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tabRatio="970" firstSheet="16" activeTab="24"/>
  </bookViews>
  <sheets>
    <sheet name="目录" sheetId="1" r:id="rId1"/>
    <sheet name="第一部分" sheetId="2" r:id="rId2"/>
    <sheet name="1.深圳市一般公共预算收入决算表" sheetId="3" r:id="rId3"/>
    <sheet name="2.深圳市一般公共预算支出决算表" sheetId="4" r:id="rId4"/>
    <sheet name="3.市本级一般公共预算收入决算表" sheetId="5" r:id="rId5"/>
    <sheet name="4.市本级一般公共预算支出决算表" sheetId="6" r:id="rId6"/>
    <sheet name="5.市本级一般公共预算支出经济分类决算表" sheetId="7" r:id="rId7"/>
    <sheet name="6.基本支出决算经济分类表" sheetId="8" r:id="rId8"/>
    <sheet name="7.市本级对各区税收返还和转移支付决算表" sheetId="9" r:id="rId9"/>
    <sheet name="8.地方政府债务限额及余额情况表" sheetId="10" r:id="rId10"/>
    <sheet name="9.一般债务限额和余额情况表" sheetId="11" r:id="rId11"/>
    <sheet name="10.市本级地方政府债券使用情况表" sheetId="12" r:id="rId12"/>
    <sheet name="11.区级地方政府债券使用情况表" sheetId="13" r:id="rId13"/>
    <sheet name="12.政府债务发行及还本付息情况表" sheetId="14" r:id="rId14"/>
    <sheet name="13.政府债务发行及还本付息明细表" sheetId="15" r:id="rId15"/>
    <sheet name="14.政府债务指标情况表" sheetId="16" r:id="rId16"/>
    <sheet name="第二部分" sheetId="17" r:id="rId17"/>
    <sheet name="1.市本级政府性基金收入决算表" sheetId="18" r:id="rId18"/>
    <sheet name="2.市本级政府性基金支出决算表" sheetId="19" r:id="rId19"/>
    <sheet name="3.市本级政府性基金对区转移支付情况表" sheetId="20" r:id="rId20"/>
    <sheet name="4.专项债务限额和余额情况表" sheetId="21" r:id="rId21"/>
    <sheet name="5.深圳市政府性基金收入情况表" sheetId="22" r:id="rId22"/>
    <sheet name="6.预算支出决算功能分类表" sheetId="23" r:id="rId23"/>
    <sheet name="第三部分" sheetId="24" r:id="rId24"/>
    <sheet name="1.市本级国资收入决算表" sheetId="25" r:id="rId25"/>
    <sheet name="2.市本级国资支出决算表" sheetId="26" r:id="rId26"/>
    <sheet name="3.全市国资收入决算情况表" sheetId="28" r:id="rId27"/>
    <sheet name="4.全市国资支出决算情况表" sheetId="29" r:id="rId28"/>
    <sheet name="5.市本级国资转移支付分区（新区）决算表" sheetId="30" r:id="rId29"/>
    <sheet name="第四部分" sheetId="31" r:id="rId30"/>
    <sheet name="1.社会保险基金资产负债表" sheetId="32" r:id="rId31"/>
    <sheet name="2.社会保险基金决算收支总表" sheetId="33" r:id="rId32"/>
    <sheet name="3.收入决算表" sheetId="34" r:id="rId33"/>
    <sheet name="4.支出决算表" sheetId="35" r:id="rId34"/>
    <sheet name="5.城乡居民基本养老保险基金收支表" sheetId="36" r:id="rId35"/>
    <sheet name="6.机关事业单位基本养老保险基金收支表" sheetId="37" r:id="rId36"/>
    <sheet name="7.职工基本医疗保险基金收支表" sheetId="38" r:id="rId37"/>
    <sheet name="8.城乡居民基本医疗保险基金收支表" sheetId="39" r:id="rId38"/>
    <sheet name="9.失业保险基金收支表" sheetId="40" r:id="rId39"/>
    <sheet name="10.社会保障基金财政专户资产负债表" sheetId="41" r:id="rId40"/>
    <sheet name="11.社会保障基金财政专户收支决算表" sheetId="42" r:id="rId41"/>
    <sheet name="12.财政对社会保险基金补助情况表" sheetId="43" r:id="rId42"/>
    <sheet name="13.职工基本医疗保险补充资料表" sheetId="44" r:id="rId43"/>
    <sheet name="14.城乡居民基本医疗保险补充资料表" sheetId="45" r:id="rId44"/>
    <sheet name="15.失业保险补充资料表" sheetId="46" r:id="rId45"/>
    <sheet name="16.社会保险补充资料表" sheetId="47" r:id="rId46"/>
    <sheet name="17.社会保险补充资料表续" sheetId="48" r:id="rId47"/>
    <sheet name="第五部分" sheetId="49" r:id="rId48"/>
    <sheet name="1.深圳市自有社会保险基金资产负债" sheetId="50" r:id="rId49"/>
    <sheet name="2.收入表" sheetId="51" r:id="rId50"/>
    <sheet name="3.支出表" sheetId="52" r:id="rId51"/>
    <sheet name="4.深圳市机关事业单位基本养老保险（试点）基金收支表" sheetId="53" r:id="rId52"/>
    <sheet name="5.深圳市地方补充养老保险基金收支表" sheetId="54" r:id="rId53"/>
    <sheet name="6.深圳市地方补充医疗保险基金收支表" sheetId="55" r:id="rId54"/>
    <sheet name="7.深圳市自有社会保险基础资料表" sheetId="56" r:id="rId55"/>
  </sheets>
  <externalReferences>
    <externalReference r:id="rId56"/>
  </externalReferences>
  <definedNames>
    <definedName name="_xlnm._FilterDatabase" localSheetId="0" hidden="1">目录!$B$5:$C$59</definedName>
    <definedName name="_xlnm._FilterDatabase" localSheetId="5" hidden="1">'4.市本级一般公共预算支出决算表'!$5:$1353</definedName>
    <definedName name="_xlnm._FilterDatabase" localSheetId="11" hidden="1">'10.市本级地方政府债券使用情况表'!$A$4:$G$28</definedName>
    <definedName name="_xlnm._FilterDatabase" localSheetId="6" hidden="1">'5.市本级一般公共预算支出经济分类决算表'!$A$4:$IJ$68</definedName>
    <definedName name="_xlnm._FilterDatabase" localSheetId="7" hidden="1">'6.基本支出决算经济分类表'!$A$7:$J$71</definedName>
    <definedName name="_xlnm.Print_Area" localSheetId="11">'10.市本级地方政府债券使用情况表'!$A$1:$M$23</definedName>
    <definedName name="_xlnm.Print_Area" localSheetId="12">'11.区级地方政府债券使用情况表'!$A$1:$F$151</definedName>
    <definedName name="_xlnm.Print_Area" localSheetId="13">'12.政府债务发行及还本付息情况表'!$A$1:$C$30</definedName>
    <definedName name="_xlnm.Print_Area" localSheetId="19">'3.市本级政府性基金对区转移支付情况表'!$A$1:$M$18</definedName>
    <definedName name="_xlnm.Print_Area" localSheetId="6">'5.市本级一般公共预算支出经济分类决算表'!$A$1:$D$68</definedName>
    <definedName name="_xlnm.Print_Titles" localSheetId="2">'1.深圳市一般公共预算收入决算表'!$4:$4</definedName>
    <definedName name="_xlnm.Print_Titles" localSheetId="24">'1.市本级国资收入决算表'!$4:$4</definedName>
    <definedName name="_xlnm.Print_Titles" localSheetId="17">'1.市本级政府性基金收入决算表'!$4:$4</definedName>
    <definedName name="_xlnm.Print_Titles" localSheetId="11">'10.市本级地方政府债券使用情况表'!4:$4</definedName>
    <definedName name="_xlnm.Print_Titles" localSheetId="12">'11.区级地方政府债券使用情况表'!$4:$4</definedName>
    <definedName name="_xlnm.Print_Titles" localSheetId="13">'12.政府债务发行及还本付息情况表'!$4:$4</definedName>
    <definedName name="_xlnm.Print_Titles" localSheetId="45">'16.社会保险补充资料表'!$5:$5</definedName>
    <definedName name="_xlnm.Print_Titles" localSheetId="46">'17.社会保险补充资料表续'!$4:$4</definedName>
    <definedName name="_xlnm.Print_Titles" localSheetId="3">'2.深圳市一般公共预算支出决算表'!$4:$4</definedName>
    <definedName name="_xlnm.Print_Titles" localSheetId="25">'2.市本级国资支出决算表'!$4:$4</definedName>
    <definedName name="_xlnm.Print_Titles" localSheetId="18">'2.市本级政府性基金支出决算表'!$4:$4</definedName>
    <definedName name="_xlnm.Print_Titles" localSheetId="26">'3.全市国资收入决算情况表'!$5:$5</definedName>
    <definedName name="_xlnm.Print_Titles" localSheetId="4">'3.市本级一般公共预算收入决算表'!$4:$4</definedName>
    <definedName name="_xlnm.Print_Titles" localSheetId="27">'4.全市国资支出决算情况表'!$5:$5</definedName>
    <definedName name="_xlnm.Print_Titles" localSheetId="5">'4.市本级一般公共预算支出决算表'!$4:$4</definedName>
    <definedName name="_xlnm.Print_Titles" localSheetId="21">'5.深圳市政府性基金收入情况表'!$5:$5</definedName>
    <definedName name="_xlnm.Print_Titles" localSheetId="6">'5.市本级一般公共预算支出经济分类决算表'!$4:$4</definedName>
    <definedName name="_xlnm.Print_Titles" localSheetId="7">'6.基本支出决算经济分类表'!$5:$6</definedName>
    <definedName name="_xlnm.Print_Titles" localSheetId="22">'6.预算支出决算功能分类表'!$5:$5</definedName>
    <definedName name="_xlnm.Print_Titles" localSheetId="8">'7.市本级对各区税收返还和转移支付决算表'!$4:$4</definedName>
    <definedName name="地区名称" localSheetId="12">#REF!</definedName>
    <definedName name="地区名称" localSheetId="14">#REF!</definedName>
    <definedName name="地区名称" localSheetId="15">#REF!</definedName>
    <definedName name="地区名称" localSheetId="8">#REF!</definedName>
    <definedName name="地区名称">#REF!</definedName>
  </definedNames>
  <calcPr calcId="144525"/>
</workbook>
</file>

<file path=xl/sharedStrings.xml><?xml version="1.0" encoding="utf-8"?>
<sst xmlns="http://schemas.openxmlformats.org/spreadsheetml/2006/main" count="5957" uniqueCount="3107">
  <si>
    <t>附件5</t>
  </si>
  <si>
    <t>深圳市2020年本级决算草案</t>
  </si>
  <si>
    <t>目        录</t>
  </si>
  <si>
    <t>一、一般公共预算决算表（草案）</t>
  </si>
  <si>
    <t>1.深圳市2020年一般公共预算收入决算表（草案）</t>
  </si>
  <si>
    <t>2.深圳市2020年一般公共预算支出决算表（草案）</t>
  </si>
  <si>
    <t>3.深圳市2020年本级一般公共预算收入决算表（草案）</t>
  </si>
  <si>
    <t>4.深圳市2020年本级一般公共预算支出决算表（草案）</t>
  </si>
  <si>
    <t>5.深圳市2020年本级一般公共预算支出决算经济分类表（草案）</t>
  </si>
  <si>
    <t>6.深圳市2020年本级一般公共预算基本支出决算经济分类表（草案）</t>
  </si>
  <si>
    <t>7.深圳市2020年本级对各区税收返还和转移支付决算表（草案）</t>
  </si>
  <si>
    <t>8.深圳市2020年地方政府债务限额及余额情况表（草案）</t>
  </si>
  <si>
    <t>9.深圳市2020年地方政府一般债务限额及余额情况表（草案）</t>
  </si>
  <si>
    <t>10.深圳市2020年本级地方政府债券使用情况表（草案）</t>
  </si>
  <si>
    <t>11.深圳市2020年区级地方政府债券使用情况表（草案）</t>
  </si>
  <si>
    <t>12.深圳市2020年地方政府债务发行及还本付息情况表（草案）</t>
  </si>
  <si>
    <t>13.深圳市2020年地方政府债务发行及还本付息明细表（草案）</t>
  </si>
  <si>
    <t>14.深圳市2020年地方政府债务指标情况表（草案）</t>
  </si>
  <si>
    <t>二、政府性基金决算表（草案）</t>
  </si>
  <si>
    <t>1.深圳市2020年本级政府性基金收入决算表(草案)</t>
  </si>
  <si>
    <t>2.深圳市2020年本级政府性基金支出决算表(草案)</t>
  </si>
  <si>
    <t>3.深圳市2020年本级政府性基金对区转移支付情况表（草案）</t>
  </si>
  <si>
    <t>4.深圳市2020年地方政府专项债务限额及余额情况表（草案）</t>
  </si>
  <si>
    <t>5.深圳市2020年政府性基金预算收入决算情况表（草案）</t>
  </si>
  <si>
    <t>6.深圳市2020年政府性基金预算支出决算功能分类表（草案）</t>
  </si>
  <si>
    <t>三、国有资本经营决算表（草案）</t>
  </si>
  <si>
    <t>1.深圳市2020年本级国有资本经营收入决算表（草案）</t>
  </si>
  <si>
    <t>2.深圳市2020年本级国有资本经营支出决算表（草案）</t>
  </si>
  <si>
    <t>3.深圳市2020年国有资本经营预算收入决算情况表（草案）</t>
  </si>
  <si>
    <t>4.深圳市2020年国有资本经营预算支出决算情况表（草案）</t>
  </si>
  <si>
    <t>5.深圳市2020年本级国有资本经营转移支付分区（新区）决算表（草案）</t>
  </si>
  <si>
    <t>四、社会保险基金决算表（全国险种）（草案）</t>
  </si>
  <si>
    <t>1.深圳市2020年社会保险基金资产负债表（草案）</t>
  </si>
  <si>
    <t>2.深圳市2020年社会保险基金决算收支决算总表（草案）</t>
  </si>
  <si>
    <t>3.深圳市2020年社会保险基金收入决算表（草案）</t>
  </si>
  <si>
    <t>4.深圳市2020年社会保险基金支出决算表（草案）</t>
  </si>
  <si>
    <t>5.深圳市2020年城乡居民基本养老保险基金收支决算表（草案）</t>
  </si>
  <si>
    <t>6.深圳市2020年机关事业单位基本养老保险基金收支决算表（草案）</t>
  </si>
  <si>
    <t>7.深圳市2020年职工基本医疗保险基金收支决算表（草案）</t>
  </si>
  <si>
    <t>8.深圳市2020年城乡居民基本医疗保险基金收支决算表（草案）</t>
  </si>
  <si>
    <t>9.深圳市2020年失业保险基金收支决算表（草案）</t>
  </si>
  <si>
    <t>10.深圳市2020年社会保障基金财政专户资产负债表（草案）</t>
  </si>
  <si>
    <t>11.深圳市2020年社会保障基金财政专户收支决算表（草案）</t>
  </si>
  <si>
    <t>12.深圳市2020年财政对社会保险基金补助情况表（草案）</t>
  </si>
  <si>
    <t>13.深圳市2020年职工基本医疗保险补充资料表（草案）</t>
  </si>
  <si>
    <t>14.深圳市2020年城乡居民基本医疗保险补充资料表（草案）</t>
  </si>
  <si>
    <t>15.深圳市2020年失业保险补充资料表（草案）</t>
  </si>
  <si>
    <t>16.深圳市2020年社会保险补充资料表（草案）</t>
  </si>
  <si>
    <t>17.深圳市2020年社会保险补充资料表续（草案）</t>
  </si>
  <si>
    <t>五、社会保险基金决算表(深圳自有险种)（草案）</t>
  </si>
  <si>
    <t>1.深圳市2020年自有社会保险基金资产负债表（草案）</t>
  </si>
  <si>
    <t>2.深圳市2020年自有社会保险基金收入决算表（草案）</t>
  </si>
  <si>
    <t>3.深圳市2020年自有社会保险基金支出决算表（草案）</t>
  </si>
  <si>
    <t>4.深圳市2020年机关事业单位基本养老保险基金收支表（草案）</t>
  </si>
  <si>
    <t>5.深圳市2020年地方补充养老保险基金收支表（草案）</t>
  </si>
  <si>
    <t>6.深圳市2020年地方补充医疗保险基金收支表（草案）</t>
  </si>
  <si>
    <t>7.深圳市2020年自有社会保险基础资料表（草案）</t>
  </si>
  <si>
    <t>第一部分：一般公共预算决算表（草案）</t>
  </si>
  <si>
    <t>公共预算 表1</t>
  </si>
  <si>
    <t>深圳市2020年一般公共预算收入决算表（草案）</t>
  </si>
  <si>
    <t>单位：万元</t>
  </si>
  <si>
    <t>收入科目</t>
  </si>
  <si>
    <t>2020年
预算数</t>
  </si>
  <si>
    <t>2020年
调整预算数</t>
  </si>
  <si>
    <t>2020年
决算数</t>
  </si>
  <si>
    <t>完成年初预算数%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</si>
  <si>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</si>
  <si>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</si>
  <si>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</si>
  <si>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</si>
  <si>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</si>
  <si>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</si>
  <si>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</si>
  <si>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</si>
  <si>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</si>
  <si>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</si>
  <si>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</si>
  <si>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</si>
  <si>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</si>
  <si>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</si>
  <si>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</si>
  <si>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</si>
  <si>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</si>
  <si>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</si>
  <si>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</si>
  <si>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</si>
  <si>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</si>
  <si>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</si>
  <si>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</si>
  <si>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</si>
  <si>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一般公共预算收入</t>
  </si>
  <si>
    <t>转移性收入</t>
  </si>
  <si>
    <t xml:space="preserve">  上级补助收入</t>
  </si>
  <si>
    <t xml:space="preserve">  省补助计划单列市收入</t>
  </si>
  <si>
    <t xml:space="preserve">  债务收入</t>
  </si>
  <si>
    <t xml:space="preserve">  调入预算稳定调节基金</t>
  </si>
  <si>
    <t xml:space="preserve">  调入资金</t>
  </si>
  <si>
    <t xml:space="preserve">  上年结转结余收入</t>
  </si>
  <si>
    <t>收入总计</t>
  </si>
  <si>
    <t>公共预算 表2</t>
  </si>
  <si>
    <t>深圳市2020年一般公共预算支出决算表（草案）</t>
  </si>
  <si>
    <t>支出科目</t>
  </si>
  <si>
    <t>决算数比上年
决算数增长%</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</si>
  <si>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</si>
  <si>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</si>
  <si>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</si>
  <si>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</si>
  <si>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</si>
  <si>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</si>
  <si>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</si>
  <si>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</si>
  <si>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</si>
  <si>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</si>
  <si>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</si>
  <si>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</si>
  <si>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</si>
  <si>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</si>
  <si>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</si>
  <si>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</si>
  <si>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</si>
  <si>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</si>
  <si>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</si>
  <si>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</si>
  <si>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</si>
  <si>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</si>
  <si>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</si>
  <si>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</si>
  <si>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</si>
  <si>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t>
  </si>
  <si>
    <t>转移性支出</t>
  </si>
  <si>
    <t xml:space="preserve">  计划单列市上解省支出</t>
  </si>
  <si>
    <t xml:space="preserve">  上解上级支出</t>
  </si>
  <si>
    <t xml:space="preserve">  债券还本支出</t>
  </si>
  <si>
    <t xml:space="preserve">  安排预算稳定调节基金</t>
  </si>
  <si>
    <t xml:space="preserve">  调出资金</t>
  </si>
  <si>
    <t xml:space="preserve">  增设预算周转金</t>
  </si>
  <si>
    <t xml:space="preserve">  年终结转结余</t>
  </si>
  <si>
    <t>支出总计</t>
  </si>
  <si>
    <t>公共预算 表3</t>
  </si>
  <si>
    <t>深圳市2020年本级一般公共预算收入决算表（草案）</t>
  </si>
  <si>
    <t xml:space="preserve">完成调整
预算数% </t>
  </si>
  <si>
    <t>完成年初
预算数的%</t>
  </si>
  <si>
    <t xml:space="preserve">    烟叶税</t>
  </si>
  <si>
    <t xml:space="preserve">    国有资源(资产)有偿
    使用收入</t>
  </si>
  <si>
    <t xml:space="preserve">  下级上解收入</t>
  </si>
  <si>
    <t>公共预算 表三</t>
  </si>
  <si>
    <t>公共预算 表4</t>
  </si>
  <si>
    <t>2020年度深圳市本级一般公共预算支出决算表（草案）</t>
  </si>
  <si>
    <t>深圳市2020年本级一般公共预算支出决算表（草案）</t>
  </si>
  <si>
    <t>原始序号</t>
  </si>
  <si>
    <t>科目编码</t>
  </si>
  <si>
    <t>对比</t>
  </si>
  <si>
    <t>二级汇总</t>
  </si>
  <si>
    <t>三级汇总</t>
  </si>
  <si>
    <t>科目名称</t>
  </si>
  <si>
    <t>2020年调整预算数</t>
  </si>
  <si>
    <t>2020年决算数</t>
  </si>
  <si>
    <t>2019年决算数</t>
  </si>
  <si>
    <t>决算数比
年初预算增长%</t>
  </si>
  <si>
    <t>与预算数存在差异的原因分析
（预决算差异超过20%的款级科目）</t>
  </si>
  <si>
    <t>总计</t>
  </si>
  <si>
    <t>一般公共预算支出总计</t>
  </si>
  <si>
    <t>201 一般公共服务支出</t>
  </si>
  <si>
    <t>201</t>
  </si>
  <si>
    <t xml:space="preserve">  人大事务</t>
  </si>
  <si>
    <t>年初预算安排在“其他一般公共服务支出”科目的事业发展支出，年中根据实际使用方向细化到该科目反映</t>
  </si>
  <si>
    <t>20101</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</si>
  <si>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</si>
  <si>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</si>
  <si>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</si>
  <si>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</si>
  <si>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</si>
  <si>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</si>
  <si>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</si>
  <si>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</si>
  <si>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</si>
  <si>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</si>
  <si>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</si>
  <si>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</si>
  <si>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20102</t>
  </si>
  <si>
    <t xml:space="preserve">    政协会议</t>
  </si>
  <si>
    <t xml:space="preserve">    委员视察</t>
  </si>
  <si>
    <t xml:space="preserve">    参政议政</t>
  </si>
  <si>
    <t xml:space="preserve">    其他政协事务支出</t>
  </si>
  <si>
    <t xml:space="preserve">  政府办公厅(室)及相关机构事务</t>
  </si>
  <si>
    <t>20103</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</si>
  <si>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</si>
  <si>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</si>
  <si>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</si>
  <si>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</si>
  <si>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</si>
  <si>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</si>
  <si>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</si>
  <si>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年初预算安排的物资储备专项资金8.8亿元编列在“储备粮油补贴”科目，年度执行过程中按照实际支出用途调整至“日常经济运行调节”科目。</t>
  </si>
  <si>
    <t>20104</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</si>
  <si>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</si>
  <si>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</si>
  <si>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</si>
  <si>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</si>
  <si>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</si>
  <si>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</si>
  <si>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</si>
  <si>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20105</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</si>
  <si>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</si>
  <si>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</si>
  <si>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</si>
  <si>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</si>
  <si>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</si>
  <si>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</si>
  <si>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</si>
  <si>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20106</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</si>
  <si>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</si>
  <si>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</si>
  <si>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</si>
  <si>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</si>
  <si>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</si>
  <si>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</si>
  <si>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</si>
  <si>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20107</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</si>
  <si>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</si>
  <si>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</si>
  <si>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</si>
  <si>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</si>
  <si>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</si>
  <si>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</si>
  <si>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</si>
  <si>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20108</t>
  </si>
  <si>
    <t xml:space="preserve">    审计业务</t>
  </si>
  <si>
    <t xml:space="preserve">    审计管理</t>
  </si>
  <si>
    <t xml:space="preserve">    其他审计事务支出</t>
  </si>
  <si>
    <t xml:space="preserve">  海关事务</t>
  </si>
  <si>
    <t>20109</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</si>
  <si>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</si>
  <si>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</si>
  <si>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</si>
  <si>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</si>
  <si>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</si>
  <si>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</si>
  <si>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</si>
  <si>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</si>
  <si>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1.2020年第四次预算调整安排高层次人才补贴经费5亿元；2.2020年第三次预算调整，从统筹收回的资金中安排博士后专项经费1.6亿元。</t>
  </si>
  <si>
    <t>20110</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</si>
  <si>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</si>
  <si>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</si>
  <si>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</si>
  <si>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</si>
  <si>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</si>
  <si>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</si>
  <si>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20111</t>
  </si>
  <si>
    <t xml:space="preserve">    大案要案查处</t>
  </si>
  <si>
    <t xml:space="preserve">    派驻派出机构</t>
  </si>
  <si>
    <t xml:space="preserve">    巡视工作</t>
  </si>
  <si>
    <t xml:space="preserve">    其他纪检监察事务支出</t>
  </si>
  <si>
    <t xml:space="preserve">  商贸事务</t>
  </si>
  <si>
    <t>2020年第三次预算调整中，前海管理局调减保障性住房建设支出 11.55亿元，调出至一般公共预算用于前海人才住房等项目支出。</t>
  </si>
  <si>
    <t>20113</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</si>
  <si>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</si>
  <si>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</si>
  <si>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</si>
  <si>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</si>
  <si>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</si>
  <si>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</si>
  <si>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</si>
  <si>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20114</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</si>
  <si>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</si>
  <si>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</si>
  <si>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</si>
  <si>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</si>
  <si>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</si>
  <si>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</si>
  <si>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</si>
  <si>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</si>
  <si>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</si>
  <si>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20123</t>
  </si>
  <si>
    <t xml:space="preserve">    民族工作专项</t>
  </si>
  <si>
    <t xml:space="preserve">    其他民族事务支出</t>
  </si>
  <si>
    <t xml:space="preserve">  港澳台事务</t>
  </si>
  <si>
    <t>20125</t>
  </si>
  <si>
    <t xml:space="preserve">    港澳事务</t>
  </si>
  <si>
    <t xml:space="preserve">    台湾事务</t>
  </si>
  <si>
    <t xml:space="preserve">    其他港澳台事务支出</t>
  </si>
  <si>
    <t xml:space="preserve">  档案事务</t>
  </si>
  <si>
    <t>1.年度执行过程中追加安排深圳经济特区建立40周年档案文献展400万元；2.年度执行过程中追加安排广东省脱贫攻坚档案文献展深圳分展场345万元。</t>
  </si>
  <si>
    <t>20126</t>
  </si>
  <si>
    <t xml:space="preserve">    档案馆</t>
  </si>
  <si>
    <t xml:space="preserve">    其他档案事务支出</t>
  </si>
  <si>
    <t xml:space="preserve">  民主党派及工商联事务</t>
  </si>
  <si>
    <t>20128</t>
  </si>
  <si>
    <t xml:space="preserve">    其他民主党派及工商联事务支出</t>
  </si>
  <si>
    <t xml:space="preserve">  群众团体事务</t>
  </si>
  <si>
    <t>20129</t>
  </si>
  <si>
    <t xml:space="preserve">    工会事务</t>
  </si>
  <si>
    <t xml:space="preserve">    其他群众团体事务支出</t>
  </si>
  <si>
    <t xml:space="preserve">  党委办公厅(室)及相关机构事务</t>
  </si>
  <si>
    <t>2020年政府投资计划安排深圳市电子政务内网建设项目5842万元。</t>
  </si>
  <si>
    <t>20131</t>
  </si>
  <si>
    <t xml:space="preserve">    专项业务</t>
  </si>
  <si>
    <t xml:space="preserve">    其他党委办公厅(室)及相关机构事务支出</t>
  </si>
  <si>
    <t xml:space="preserve">  组织事务</t>
  </si>
  <si>
    <t>20132</t>
  </si>
  <si>
    <t xml:space="preserve">    公务员事务</t>
  </si>
  <si>
    <t xml:space="preserve">    其他组织事务支出</t>
  </si>
  <si>
    <t xml:space="preserve">  宣传事务</t>
  </si>
  <si>
    <t>20133</t>
  </si>
  <si>
    <t xml:space="preserve">    宣传管理</t>
  </si>
  <si>
    <t xml:space="preserve">    其他宣传事务支出</t>
  </si>
  <si>
    <t xml:space="preserve">  统战事务</t>
  </si>
  <si>
    <t>20134</t>
  </si>
  <si>
    <t xml:space="preserve">    宗教事务</t>
  </si>
  <si>
    <t xml:space="preserve">    华侨事务</t>
  </si>
  <si>
    <t xml:space="preserve">    其他统战事务支出</t>
  </si>
  <si>
    <t xml:space="preserve">  对外联络事务</t>
  </si>
  <si>
    <t>20135</t>
  </si>
  <si>
    <t xml:space="preserve">    其他对外联络事务支出</t>
  </si>
  <si>
    <t xml:space="preserve">  其他共产党事务支出(款)</t>
  </si>
  <si>
    <t>20136</t>
  </si>
  <si>
    <t xml:space="preserve">    其他共产党事务支出(项)</t>
  </si>
  <si>
    <t xml:space="preserve">  网信事务</t>
  </si>
  <si>
    <t>20137</t>
  </si>
  <si>
    <t xml:space="preserve">    信息安全事务</t>
  </si>
  <si>
    <t xml:space="preserve">    其他网信事务支出</t>
  </si>
  <si>
    <t xml:space="preserve">  市场监督管理事务</t>
  </si>
  <si>
    <t>20138</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</si>
  <si>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</si>
  <si>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</si>
  <si>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</si>
  <si>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</si>
  <si>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</si>
  <si>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</si>
  <si>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</si>
  <si>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</si>
  <si>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</si>
  <si>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</si>
  <si>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年初预算安排在“其他一般公共服务支出”科目的事业发展支出，年中根据实际使用方向细化到其他科目反映。</t>
  </si>
  <si>
    <t>20199</t>
  </si>
  <si>
    <t xml:space="preserve">    国家赔偿费用支出</t>
  </si>
  <si>
    <t xml:space="preserve">    其他一般公共服务支出(项)</t>
  </si>
  <si>
    <t>202 外交支出</t>
  </si>
  <si>
    <t>202</t>
  </si>
  <si>
    <t xml:space="preserve">  外交管理事务</t>
  </si>
  <si>
    <t>20201</t>
  </si>
  <si>
    <t xml:space="preserve">    其他外交管理事务支出</t>
  </si>
  <si>
    <t xml:space="preserve">  驻外机构</t>
  </si>
  <si>
    <t>20202</t>
  </si>
  <si>
    <t xml:space="preserve">    驻外使领馆(团、处)</t>
  </si>
  <si>
    <t xml:space="preserve">    其他驻外机构支出</t>
  </si>
  <si>
    <t xml:space="preserve">  对外援助</t>
  </si>
  <si>
    <t>20203</t>
  </si>
  <si>
    <t xml:space="preserve">    援外优惠贷款贴息</t>
  </si>
  <si>
    <t xml:space="preserve">    对外援助</t>
  </si>
  <si>
    <t xml:space="preserve">  国际组织</t>
  </si>
  <si>
    <t>20204</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</si>
  <si>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</si>
  <si>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</si>
  <si>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</si>
  <si>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</si>
  <si>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</si>
  <si>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</si>
  <si>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20205</t>
  </si>
  <si>
    <t xml:space="preserve">    在华国际会议</t>
  </si>
  <si>
    <t xml:space="preserve">    国际交流活动</t>
  </si>
  <si>
    <t xml:space="preserve">    对外合作活动</t>
  </si>
  <si>
    <t xml:space="preserve">    其他对外合作与交流支出</t>
  </si>
  <si>
    <t xml:space="preserve">  对外宣传(款)</t>
  </si>
  <si>
    <t>20206</t>
  </si>
  <si>
    <t xml:space="preserve">    对外宣传(项)</t>
  </si>
  <si>
    <t xml:space="preserve">  边界勘界联检</t>
  </si>
  <si>
    <t>20207</t>
  </si>
  <si>
    <t xml:space="preserve">    边界勘界</t>
  </si>
  <si>
    <t xml:space="preserve">    边界联检</t>
  </si>
  <si>
    <t xml:space="preserve">    边界界桩维护</t>
  </si>
  <si>
    <t xml:space="preserve">    其他支出</t>
  </si>
  <si>
    <t xml:space="preserve">  国际发展合作</t>
  </si>
  <si>
    <t>20208</t>
  </si>
  <si>
    <t xml:space="preserve">    其他国际发展合作支出</t>
  </si>
  <si>
    <t xml:space="preserve">  其他外交支出(款)</t>
  </si>
  <si>
    <t>20299</t>
  </si>
  <si>
    <t xml:space="preserve">    其他外交支出(项)</t>
  </si>
  <si>
    <t>203 国防支出</t>
  </si>
  <si>
    <t>203</t>
  </si>
  <si>
    <t xml:space="preserve">  现役部队(款)</t>
  </si>
  <si>
    <t>20301</t>
  </si>
  <si>
    <t xml:space="preserve">    现役部队(项)</t>
  </si>
  <si>
    <t xml:space="preserve">  国防科研事业(款)</t>
  </si>
  <si>
    <t>20304</t>
  </si>
  <si>
    <t xml:space="preserve">    国防科研事业(项)</t>
  </si>
  <si>
    <t xml:space="preserve">  专项工程(款)</t>
  </si>
  <si>
    <t>20305</t>
  </si>
  <si>
    <t xml:space="preserve">    专项工程(项)</t>
  </si>
  <si>
    <t xml:space="preserve">  国防动员</t>
  </si>
  <si>
    <t>增加对驻深部队补助支出。</t>
  </si>
  <si>
    <t>20306</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</si>
  <si>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</si>
  <si>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</si>
  <si>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</si>
  <si>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</si>
  <si>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</si>
  <si>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</si>
  <si>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</si>
  <si>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</si>
  <si>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</si>
  <si>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</si>
  <si>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20399</t>
  </si>
  <si>
    <t xml:space="preserve">    其他国防支出(项)</t>
  </si>
  <si>
    <t>204 公共安全支出</t>
  </si>
  <si>
    <t>204</t>
  </si>
  <si>
    <t xml:space="preserve">  武装警察部队(款)</t>
  </si>
  <si>
    <t>年初预算安排的边检总站项目经费根据实际调整至其他科目使用。</t>
  </si>
  <si>
    <t>20401</t>
  </si>
  <si>
    <t xml:space="preserve">    武装警察部队(项)</t>
  </si>
  <si>
    <t xml:space="preserve">    其他武装警察部队支出</t>
  </si>
  <si>
    <t xml:space="preserve">  公安</t>
  </si>
  <si>
    <t>20402</t>
  </si>
  <si>
    <t xml:space="preserve">    执法办案</t>
  </si>
  <si>
    <t xml:space="preserve">    特别业务</t>
  </si>
  <si>
    <t xml:space="preserve">    特勤业务</t>
  </si>
  <si>
    <t xml:space="preserve">    移民事务</t>
  </si>
  <si>
    <t xml:space="preserve">    其他公安支出</t>
  </si>
  <si>
    <t xml:space="preserve">  国家安全</t>
  </si>
  <si>
    <t>年初预算安排在“其他公共安全支出”科目的事业发展支出，年中根据实际使用方向细化到该科目反映。</t>
  </si>
  <si>
    <t>20403</t>
  </si>
  <si>
    <t xml:space="preserve">    安全业务</t>
  </si>
  <si>
    <t xml:space="preserve">    其他国家安全支出</t>
  </si>
  <si>
    <t xml:space="preserve">  检察</t>
  </si>
  <si>
    <t>20404</t>
  </si>
  <si>
    <t xml:space="preserve">    “两房”建设</t>
  </si>
  <si>
    <t xml:space="preserve">    检察监督</t>
  </si>
  <si>
    <t xml:space="preserve">    其他检察支出</t>
  </si>
  <si>
    <t xml:space="preserve">  法院</t>
  </si>
  <si>
    <t>20405</t>
  </si>
  <si>
    <t xml:space="preserve">    案件审判</t>
  </si>
  <si>
    <t xml:space="preserve">    案件执行</t>
  </si>
  <si>
    <t xml:space="preserve">    “两庭”建设</t>
  </si>
  <si>
    <t xml:space="preserve">    其他法院支出</t>
  </si>
  <si>
    <t xml:space="preserve">  司法</t>
  </si>
  <si>
    <t>20406</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</si>
  <si>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</si>
  <si>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</si>
  <si>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</si>
  <si>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</si>
  <si>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</si>
  <si>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</si>
  <si>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</si>
  <si>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</si>
  <si>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</si>
  <si>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</si>
  <si>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</si>
  <si>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20407</t>
  </si>
  <si>
    <t xml:space="preserve">    犯人生活</t>
  </si>
  <si>
    <t xml:space="preserve">    犯人改造</t>
  </si>
  <si>
    <t xml:space="preserve">    狱政设施建设</t>
  </si>
  <si>
    <t xml:space="preserve">    其他监狱支出</t>
  </si>
  <si>
    <t xml:space="preserve">  强制隔离戒毒</t>
  </si>
  <si>
    <t>20408</t>
  </si>
  <si>
    <t xml:space="preserve">    强制隔离戒毒人员生活</t>
  </si>
  <si>
    <t xml:space="preserve">    强制隔离戒毒人员教育</t>
  </si>
  <si>
    <t xml:space="preserve">    所政设施建设</t>
  </si>
  <si>
    <t xml:space="preserve">    其他强制隔离戒毒支出</t>
  </si>
  <si>
    <t xml:space="preserve">  国家保密</t>
  </si>
  <si>
    <t>年中追加安排相关项目0.85亿元。</t>
  </si>
  <si>
    <t>20409</t>
  </si>
  <si>
    <t xml:space="preserve">    保密技术</t>
  </si>
  <si>
    <t xml:space="preserve">    保密管理</t>
  </si>
  <si>
    <t xml:space="preserve">    其他国家保密支出</t>
  </si>
  <si>
    <t xml:space="preserve">  缉私警察</t>
  </si>
  <si>
    <t>20410</t>
  </si>
  <si>
    <t xml:space="preserve">    缉私业务</t>
  </si>
  <si>
    <t xml:space="preserve">    其他缉私警察支出</t>
  </si>
  <si>
    <t xml:space="preserve">  其他公共安全支出(款)</t>
  </si>
  <si>
    <t>年初预算安排在“其他公共安全支出”科目的事业发展支出，年中根据实际使用方向细化到其他科目反映。</t>
  </si>
  <si>
    <t>20499</t>
  </si>
  <si>
    <t xml:space="preserve">    其他公共安全支出(项)</t>
  </si>
  <si>
    <t>205 教育支出</t>
  </si>
  <si>
    <t>1.年初预算安排的教育费附加剩余资金14亿元、高等教育合作办学经费剩余资金13.5亿元当年未支出，结转至2021年预算安排。2.部分采购类经费及政府投资项目18亿元结转至2021年继续使用。</t>
  </si>
  <si>
    <t>205</t>
  </si>
  <si>
    <t xml:space="preserve">  教育管理事务</t>
  </si>
  <si>
    <t>20501</t>
  </si>
  <si>
    <t xml:space="preserve">    其他教育管理事务支出</t>
  </si>
  <si>
    <t xml:space="preserve">  普通教育</t>
  </si>
  <si>
    <t>20502</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</si>
  <si>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</si>
  <si>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</si>
  <si>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</si>
  <si>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</si>
  <si>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</si>
  <si>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</si>
  <si>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</si>
  <si>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</si>
  <si>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</si>
  <si>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20503</t>
  </si>
  <si>
    <t xml:space="preserve">    初等职业教育</t>
  </si>
  <si>
    <t xml:space="preserve">    中等职业教育</t>
  </si>
  <si>
    <t xml:space="preserve">    技校教育</t>
  </si>
  <si>
    <t xml:space="preserve">    高等职业教育</t>
  </si>
  <si>
    <t xml:space="preserve">    其他职业教育支出</t>
  </si>
  <si>
    <t xml:space="preserve">  成人教育</t>
  </si>
  <si>
    <t>20504</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</si>
  <si>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</si>
  <si>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</si>
  <si>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</si>
  <si>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</si>
  <si>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</si>
  <si>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</si>
  <si>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20505</t>
  </si>
  <si>
    <t xml:space="preserve">    广播电视学校</t>
  </si>
  <si>
    <t xml:space="preserve">    教育电视台</t>
  </si>
  <si>
    <t xml:space="preserve">    其他广播电视教育支出</t>
  </si>
  <si>
    <t xml:space="preserve">  留学教育</t>
  </si>
  <si>
    <t>20506</t>
  </si>
  <si>
    <t xml:space="preserve">    出国留学教育</t>
  </si>
  <si>
    <t xml:space="preserve">    来华留学教育</t>
  </si>
  <si>
    <t xml:space="preserve">    其他留学教育支出</t>
  </si>
  <si>
    <t xml:space="preserve">  特殊教育</t>
  </si>
  <si>
    <t>20507</t>
  </si>
  <si>
    <t xml:space="preserve">    特殊学校教育</t>
  </si>
  <si>
    <t xml:space="preserve">    工读学校教育</t>
  </si>
  <si>
    <t xml:space="preserve">    其他特殊教育支出</t>
  </si>
  <si>
    <t xml:space="preserve">  进修及培训</t>
  </si>
  <si>
    <t>深圳市人才研修院智汇服务中心和市委党校基础业务用房改扩建及修缮工程等项目未执行完毕。</t>
  </si>
  <si>
    <t>20508</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</si>
  <si>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</si>
  <si>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</si>
  <si>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</si>
  <si>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</si>
  <si>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</si>
  <si>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</si>
  <si>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年初预算安排的教育费附加未全部形成支出，结转至2021年预算安排。</t>
  </si>
  <si>
    <t>20509</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</si>
  <si>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</si>
  <si>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</si>
  <si>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</si>
  <si>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</si>
  <si>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</si>
  <si>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</si>
  <si>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</si>
  <si>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年初预算安排在“其他教育支出”科目的事业发展支出，年中根据实际使用方向细化到其他科目反映。</t>
  </si>
  <si>
    <t>20599</t>
  </si>
  <si>
    <t xml:space="preserve">    其他教育支出(项)</t>
  </si>
  <si>
    <t>206 科学技术支出</t>
  </si>
  <si>
    <t>206</t>
  </si>
  <si>
    <t xml:space="preserve">  科学技术管理事务</t>
  </si>
  <si>
    <t>年初预留在“其他科学技术支出”科目的工商业用电降成本补贴34.3亿元调整至此科目反映。</t>
  </si>
  <si>
    <t>20601</t>
  </si>
  <si>
    <t xml:space="preserve">    其他科学技术管理事务支出</t>
  </si>
  <si>
    <t xml:space="preserve">  基础研究</t>
  </si>
  <si>
    <t>20602</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</si>
  <si>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</si>
  <si>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</si>
  <si>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</si>
  <si>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</si>
  <si>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</si>
  <si>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</si>
  <si>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</si>
  <si>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</si>
  <si>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20603</t>
  </si>
  <si>
    <t xml:space="preserve">    社会公益研究</t>
  </si>
  <si>
    <t xml:space="preserve">    高技术研究</t>
  </si>
  <si>
    <t xml:space="preserve">    专项科研试制</t>
  </si>
  <si>
    <t xml:space="preserve">    其他应用研究支出</t>
  </si>
  <si>
    <t xml:space="preserve">  技术研究与开发</t>
  </si>
  <si>
    <t>20604</t>
  </si>
  <si>
    <t xml:space="preserve">    科技成果转化与扩散</t>
  </si>
  <si>
    <t xml:space="preserve">    其他技术研究与开发支出</t>
  </si>
  <si>
    <t xml:space="preserve">  科技条件与服务</t>
  </si>
  <si>
    <t>20605</t>
  </si>
  <si>
    <t xml:space="preserve">    技术创新服务体系</t>
  </si>
  <si>
    <t xml:space="preserve">    科技条件专项</t>
  </si>
  <si>
    <t xml:space="preserve">    其他科技条件与服务支出</t>
  </si>
  <si>
    <t xml:space="preserve">  社会科学</t>
  </si>
  <si>
    <t>年度执行过程中上级追加下达珠江人才计划省配套资金0.24亿元。</t>
  </si>
  <si>
    <t>20606</t>
  </si>
  <si>
    <t xml:space="preserve">    社会科学研究机构</t>
  </si>
  <si>
    <t xml:space="preserve">    社会科学研究</t>
  </si>
  <si>
    <t xml:space="preserve">    社科基金支出</t>
  </si>
  <si>
    <t xml:space="preserve">    其他社会科学支出</t>
  </si>
  <si>
    <t xml:space="preserve">  科学技术普及</t>
  </si>
  <si>
    <t>深圳科技馆（新馆）建设工程执行进度慢于预期，从中统筹7800万元用于其他支出。</t>
  </si>
  <si>
    <t>20607</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</si>
  <si>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</si>
  <si>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</si>
  <si>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</si>
  <si>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</si>
  <si>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</si>
  <si>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</si>
  <si>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2020年上级追加安排省科技创新战略专项资金1050万元。</t>
  </si>
  <si>
    <t>20608</t>
  </si>
  <si>
    <t xml:space="preserve">    国际交流与合作</t>
  </si>
  <si>
    <t xml:space="preserve">    重大科技合作项目</t>
  </si>
  <si>
    <t xml:space="preserve">    其他科技交流与合作支出</t>
  </si>
  <si>
    <t xml:space="preserve">  科技重大项目</t>
  </si>
  <si>
    <t>1.年初安排在“技术研究与开发”科目的部分科技研发资金5.4亿元调整至该科目反映；
2.年中上级下达重点领域研发计划等经费4.7亿元</t>
  </si>
  <si>
    <t>20609</t>
  </si>
  <si>
    <t xml:space="preserve">    科技重大专项</t>
  </si>
  <si>
    <t xml:space="preserve">    重点研发计划</t>
  </si>
  <si>
    <t xml:space="preserve">    其他科技重大项目</t>
  </si>
  <si>
    <t xml:space="preserve">  其他科学技术支出(款)</t>
  </si>
  <si>
    <t>20699</t>
  </si>
  <si>
    <t xml:space="preserve">    科技奖励</t>
  </si>
  <si>
    <t xml:space="preserve">    核应急</t>
  </si>
  <si>
    <t xml:space="preserve">    转制科研机构</t>
  </si>
  <si>
    <t xml:space="preserve">    其他科学技术支出(项)</t>
  </si>
  <si>
    <t>207 文化旅游体育与传媒支出</t>
  </si>
  <si>
    <t>根据国务院关于推进财政资金统筹使用的规定，将当年预算安排的非重点领域支出进度慢的资金统筹用于支持国有文化企业做大做强，推进国有文化企业转型发展的经费25亿元。</t>
  </si>
  <si>
    <t>207</t>
  </si>
  <si>
    <t xml:space="preserve">  文化和旅游</t>
  </si>
  <si>
    <t>20701</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</si>
  <si>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</si>
  <si>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</si>
  <si>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</si>
  <si>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</si>
  <si>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</si>
  <si>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</si>
  <si>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</si>
  <si>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</si>
  <si>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</si>
  <si>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</si>
  <si>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</si>
  <si>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</si>
  <si>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</si>
  <si>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年中追加安排深圳经济特区建立40周年发展成就展0.48亿元。</t>
  </si>
  <si>
    <t>20702</t>
  </si>
  <si>
    <t xml:space="preserve">    文物保护</t>
  </si>
  <si>
    <t xml:space="preserve">    博物馆</t>
  </si>
  <si>
    <t xml:space="preserve">    历史名城与古迹</t>
  </si>
  <si>
    <t xml:space="preserve">    其他文物支出</t>
  </si>
  <si>
    <t xml:space="preserve">  体育</t>
  </si>
  <si>
    <t>根据国务院关于推进财政资金统筹使用的规定，统筹其他支出进度较慢的政府投资项目资金用于深圳市青少年足球训练基地1128万元、深圳市体育中心改造提升项目1860万元、深圳市青少年足球训练基地6800万元。</t>
  </si>
  <si>
    <t>20703</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</si>
  <si>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</si>
  <si>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</si>
  <si>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</si>
  <si>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</si>
  <si>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</si>
  <si>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</si>
  <si>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</si>
  <si>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</si>
  <si>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20706</t>
  </si>
  <si>
    <t xml:space="preserve">    新闻通讯</t>
  </si>
  <si>
    <t xml:space="preserve">    出版发行</t>
  </si>
  <si>
    <t xml:space="preserve">    版权管理</t>
  </si>
  <si>
    <t xml:space="preserve">    电影</t>
  </si>
  <si>
    <t xml:space="preserve">    其他新闻出版电影支出</t>
  </si>
  <si>
    <t xml:space="preserve">  广播电视</t>
  </si>
  <si>
    <t>年初预算安排的深圳卫视落地费调整至“其他文化旅游体育与传媒支出”科目反映。</t>
  </si>
  <si>
    <t>20708</t>
  </si>
  <si>
    <t xml:space="preserve">    广播</t>
  </si>
  <si>
    <t xml:space="preserve">    电视</t>
  </si>
  <si>
    <t xml:space="preserve">    监测监管</t>
  </si>
  <si>
    <t xml:space="preserve">    其他广播电视支出</t>
  </si>
  <si>
    <t xml:space="preserve">  其他文化旅游体育与传媒支出(款)</t>
  </si>
  <si>
    <t>20799</t>
  </si>
  <si>
    <t xml:space="preserve">    宣传文化发展专项支出</t>
  </si>
  <si>
    <t xml:space="preserve">    文化产业发展专项支出</t>
  </si>
  <si>
    <t xml:space="preserve">    其他文化旅游体育与传媒支出(项)</t>
  </si>
  <si>
    <t>208 社会保障和就业支出</t>
  </si>
  <si>
    <t>根据我市机关事业单位基本养老保险改革相关工作方案，由机关养老保险基金归还市区财政在2014年10月-2018年5月期间垫付资金，根据财政部《财政总预算会计制度》规定，相应冲销2020年“社会保障和就业支出”科目支出40.4亿元。</t>
  </si>
  <si>
    <t>208</t>
  </si>
  <si>
    <t xml:space="preserve">  人力资源和社会保障管理事务</t>
  </si>
  <si>
    <t>20801</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</si>
  <si>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</si>
  <si>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</si>
  <si>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</si>
  <si>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</si>
  <si>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</si>
  <si>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</si>
  <si>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</si>
  <si>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</si>
  <si>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</si>
  <si>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</si>
  <si>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20802</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</si>
  <si>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</si>
  <si>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</si>
  <si>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</si>
  <si>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</si>
  <si>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</si>
  <si>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20804</t>
  </si>
  <si>
    <t xml:space="preserve">    用一般公共预算补充基金</t>
  </si>
  <si>
    <t xml:space="preserve">  行政事业单位养老支出</t>
  </si>
  <si>
    <t>根据我市机关事业单位基本养老保险改革相关工作方案，由机关养老保险基金归还市区财政在2014年10月-2018年5月期间垫付资金，根据财政部《财政总预算会计制度》规定，相应冲销该科目支出40.4亿元。</t>
  </si>
  <si>
    <t>20805</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</si>
  <si>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</si>
  <si>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</si>
  <si>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</si>
  <si>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</si>
  <si>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</si>
  <si>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</si>
  <si>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</si>
  <si>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</si>
  <si>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20806</t>
  </si>
  <si>
    <t xml:space="preserve">    企业关闭破产补助</t>
  </si>
  <si>
    <t xml:space="preserve">    厂办大集体改革补助</t>
  </si>
  <si>
    <t xml:space="preserve">    其他企业改革发展补助</t>
  </si>
  <si>
    <t xml:space="preserve">  就业补助</t>
  </si>
  <si>
    <t>一是职业技能培训项目优先从失业保险基金计提的职业技能提升行动资金中安排，因此当年预算安排的职业培训补贴0.7亿元未形成支出。二是年初预算安排的就业补助资金1.5亿元已转移支付给各区，未体现为市本级支出。</t>
  </si>
  <si>
    <t>20807</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</si>
  <si>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</si>
  <si>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</si>
  <si>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</si>
  <si>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</si>
  <si>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</si>
  <si>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</si>
  <si>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</si>
  <si>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</si>
  <si>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</si>
  <si>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</si>
  <si>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1.中央提前下达的优抚对象补助经费4000万元转移支付至各区使用；2.根据实际需要安排的死亡抚恤支出增加。</t>
  </si>
  <si>
    <t>20808</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</si>
  <si>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</si>
  <si>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</si>
  <si>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</si>
  <si>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</si>
  <si>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</si>
  <si>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</si>
  <si>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</si>
  <si>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</si>
  <si>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20809</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</si>
  <si>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</si>
  <si>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</si>
  <si>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</si>
  <si>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</si>
  <si>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</si>
  <si>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</si>
  <si>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</si>
  <si>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20810</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</si>
  <si>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</si>
  <si>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</si>
  <si>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</si>
  <si>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</si>
  <si>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</si>
  <si>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</si>
  <si>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</si>
  <si>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</si>
  <si>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20811</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</si>
  <si>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</si>
  <si>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</si>
  <si>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</si>
  <si>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</si>
  <si>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</si>
  <si>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</si>
  <si>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20816</t>
  </si>
  <si>
    <t xml:space="preserve">    其他红十字事业支出</t>
  </si>
  <si>
    <t xml:space="preserve">  最低生活保障</t>
  </si>
  <si>
    <t>20819</t>
  </si>
  <si>
    <t xml:space="preserve">    城市最低生活保障金支出</t>
  </si>
  <si>
    <t xml:space="preserve">    农村最低生活保障金支出</t>
  </si>
  <si>
    <t xml:space="preserve">  临时救助</t>
  </si>
  <si>
    <t>流浪乞讨人员救助支出剩余1082万元未实现支出。</t>
  </si>
  <si>
    <t>20820</t>
  </si>
  <si>
    <t xml:space="preserve">    临时救助支出</t>
  </si>
  <si>
    <t xml:space="preserve">    流浪乞讨人员救助支出</t>
  </si>
  <si>
    <t xml:space="preserve">  特困人员救助供养</t>
  </si>
  <si>
    <t>20821</t>
  </si>
  <si>
    <t xml:space="preserve">    城市特困人员救助供养支出</t>
  </si>
  <si>
    <t xml:space="preserve">    农村特困人员救助供养支出</t>
  </si>
  <si>
    <t xml:space="preserve">  补充道路交通事故社会救助基金</t>
  </si>
  <si>
    <t>20824</t>
  </si>
  <si>
    <t xml:space="preserve">    交强险增值税补助基金支出</t>
  </si>
  <si>
    <t xml:space="preserve">    交强险罚款收入补助基金支出</t>
  </si>
  <si>
    <t xml:space="preserve">  其他生活救助</t>
  </si>
  <si>
    <t>20825</t>
  </si>
  <si>
    <t xml:space="preserve">    其他城市生活救助</t>
  </si>
  <si>
    <t xml:space="preserve">    其他农村生活救助</t>
  </si>
  <si>
    <t xml:space="preserve">  财政对基本养老保险基金的补助</t>
  </si>
  <si>
    <t>财政对城乡居民基本养老保险基金的补助增加。</t>
  </si>
  <si>
    <t>20826</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</si>
  <si>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</si>
  <si>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</si>
  <si>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</si>
  <si>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</si>
  <si>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20827</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</si>
  <si>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</si>
  <si>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</si>
  <si>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</si>
  <si>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</si>
  <si>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</si>
  <si>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1.2020年政府投资计划追加安排退役军人事务信息化平台建设项目0.12亿元；2.驻深部队补助经费有所增加。</t>
  </si>
  <si>
    <t>20828</t>
  </si>
  <si>
    <t xml:space="preserve">    拥军优属</t>
  </si>
  <si>
    <t xml:space="preserve">    部队供应</t>
  </si>
  <si>
    <t xml:space="preserve">    其他退役军人事务管理支出</t>
  </si>
  <si>
    <t xml:space="preserve">  财政代缴社会保险费支出</t>
  </si>
  <si>
    <t>20830</t>
  </si>
  <si>
    <t xml:space="preserve">    财政代缴城乡居民基本养老保险费支出</t>
  </si>
  <si>
    <t xml:space="preserve">    财政代缴其他社会保险费支出</t>
  </si>
  <si>
    <t xml:space="preserve">  其他社会保障和就业支出(款)</t>
  </si>
  <si>
    <t>年初预算安排在“其他社会保障和就业支出”科目的事业发展支出，年中根据实际使用方向细化到其他科目反映。</t>
  </si>
  <si>
    <t>20899</t>
  </si>
  <si>
    <t xml:space="preserve">    其他社会保障和就业支出(项)</t>
  </si>
  <si>
    <t>210 卫生健康支出</t>
  </si>
  <si>
    <t>210</t>
  </si>
  <si>
    <t xml:space="preserve">  卫生健康管理事务</t>
  </si>
  <si>
    <t>21001</t>
  </si>
  <si>
    <t xml:space="preserve">    其他卫生健康管理事务支出</t>
  </si>
  <si>
    <t xml:space="preserve">  公立医院</t>
  </si>
  <si>
    <t>21002</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</si>
  <si>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</si>
  <si>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</si>
  <si>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</si>
  <si>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</si>
  <si>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</si>
  <si>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</si>
  <si>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</si>
  <si>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</si>
  <si>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</si>
  <si>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</si>
  <si>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</si>
  <si>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</si>
  <si>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</si>
  <si>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</si>
  <si>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21003</t>
  </si>
  <si>
    <t xml:space="preserve">    城市社区卫生机构</t>
  </si>
  <si>
    <t xml:space="preserve">    乡镇卫生院</t>
  </si>
  <si>
    <t xml:space="preserve">    其他基层医疗卫生机构支出</t>
  </si>
  <si>
    <t xml:space="preserve">  公共卫生</t>
  </si>
  <si>
    <t>21004</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</si>
  <si>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</si>
  <si>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</si>
  <si>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</si>
  <si>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</si>
  <si>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</si>
  <si>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</si>
  <si>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</si>
  <si>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</si>
  <si>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</si>
  <si>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</si>
  <si>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</si>
  <si>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</si>
  <si>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年度执行过程中，根据中医重点专科建设情况，将经费相应划拨至区属医疗机构。</t>
  </si>
  <si>
    <t>21006</t>
  </si>
  <si>
    <t xml:space="preserve">    中医(民族医)药专项</t>
  </si>
  <si>
    <t xml:space="preserve">    其他中医药支出</t>
  </si>
  <si>
    <t xml:space="preserve">  计划生育事务</t>
  </si>
  <si>
    <t>21007</t>
  </si>
  <si>
    <t xml:space="preserve">    计划生育机构</t>
  </si>
  <si>
    <t xml:space="preserve">    计划生育服务</t>
  </si>
  <si>
    <t xml:space="preserve">    其他计划生育事务支出</t>
  </si>
  <si>
    <t xml:space="preserve">  行政事业单位医疗</t>
  </si>
  <si>
    <t>年初预算安排在“其他卫生健康支出”科目的事业发展支出，年中根据实际使用方向细化到该科目反映</t>
  </si>
  <si>
    <t>21011</t>
  </si>
  <si>
    <t xml:space="preserve">    行政单位医疗</t>
  </si>
  <si>
    <t xml:space="preserve">    事业单位医疗</t>
  </si>
  <si>
    <t xml:space="preserve">    公务员医疗补助</t>
  </si>
  <si>
    <t xml:space="preserve">    其他行政事业单位医疗支出</t>
  </si>
  <si>
    <t xml:space="preserve">  财政对基本医疗保险基金的补助</t>
  </si>
  <si>
    <t>21012</t>
  </si>
  <si>
    <t xml:space="preserve">    财政对职工基本医疗保险基金的补助</t>
  </si>
  <si>
    <t xml:space="preserve">    财政对城乡居民基本医疗保险基金的补助</t>
  </si>
  <si>
    <t xml:space="preserve">    财政对其他基本医疗保险基金的补助</t>
  </si>
  <si>
    <t xml:space="preserve">  医疗救助</t>
  </si>
  <si>
    <t>21013</t>
  </si>
  <si>
    <t xml:space="preserve">    城乡医疗救助</t>
  </si>
  <si>
    <t xml:space="preserve">    疾病应急救助</t>
  </si>
  <si>
    <t xml:space="preserve">    其他医疗救助支出</t>
  </si>
  <si>
    <t xml:space="preserve">  优抚对象医疗</t>
  </si>
  <si>
    <t>21014</t>
  </si>
  <si>
    <t xml:space="preserve">    优抚对象医疗补助</t>
  </si>
  <si>
    <t xml:space="preserve">    其他优抚对象医疗支出</t>
  </si>
  <si>
    <t xml:space="preserve">  医疗保障管理事务</t>
  </si>
  <si>
    <t>21015</t>
  </si>
  <si>
    <t xml:space="preserve">    医疗保障政策管理</t>
  </si>
  <si>
    <t xml:space="preserve">    医疗保障经办事务</t>
  </si>
  <si>
    <t xml:space="preserve">    其他医疗保障管理事务支出</t>
  </si>
  <si>
    <t xml:space="preserve">  老龄卫生健康事务(款)</t>
  </si>
  <si>
    <t>21016</t>
  </si>
  <si>
    <t xml:space="preserve">    老龄卫生健康事务(项)</t>
  </si>
  <si>
    <t xml:space="preserve">  其他卫生健康支出(款)</t>
  </si>
  <si>
    <t>年度执行过程中追加安排有关医院建设经费20亿元。</t>
  </si>
  <si>
    <t>21099</t>
  </si>
  <si>
    <t xml:space="preserve">    其他卫生健康支出(项)</t>
  </si>
  <si>
    <t>211 节能环保支出</t>
  </si>
  <si>
    <t>211</t>
  </si>
  <si>
    <t xml:space="preserve">  环境保护管理事务</t>
  </si>
  <si>
    <t>21101</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</si>
  <si>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</si>
  <si>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</si>
  <si>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</si>
  <si>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</si>
  <si>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</si>
  <si>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</si>
  <si>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</si>
  <si>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核与辐射环境安全监测监管系统项目调整至“其他节能环保支出”科目反映。</t>
  </si>
  <si>
    <t>21102</t>
  </si>
  <si>
    <t xml:space="preserve">    建设项目环评审查与监督</t>
  </si>
  <si>
    <t xml:space="preserve">    核与辐射安全监督</t>
  </si>
  <si>
    <t xml:space="preserve">    其他环境监测与监察支出</t>
  </si>
  <si>
    <t xml:space="preserve">  污染防治</t>
  </si>
  <si>
    <t>21103</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</si>
  <si>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</si>
  <si>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</si>
  <si>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</si>
  <si>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</si>
  <si>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</si>
  <si>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</si>
  <si>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</si>
  <si>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</si>
  <si>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深圳红树林湿地博物馆项目剩余0.8亿元未形成支出。</t>
  </si>
  <si>
    <t>21104</t>
  </si>
  <si>
    <t xml:space="preserve">    生态保护</t>
  </si>
  <si>
    <t xml:space="preserve">    农村环境保护</t>
  </si>
  <si>
    <t xml:space="preserve">    生物及物种资源保护</t>
  </si>
  <si>
    <t xml:space="preserve">    其他自然生态保护支出</t>
  </si>
  <si>
    <t xml:space="preserve">  天然林保护</t>
  </si>
  <si>
    <t>21105</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</si>
  <si>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</si>
  <si>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</si>
  <si>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</si>
  <si>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</si>
  <si>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</si>
  <si>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</si>
  <si>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</si>
  <si>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21106</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</si>
  <si>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</si>
  <si>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</si>
  <si>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</si>
  <si>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</si>
  <si>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</si>
  <si>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</si>
  <si>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21107</t>
  </si>
  <si>
    <t xml:space="preserve">    京津风沙源治理工程建设</t>
  </si>
  <si>
    <t xml:space="preserve">    其他风沙荒漠治理支出</t>
  </si>
  <si>
    <t xml:space="preserve">  退牧还草</t>
  </si>
  <si>
    <t>21108</t>
  </si>
  <si>
    <t xml:space="preserve">    退牧还草工程建设</t>
  </si>
  <si>
    <t xml:space="preserve">    其他退牧还草支出</t>
  </si>
  <si>
    <t xml:space="preserve">  已垦草原退耕还草(款)</t>
  </si>
  <si>
    <t>21109</t>
  </si>
  <si>
    <t xml:space="preserve">    已垦草原退耕还草(项)</t>
  </si>
  <si>
    <t xml:space="preserve">  能源节约利用(款)</t>
  </si>
  <si>
    <t>21110</t>
  </si>
  <si>
    <t xml:space="preserve">    能源节约利用(项)</t>
  </si>
  <si>
    <t xml:space="preserve">  污染减排</t>
  </si>
  <si>
    <t>21111</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</si>
  <si>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</si>
  <si>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</si>
  <si>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</si>
  <si>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</si>
  <si>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</si>
  <si>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</si>
  <si>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21112</t>
  </si>
  <si>
    <t xml:space="preserve">    可再生能源(项)</t>
  </si>
  <si>
    <t xml:space="preserve">  循环经济(款)</t>
  </si>
  <si>
    <t>21113</t>
  </si>
  <si>
    <t xml:space="preserve">    循环经济(项)</t>
  </si>
  <si>
    <t xml:space="preserve">  能源管理事务</t>
  </si>
  <si>
    <t>21114</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</si>
  <si>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</si>
  <si>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</si>
  <si>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</si>
  <si>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</si>
  <si>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</si>
  <si>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</si>
  <si>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</si>
  <si>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</si>
  <si>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</si>
  <si>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</si>
  <si>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1.工业企业结构调整专项奖补资金剩余3.13亿元未支出；2.中央下达的节能减排补助资金8.5亿元在年度执行过程中转移支付至给相关区，未体现为市本级支出。</t>
  </si>
  <si>
    <t>21199</t>
  </si>
  <si>
    <t xml:space="preserve">    其他节能环保支出(项)</t>
  </si>
  <si>
    <t>212 城乡社区支出</t>
  </si>
  <si>
    <t>根据国务院关于推进财政资金统筹使用的规定，将当年预算安排的非重点领域支出进度慢的资金统筹用于安排城市轨道交通建设资金50亿元、外环高速公路深圳段6亿元。</t>
  </si>
  <si>
    <t>212</t>
  </si>
  <si>
    <t xml:space="preserve">  城乡社区管理事务</t>
  </si>
  <si>
    <t>21201</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</si>
  <si>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</si>
  <si>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</si>
  <si>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</si>
  <si>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</si>
  <si>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</si>
  <si>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</si>
  <si>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</si>
  <si>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</si>
  <si>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深圳市可视化城市空间数字平台政府投资项目进展较慢，剩余3890万元未支出。</t>
  </si>
  <si>
    <t>21202</t>
  </si>
  <si>
    <t xml:space="preserve">    城乡社区规划与管理(项)</t>
  </si>
  <si>
    <t xml:space="preserve">  城乡社区公共设施</t>
  </si>
  <si>
    <t>21203</t>
  </si>
  <si>
    <t xml:space="preserve">    小城镇基础设施建设</t>
  </si>
  <si>
    <t xml:space="preserve">    其他城乡社区公共设施支出</t>
  </si>
  <si>
    <t xml:space="preserve">  城乡社区环境卫生(款)</t>
  </si>
  <si>
    <t>21205</t>
  </si>
  <si>
    <t xml:space="preserve">    城乡社区环境卫生(项)</t>
  </si>
  <si>
    <t xml:space="preserve">  建设市场管理与监督(款)</t>
  </si>
  <si>
    <t>年初预算安排在“其他城乡社区支出”科目的事业发展支出，年中根据实际使用方向细化到该科目反映。</t>
  </si>
  <si>
    <t>21206</t>
  </si>
  <si>
    <t xml:space="preserve">    建设市场管理与监督(项)</t>
  </si>
  <si>
    <t xml:space="preserve">  其他城乡社区支出(款)</t>
  </si>
  <si>
    <t>21299</t>
  </si>
  <si>
    <t xml:space="preserve">    其他城乡社区支出(项)</t>
  </si>
  <si>
    <t>213 农林水支出</t>
  </si>
  <si>
    <t>茅洲河碧道试点建设、大空港新城区茅洲河治理工程、深圳市东部海堤重建工程（三期）、坝光片区防洪（潮）排涝工程、深中通道东人工岛建设涉及深圳机场片区防洪排涝近期工程等政府投资项目12.6亿元当年未支出，结转至2021年预算安排。</t>
  </si>
  <si>
    <t>213</t>
  </si>
  <si>
    <t xml:space="preserve">  农业农村</t>
  </si>
  <si>
    <t>中央追加下达成品油价格改革对渔业的补贴0.2亿元、2020年第二批次渔业发展与船舶报废更新补助资金1.2亿元。</t>
  </si>
  <si>
    <t>21301</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</si>
  <si>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</si>
  <si>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</si>
  <si>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</si>
  <si>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</si>
  <si>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</si>
  <si>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</si>
  <si>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</si>
  <si>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</si>
  <si>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</si>
  <si>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</si>
  <si>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</si>
  <si>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</si>
  <si>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</si>
  <si>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</si>
  <si>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</si>
  <si>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</si>
  <si>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</si>
  <si>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</si>
  <si>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</si>
  <si>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</si>
  <si>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</si>
  <si>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</si>
  <si>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21302</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</si>
  <si>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</si>
  <si>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</si>
  <si>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</si>
  <si>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</si>
  <si>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</si>
  <si>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</si>
  <si>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</si>
  <si>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</si>
  <si>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</si>
  <si>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</si>
  <si>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</si>
  <si>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</si>
  <si>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</si>
  <si>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</si>
  <si>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</si>
  <si>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</si>
  <si>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</si>
  <si>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</si>
  <si>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</si>
  <si>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</si>
  <si>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</si>
  <si>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21303</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</si>
  <si>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</si>
  <si>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</si>
  <si>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</si>
  <si>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</si>
  <si>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</si>
  <si>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</si>
  <si>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</si>
  <si>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</si>
  <si>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</si>
  <si>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</si>
  <si>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</si>
  <si>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</si>
  <si>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</si>
  <si>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</si>
  <si>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</si>
  <si>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</si>
  <si>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</si>
  <si>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</si>
  <si>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</si>
  <si>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</si>
  <si>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</si>
  <si>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</si>
  <si>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</si>
  <si>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</si>
  <si>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21305</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</si>
  <si>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</si>
  <si>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</si>
  <si>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</si>
  <si>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</si>
  <si>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</si>
  <si>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</si>
  <si>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</si>
  <si>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</si>
  <si>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21307</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</si>
  <si>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</si>
  <si>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</si>
  <si>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</si>
  <si>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</si>
  <si>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</si>
  <si>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</si>
  <si>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</si>
  <si>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21308</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</si>
  <si>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</si>
  <si>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</si>
  <si>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</si>
  <si>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</si>
  <si>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</si>
  <si>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</si>
  <si>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</si>
  <si>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21309</t>
  </si>
  <si>
    <t xml:space="preserve">    棉花目标价格补贴</t>
  </si>
  <si>
    <t xml:space="preserve">    其他目标价格补贴</t>
  </si>
  <si>
    <t xml:space="preserve">  其他农林水支出(款)</t>
  </si>
  <si>
    <t>渔业成品油价格改革财政补贴因南山区捕捞渔船减少申请油补减少；另受南山区水质影响，暂无法增殖放流，故对应的项目资金支出减少。</t>
  </si>
  <si>
    <t>21399</t>
  </si>
  <si>
    <t xml:space="preserve">    化解其他公益性乡村债务支出</t>
  </si>
  <si>
    <t xml:space="preserve">    其他农林水支出(项)</t>
  </si>
  <si>
    <t>214 交通运输支出</t>
  </si>
  <si>
    <t>214</t>
  </si>
  <si>
    <t xml:space="preserve">  公路水路运输</t>
  </si>
  <si>
    <t>21401</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</si>
  <si>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</si>
  <si>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</si>
  <si>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</si>
  <si>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</si>
  <si>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</si>
  <si>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</si>
  <si>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</si>
  <si>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</si>
  <si>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</si>
  <si>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</si>
  <si>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</si>
  <si>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</si>
  <si>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</si>
  <si>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</si>
  <si>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</si>
  <si>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</si>
  <si>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</si>
  <si>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</si>
  <si>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</si>
  <si>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</si>
  <si>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根据政府投资计划调整方案，统筹其他支出进度较慢的政府投资项目资金用于增加安排安排深圳至深汕合作区铁路工程6.5亿元。</t>
  </si>
  <si>
    <t>21402</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</si>
  <si>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</si>
  <si>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</si>
  <si>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</si>
  <si>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</si>
  <si>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</si>
  <si>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</si>
  <si>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</si>
  <si>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对国际客运航线的资助无法支出，统筹收回现代物流业专项资金7.7亿元用于其他亟需资金领域。</t>
  </si>
  <si>
    <t>21403</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</si>
  <si>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</si>
  <si>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</si>
  <si>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</si>
  <si>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</si>
  <si>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</si>
  <si>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</si>
  <si>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</si>
  <si>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21404</t>
  </si>
  <si>
    <t xml:space="preserve">    对城市公交的补贴</t>
  </si>
  <si>
    <t xml:space="preserve">    对农村道路客运的补贴</t>
  </si>
  <si>
    <t xml:space="preserve">    对出租车的补贴</t>
  </si>
  <si>
    <t xml:space="preserve">    成品油价格改革补贴其他支出</t>
  </si>
  <si>
    <t xml:space="preserve">  邮政业支出</t>
  </si>
  <si>
    <t>21405</t>
  </si>
  <si>
    <t xml:space="preserve">    邮政普遍服务与特殊服务</t>
  </si>
  <si>
    <t xml:space="preserve">    其他邮政业支出</t>
  </si>
  <si>
    <t xml:space="preserve">  车辆购置税支出</t>
  </si>
  <si>
    <t>21406</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</si>
  <si>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</si>
  <si>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</si>
  <si>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</si>
  <si>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</si>
  <si>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</si>
  <si>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21499</t>
  </si>
  <si>
    <t xml:space="preserve">    公共交通运营补助</t>
  </si>
  <si>
    <t xml:space="preserve">    其他交通运输支出(项)</t>
  </si>
  <si>
    <t>215 资源勘探工业信息等支出</t>
  </si>
  <si>
    <t>年度执行中追加安排中小微企业贷款贴息项目10.1亿元。</t>
  </si>
  <si>
    <t>215</t>
  </si>
  <si>
    <t xml:space="preserve">  资源勘探开发</t>
  </si>
  <si>
    <t>21501</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</si>
  <si>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</si>
  <si>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</si>
  <si>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</si>
  <si>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</si>
  <si>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</si>
  <si>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</si>
  <si>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</si>
  <si>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年初预算安排的5G基站奖励补贴4.5亿元，从“其他勘探资源等支出”调整至“其他制造业支出”科目反映。</t>
  </si>
  <si>
    <t>21502</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</si>
  <si>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</si>
  <si>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</si>
  <si>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</si>
  <si>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</si>
  <si>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</si>
  <si>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</si>
  <si>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</si>
  <si>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</si>
  <si>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</si>
  <si>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</si>
  <si>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</si>
  <si>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</si>
  <si>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</si>
  <si>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基于BIM的政府工程建设智慧管控平台等政府投资项目未执行完毕。</t>
  </si>
  <si>
    <t>21503</t>
  </si>
  <si>
    <t xml:space="preserve">    其他建筑业支出</t>
  </si>
  <si>
    <t xml:space="preserve">  工业和信息产业监管</t>
  </si>
  <si>
    <t>21505</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</si>
  <si>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</si>
  <si>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</si>
  <si>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</si>
  <si>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</si>
  <si>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</si>
  <si>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</si>
  <si>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</si>
  <si>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</si>
  <si>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</si>
  <si>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</si>
  <si>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年度执行过程中追加安排深圳改革开放干部学院开办经费1.51亿元。</t>
  </si>
  <si>
    <t>21507</t>
  </si>
  <si>
    <t xml:space="preserve">    国有企业监事会专项</t>
  </si>
  <si>
    <t xml:space="preserve">    中央企业专项管理</t>
  </si>
  <si>
    <t xml:space="preserve">    其他国有资产监管支出</t>
  </si>
  <si>
    <t xml:space="preserve">  支持中小企业发展和管理支出</t>
  </si>
  <si>
    <t>年度执行中，追加安排中小微企业贷款贴息项目10.1亿元。</t>
  </si>
  <si>
    <t>21508</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</si>
  <si>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</si>
  <si>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</si>
  <si>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</si>
  <si>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</si>
  <si>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</si>
  <si>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根据国务院关于推进财政资金统筹使用的规定，将当年预算安排的非重点领域支出进度慢的资金统筹用于安排支持提升企业竞争力领域专项资金10.5亿元。</t>
  </si>
  <si>
    <t>21599</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</si>
  <si>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</si>
  <si>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</si>
  <si>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</si>
  <si>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</si>
  <si>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</si>
  <si>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216 商业服务业等支出</t>
  </si>
  <si>
    <t>年初在此科目下预留应对贸易形势政策性补贴资金32亿元，年度执行过程中完成支出6亿元，剩余资金根据国务院关于推进财政资金统筹使用的规定，统筹用于文化类支出，相应支出在“文化旅游体育与传媒支出”反映。</t>
  </si>
  <si>
    <t>216</t>
  </si>
  <si>
    <t xml:space="preserve">  商业流通事务</t>
  </si>
  <si>
    <t>年度执行过程中收到深圳市前海专项投资企业等多家公司的退款，相应冲减当年支出规模。</t>
  </si>
  <si>
    <t>21602</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</si>
  <si>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</si>
  <si>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</si>
  <si>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</si>
  <si>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</si>
  <si>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</si>
  <si>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</si>
  <si>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年度执行过程中追加安排报关单预录入系统安装维护费及数据传输费补助2.8亿元。</t>
  </si>
  <si>
    <t>21606</t>
  </si>
  <si>
    <t xml:space="preserve">    外商投资环境建设补助资金</t>
  </si>
  <si>
    <t xml:space="preserve">    其他涉外发展服务支出</t>
  </si>
  <si>
    <t xml:space="preserve">  其他商业服务业等支出(款)</t>
  </si>
  <si>
    <t>21699</t>
  </si>
  <si>
    <t xml:space="preserve">    服务业基础设施建设</t>
  </si>
  <si>
    <t xml:space="preserve">    其他商业服务业等支出(项)</t>
  </si>
  <si>
    <t>217 金融支出</t>
  </si>
  <si>
    <t>年初预留的入股丝路信用保险公司项目资金2.5亿元未支出，全部统筹用于其他亟需资金领域。</t>
  </si>
  <si>
    <t>217</t>
  </si>
  <si>
    <t xml:space="preserve">  金融部门行政支出</t>
  </si>
  <si>
    <t>1.年度执行过程中安排相关金融监管部门工作经费5100万元；2.年度执行过程中安排安排网贷风险处置实体化工作经费和金融风险防控经费609万元。</t>
  </si>
  <si>
    <t>21701</t>
  </si>
  <si>
    <t xml:space="preserve">    安全防卫</t>
  </si>
  <si>
    <t xml:space="preserve">    金融部门其他行政支出</t>
  </si>
  <si>
    <t xml:space="preserve">  金融部门监管支出</t>
  </si>
  <si>
    <t>21702</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</si>
  <si>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</si>
  <si>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</si>
  <si>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</si>
  <si>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</si>
  <si>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</si>
  <si>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</si>
  <si>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</si>
  <si>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</si>
  <si>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</si>
  <si>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</si>
  <si>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21703</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</si>
  <si>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</si>
  <si>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</si>
  <si>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</si>
  <si>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</si>
  <si>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</si>
  <si>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</si>
  <si>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21704</t>
  </si>
  <si>
    <t xml:space="preserve">    中央银行亏损补贴</t>
  </si>
  <si>
    <t xml:space="preserve">    其他金融调控支出</t>
  </si>
  <si>
    <t xml:space="preserve">  其他金融支出(款)</t>
  </si>
  <si>
    <t>21799</t>
  </si>
  <si>
    <t xml:space="preserve">    其他金融支出(项)</t>
  </si>
  <si>
    <t xml:space="preserve">    重点企业贷款贴息</t>
  </si>
  <si>
    <t>219 援助其他地区支出</t>
  </si>
  <si>
    <t>219</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</si>
  <si>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</si>
  <si>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</si>
  <si>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</si>
  <si>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</si>
  <si>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</si>
  <si>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</si>
  <si>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</si>
  <si>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</si>
  <si>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</si>
  <si>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220 自然资源海洋气象等支出</t>
  </si>
  <si>
    <t>220</t>
  </si>
  <si>
    <t xml:space="preserve">  自然资源事务</t>
  </si>
  <si>
    <t>22001</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</si>
  <si>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</si>
  <si>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</si>
  <si>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</si>
  <si>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</si>
  <si>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</si>
  <si>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</si>
  <si>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</si>
  <si>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</si>
  <si>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</si>
  <si>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</si>
  <si>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</si>
  <si>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</si>
  <si>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</si>
  <si>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</si>
  <si>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</si>
  <si>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</si>
  <si>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</si>
  <si>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</si>
  <si>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</si>
  <si>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</si>
  <si>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</si>
  <si>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</si>
  <si>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</si>
  <si>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22005</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</si>
  <si>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</si>
  <si>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</si>
  <si>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</si>
  <si>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</si>
  <si>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</si>
  <si>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</si>
  <si>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</si>
  <si>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</si>
  <si>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</si>
  <si>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</si>
  <si>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</si>
  <si>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2019含22002数</t>
  </si>
  <si>
    <t xml:space="preserve">  其他自然资源海洋气象等支出(款)</t>
  </si>
  <si>
    <t>年初预算安排在“其他自然资源海洋气象等支出”科目的事业发展支出，年中根据实际使用方向细化到“其他自然资源事务支出”科目反映。</t>
  </si>
  <si>
    <t>22099</t>
  </si>
  <si>
    <t xml:space="preserve">    其他自然资源海洋气象等支出(项)</t>
  </si>
  <si>
    <t>221 住房保障支出</t>
  </si>
  <si>
    <t>2019年、2020年中央分别下达中央财政城镇保障性安居工程补助资金8亿元。由于前期建立制度、开发系统、受理审核等基础性工作较多，相关补贴资金支付进度较慢，剩余15.6亿元。</t>
  </si>
  <si>
    <t>221</t>
  </si>
  <si>
    <t xml:space="preserve">  保障性安居工程支出</t>
  </si>
  <si>
    <t>22101</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</si>
  <si>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</si>
  <si>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</si>
  <si>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</si>
  <si>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</si>
  <si>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</si>
  <si>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</si>
  <si>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</si>
  <si>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</si>
  <si>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</si>
  <si>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</si>
  <si>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</si>
  <si>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22102</t>
  </si>
  <si>
    <t xml:space="preserve">    住房公积金</t>
  </si>
  <si>
    <t xml:space="preserve">    提租补贴</t>
  </si>
  <si>
    <t xml:space="preserve">    购房补贴</t>
  </si>
  <si>
    <t xml:space="preserve">  城乡社区住宅</t>
  </si>
  <si>
    <t>2020年追加下达的中央支持住房租赁市场发展补助项目由于前期建立制度、开发系统、受理审核等基础性工作较多，相关补贴资金支付进度较慢，剩余7.6亿元。</t>
  </si>
  <si>
    <t>22103</t>
  </si>
  <si>
    <t xml:space="preserve">    公有住房建设和维修改造支出</t>
  </si>
  <si>
    <t xml:space="preserve">    住房公积金管理</t>
  </si>
  <si>
    <t xml:space="preserve">    其他城乡社区住宅支出</t>
  </si>
  <si>
    <t>222 粮油物资储备支出</t>
  </si>
  <si>
    <t>222</t>
  </si>
  <si>
    <t xml:space="preserve">  粮油事务</t>
  </si>
  <si>
    <t>22201</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</si>
  <si>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</si>
  <si>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</si>
  <si>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</si>
  <si>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</si>
  <si>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</si>
  <si>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</si>
  <si>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</si>
  <si>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</si>
  <si>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</si>
  <si>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</si>
  <si>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</si>
  <si>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22202</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</si>
  <si>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</si>
  <si>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</si>
  <si>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</si>
  <si>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</si>
  <si>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</si>
  <si>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</si>
  <si>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</si>
  <si>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</si>
  <si>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</si>
  <si>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</si>
  <si>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22203</t>
  </si>
  <si>
    <t xml:space="preserve">    石油储备</t>
  </si>
  <si>
    <t xml:space="preserve">    天然铀能源储备</t>
  </si>
  <si>
    <t xml:space="preserve">    煤炭储备</t>
  </si>
  <si>
    <t xml:space="preserve">    其他能源储备支出</t>
  </si>
  <si>
    <t xml:space="preserve">  粮油储备</t>
  </si>
  <si>
    <t>22204</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</si>
  <si>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</si>
  <si>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</si>
  <si>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</si>
  <si>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</si>
  <si>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</si>
  <si>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</si>
  <si>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年初预留的物资储备资金在年度执行过程中安排用于城镇燃气应急储备，相应支出调整至“市政公用行业市场监管”科目。</t>
  </si>
  <si>
    <t>22205</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</si>
  <si>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</si>
  <si>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</si>
  <si>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</si>
  <si>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</si>
  <si>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</si>
  <si>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</si>
  <si>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</si>
  <si>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</si>
  <si>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</si>
  <si>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</si>
  <si>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</si>
  <si>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</si>
  <si>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224 灾害防治及应急管理支出</t>
  </si>
  <si>
    <t>1.年初安排的消防救援支队及驻深部队等生活补贴根据实际支出方向调整至“国防支出”和“公共安全支出”科目，约7亿元。2.年度执行过程中，根据预留资金使用情况，统筹难以形成支出部分1.1亿元，用于其他亟需资金领域。</t>
  </si>
  <si>
    <t>224</t>
  </si>
  <si>
    <t xml:space="preserve">  应急管理事务</t>
  </si>
  <si>
    <t>22401</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</si>
  <si>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</si>
  <si>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</si>
  <si>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</si>
  <si>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</si>
  <si>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</si>
  <si>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</si>
  <si>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</si>
  <si>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</si>
  <si>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22402</t>
  </si>
  <si>
    <t xml:space="preserve">    消防应急救援</t>
  </si>
  <si>
    <t xml:space="preserve">    其他消防事务支出</t>
  </si>
  <si>
    <t xml:space="preserve">  森林消防事务</t>
  </si>
  <si>
    <t>22403</t>
  </si>
  <si>
    <t xml:space="preserve">    森林消防应急救援</t>
  </si>
  <si>
    <t xml:space="preserve">    其他森林消防事务支出</t>
  </si>
  <si>
    <t xml:space="preserve">  煤矿安全</t>
  </si>
  <si>
    <t>22404</t>
  </si>
  <si>
    <t xml:space="preserve">    煤矿安全监察事务</t>
  </si>
  <si>
    <t xml:space="preserve">    煤矿应急救援事务</t>
  </si>
  <si>
    <t xml:space="preserve">    其他煤矿安全支出</t>
  </si>
  <si>
    <t xml:space="preserve">  地震事务</t>
  </si>
  <si>
    <t>22405</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</si>
  <si>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</si>
  <si>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</si>
  <si>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</si>
  <si>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</si>
  <si>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</si>
  <si>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</si>
  <si>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</si>
  <si>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</si>
  <si>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</si>
  <si>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</si>
  <si>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深圳市森林（郊野）公园与自然保护区消防装备建设项目进展较慢，未执行完毕。</t>
  </si>
  <si>
    <t>22406</t>
  </si>
  <si>
    <t xml:space="preserve">    地质灾害防治</t>
  </si>
  <si>
    <t xml:space="preserve">    森林草原防灾减灾</t>
  </si>
  <si>
    <t xml:space="preserve">    其他自然灾害防治支出</t>
  </si>
  <si>
    <t xml:space="preserve">  自然灾害救灾及恢复重建支出</t>
  </si>
  <si>
    <t>22407</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</si>
  <si>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</si>
  <si>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</si>
  <si>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</si>
  <si>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</si>
  <si>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</si>
  <si>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</si>
  <si>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新加</t>
  </si>
  <si>
    <t>227 预备费</t>
  </si>
  <si>
    <t>相关支出根据实际支出方向转列至其他科目。</t>
  </si>
  <si>
    <t>229 其他支出(类)</t>
  </si>
  <si>
    <t>1.年初安排的政府投资资金在年度执行过程中根据当年投资计划调整至其他科目体现；2.年初安排的预算准备金、开办费及其他预留资金，有关支出根据实际支出方向转列至其他科目。</t>
  </si>
  <si>
    <t xml:space="preserve">  年初预留</t>
  </si>
  <si>
    <t>年初安排的政府投资资金在年度执行过程中根据当年投资计划调整至其他科目体现。</t>
  </si>
  <si>
    <t>229</t>
  </si>
  <si>
    <t xml:space="preserve">  其他支出(款)</t>
  </si>
  <si>
    <t>年初安排的预算准备金、开办费及其他预留资金，有关支出根据实际支出方向转列至其他科目。</t>
  </si>
  <si>
    <t>22999</t>
  </si>
  <si>
    <t xml:space="preserve">    其他支出(项)</t>
  </si>
  <si>
    <t>232 债务付息支出</t>
  </si>
  <si>
    <t xml:space="preserve">2020年分配市本级的新增一般债务限额比预计少，付息支出相应较年初预计减少。
</t>
  </si>
  <si>
    <t>232</t>
  </si>
  <si>
    <t xml:space="preserve">  中央政府国内债务付息支出</t>
  </si>
  <si>
    <t xml:space="preserve">  中央政府国外债务付息支出</t>
  </si>
  <si>
    <t xml:space="preserve">  地方政府一般债务付息支出</t>
  </si>
  <si>
    <t>23203</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</si>
  <si>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</si>
  <si>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</si>
  <si>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</si>
  <si>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</si>
  <si>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233 债务发行费用支出</t>
  </si>
  <si>
    <t>根据2020年地方政府一般债发行规模，本级债务发行费支出较年初预算减少。</t>
  </si>
  <si>
    <t>233</t>
  </si>
  <si>
    <t xml:space="preserve">  中央政府国内债务发行费用支出</t>
  </si>
  <si>
    <t xml:space="preserve">  中央政府国外债务发行费用支出</t>
  </si>
  <si>
    <t xml:space="preserve">  地方政府一般债务发行费用支出</t>
  </si>
  <si>
    <t xml:space="preserve">  补助下级支出</t>
  </si>
  <si>
    <t xml:space="preserve">  债券转贷支出</t>
  </si>
  <si>
    <t>公共预算 表5</t>
  </si>
  <si>
    <t>深圳市2020年本级一般公共预算支出经济分类决算表（草案）</t>
  </si>
  <si>
    <t>2020年预算数</t>
  </si>
  <si>
    <t>完成年初预算%</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</si>
  <si>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</si>
  <si>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</si>
  <si>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</si>
  <si>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</si>
  <si>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</si>
  <si>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</si>
  <si>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</si>
  <si>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</si>
  <si>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</si>
  <si>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</si>
  <si>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</si>
  <si>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</si>
  <si>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</si>
  <si>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</si>
  <si>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</si>
  <si>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</si>
  <si>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</si>
  <si>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</si>
  <si>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</si>
  <si>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</si>
  <si>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</si>
  <si>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</si>
  <si>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</si>
  <si>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</si>
  <si>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</si>
  <si>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</si>
  <si>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</si>
  <si>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</si>
  <si>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</si>
  <si>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</si>
  <si>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</si>
  <si>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</si>
  <si>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</si>
  <si>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</si>
  <si>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</si>
  <si>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</si>
  <si>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</si>
  <si>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</si>
  <si>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</si>
  <si>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</si>
  <si>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</si>
  <si>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</si>
  <si>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</si>
  <si>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</si>
  <si>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</si>
  <si>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</si>
  <si>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</si>
  <si>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</si>
  <si>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</si>
  <si>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</si>
  <si>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</si>
  <si>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</si>
  <si>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</si>
  <si>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</si>
  <si>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</si>
  <si>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</si>
  <si>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公共预算 表6</t>
  </si>
  <si>
    <t>深圳市2020年本级一般公共预算基本支出经济分类决算表(草案）</t>
  </si>
  <si>
    <t>一般公共预算基本支出</t>
  </si>
  <si>
    <t>公共预算 表7</t>
  </si>
  <si>
    <t>深圳市2020年本级一般公共预算对各区税收返还和转移支付决算表（草案）</t>
  </si>
  <si>
    <t>项                目</t>
  </si>
  <si>
    <t>2020年合计</t>
  </si>
  <si>
    <t>罗湖</t>
  </si>
  <si>
    <t>福田</t>
  </si>
  <si>
    <t>南山</t>
  </si>
  <si>
    <t>宝安</t>
  </si>
  <si>
    <t>龙岗</t>
  </si>
  <si>
    <t>盐田</t>
  </si>
  <si>
    <t>龙华</t>
  </si>
  <si>
    <t>坪山</t>
  </si>
  <si>
    <t>光明</t>
  </si>
  <si>
    <t>大鹏</t>
  </si>
  <si>
    <t>深汕合作区</t>
  </si>
  <si>
    <t>市对区补助合计</t>
  </si>
  <si>
    <t>一、返还性支出</t>
  </si>
  <si>
    <t>（一）中央补助事项</t>
  </si>
  <si>
    <t xml:space="preserve">    所得税基数返还支出</t>
  </si>
  <si>
    <t xml:space="preserve">    增值税基数返还支出</t>
  </si>
  <si>
    <t xml:space="preserve">    消费税基数返还支出</t>
  </si>
  <si>
    <t>二、一般性转移支付</t>
  </si>
  <si>
    <t xml:space="preserve">    均衡性转移支付（农业转移人口市民化奖励资金）</t>
  </si>
  <si>
    <t xml:space="preserve">    县级基本财力保障机制奖补资金</t>
  </si>
  <si>
    <t xml:space="preserve">    结算补助</t>
  </si>
  <si>
    <t xml:space="preserve">    固定数额补助</t>
  </si>
  <si>
    <t xml:space="preserve">    边境地区转移支付</t>
  </si>
  <si>
    <t xml:space="preserve">    共同财政事权转移支付</t>
  </si>
  <si>
    <t>（二）省补助事项</t>
  </si>
  <si>
    <t xml:space="preserve">    贫困地区转移支付</t>
  </si>
  <si>
    <t xml:space="preserve">    其他一般性转移支付</t>
  </si>
  <si>
    <t>（三）市补助事项</t>
  </si>
  <si>
    <t xml:space="preserve">    第五轮体制结算定额补助</t>
  </si>
  <si>
    <t xml:space="preserve">    大鹏新区生态转移支付</t>
  </si>
  <si>
    <t xml:space="preserve">    综合性国家科学中心建设补助</t>
  </si>
  <si>
    <t xml:space="preserve">    迈瑞公司持股平台分担金</t>
  </si>
  <si>
    <t xml:space="preserve">    大企业跨区迁移补偿</t>
  </si>
  <si>
    <t xml:space="preserve">    基层经费补助</t>
  </si>
  <si>
    <t xml:space="preserve">    机构改革等基数划转经费</t>
  </si>
  <si>
    <t xml:space="preserve">    环境品质提升项目支持资金</t>
  </si>
  <si>
    <t xml:space="preserve">    道路品质提升项目支持资金</t>
  </si>
  <si>
    <t xml:space="preserve">    粤港澳大湾区个人所得税对区补助资金</t>
  </si>
  <si>
    <t xml:space="preserve">    新引进人才租房和生活补贴结算资金</t>
  </si>
  <si>
    <t xml:space="preserve">    政法转移支付</t>
  </si>
  <si>
    <t xml:space="preserve">    教育费附加和地方教育附加</t>
  </si>
  <si>
    <t xml:space="preserve">    国土计提教育资金</t>
  </si>
  <si>
    <t xml:space="preserve">    完善义务教育经费保障市本级（含中央）财政补助资金</t>
  </si>
  <si>
    <t xml:space="preserve">    民生微实事补助</t>
  </si>
  <si>
    <t xml:space="preserve">    天然气以奖代补资金</t>
  </si>
  <si>
    <t xml:space="preserve">    市容环境综合考核奖补资金</t>
  </si>
  <si>
    <t xml:space="preserve">    生活垃圾分类激励补助资金</t>
  </si>
  <si>
    <t xml:space="preserve">    城市志愿服务U站考核奖补资金</t>
  </si>
  <si>
    <t xml:space="preserve">    林地管理费</t>
  </si>
  <si>
    <t xml:space="preserve">    返拨“二线插花地”棚户区罚款</t>
  </si>
  <si>
    <t xml:space="preserve">    中央财政节能减排清算资金（往年结转）</t>
  </si>
  <si>
    <t xml:space="preserve">    中央财政城镇保障性安居工程资金（往年结转）</t>
  </si>
  <si>
    <t xml:space="preserve">    中央和省财政退役安置补助（往年结转）</t>
  </si>
  <si>
    <t>三、专项转移支付</t>
  </si>
  <si>
    <t xml:space="preserve">    卫生健康</t>
  </si>
  <si>
    <t xml:space="preserve">    节能环保</t>
  </si>
  <si>
    <t xml:space="preserve">    农林水</t>
  </si>
  <si>
    <t xml:space="preserve">    资源勘探信息等</t>
  </si>
  <si>
    <t xml:space="preserve">    一般公共服务</t>
  </si>
  <si>
    <t xml:space="preserve">    教育</t>
  </si>
  <si>
    <t xml:space="preserve">    科学技术</t>
  </si>
  <si>
    <t xml:space="preserve">    文化旅游体育与传媒</t>
  </si>
  <si>
    <t xml:space="preserve">    社保保障和就业</t>
  </si>
  <si>
    <t xml:space="preserve">    自然资源海洋气象等</t>
  </si>
  <si>
    <t xml:space="preserve">    公办普通高中建设项目</t>
  </si>
  <si>
    <t xml:space="preserve">    大鹏新区基础设施转移支付</t>
  </si>
  <si>
    <t xml:space="preserve">    原市投区建续建项目</t>
  </si>
  <si>
    <t xml:space="preserve">    盐田综合保税区（二期）围网等转移支付资金</t>
  </si>
  <si>
    <t xml:space="preserve">    龙岗区平湖医院</t>
  </si>
  <si>
    <t xml:space="preserve">    深汕西高速坪山段改扩建</t>
  </si>
  <si>
    <t xml:space="preserve">    深圳市龙华高级中学扩班及深圳市艺术高中开办费</t>
  </si>
  <si>
    <t xml:space="preserve">    深圳外国语学校（龙岗）国际部永久校区补助</t>
  </si>
  <si>
    <t xml:space="preserve">    2020年度“侨胞之家”示范点创建经费</t>
  </si>
  <si>
    <t xml:space="preserve">    农贸市场升级改造项目资金</t>
  </si>
  <si>
    <t xml:space="preserve">    化解谢春艳、周孝松信访案信访备用金</t>
  </si>
  <si>
    <t xml:space="preserve">    市本级统筹教育费附加资助项目经费</t>
  </si>
  <si>
    <t xml:space="preserve">    新疆班部门预算</t>
  </si>
  <si>
    <t xml:space="preserve">    民办教育发展专项资金</t>
  </si>
  <si>
    <t xml:space="preserve">    学前教育专项经费</t>
  </si>
  <si>
    <t xml:space="preserve">    结对帮扶资助经费</t>
  </si>
  <si>
    <t xml:space="preserve">    2019年高新技术企业认定奖励性资助</t>
  </si>
  <si>
    <t xml:space="preserve">    2020年国际科技合作研发项目资金</t>
  </si>
  <si>
    <t xml:space="preserve">    2020年市重点实验室区级相关项目经费</t>
  </si>
  <si>
    <t xml:space="preserve">    拨付2020年基础研究面上项目预算管理单位资助经费</t>
  </si>
  <si>
    <t xml:space="preserve">    2020年市科技创新委续建项目资金</t>
  </si>
  <si>
    <t xml:space="preserve">    2020年市级战略性新兴产业专项资金（跨年续建项目）</t>
  </si>
  <si>
    <t xml:space="preserve">    市级科研资金（市政府六届二百三十四次常务会）</t>
  </si>
  <si>
    <t xml:space="preserve">    2020年基础研究重点项目资金</t>
  </si>
  <si>
    <t xml:space="preserve">    “百城百园”行动中央引导地方科技发展专项资金</t>
  </si>
  <si>
    <t xml:space="preserve">    国家有关专家计划省财政配套资助资金</t>
  </si>
  <si>
    <t xml:space="preserve">    文化事业建设费及宣传文化事业发展专项资金</t>
  </si>
  <si>
    <t xml:space="preserve">    2020年度深圳市文物保护专项经费</t>
  </si>
  <si>
    <t xml:space="preserve">    2020年深圳市非物质文化遗产保护补助经费</t>
  </si>
  <si>
    <t xml:space="preserve">    残疾人就业保障金</t>
  </si>
  <si>
    <t xml:space="preserve">    原市属基建工程兵特殊补贴资金经费</t>
  </si>
  <si>
    <t xml:space="preserve">    市属企业离休干部2017-2019年度生活补助经费</t>
  </si>
  <si>
    <t xml:space="preserve">    2020年省高水平临床重点专科市级配套资金</t>
  </si>
  <si>
    <t xml:space="preserve">    新型冠状病毒感染肺炎疫情防控对区补助经费</t>
  </si>
  <si>
    <t xml:space="preserve">    2020年深圳市医学重点学科建设项目资金</t>
  </si>
  <si>
    <t xml:space="preserve">    高水平医学学术会议补助经费</t>
  </si>
  <si>
    <t xml:space="preserve">    2020年深圳市中医重点专科建设项目资金</t>
  </si>
  <si>
    <t xml:space="preserve">    工业企业结构调整专项资金</t>
  </si>
  <si>
    <t xml:space="preserve">    光明水质净化厂及南山区商业文化中心区中水站有关运营费</t>
  </si>
  <si>
    <t xml:space="preserve">    坪山区污水资源化示范工程项目运营费用</t>
  </si>
  <si>
    <t xml:space="preserve">    深汕合作区乡村振兴计划</t>
  </si>
  <si>
    <t xml:space="preserve">    坪山区马峦山郊野公园补助</t>
  </si>
  <si>
    <t xml:space="preserve">    水务专项资金</t>
  </si>
  <si>
    <t xml:space="preserve">    污水处理费返拨</t>
  </si>
  <si>
    <t xml:space="preserve">    工业稳增长资金</t>
  </si>
  <si>
    <t xml:space="preserve">    市属企业离退休干部2020年度“两贴”经费</t>
  </si>
  <si>
    <t>公共预算 表8</t>
  </si>
  <si>
    <t>深圳市2020年地方政府债务限额及余额决算情况表（草案）</t>
  </si>
  <si>
    <t>单位：亿元</t>
  </si>
  <si>
    <t>地   区</t>
  </si>
  <si>
    <t>2020年末债务限额</t>
  </si>
  <si>
    <t>2020年新增债务限额</t>
  </si>
  <si>
    <t>2020年末债务余额</t>
  </si>
  <si>
    <t>2020年末债券余额平均年限
（单位：年）</t>
  </si>
  <si>
    <t>小计</t>
  </si>
  <si>
    <t>一般债务</t>
  </si>
  <si>
    <t>专项债务</t>
  </si>
  <si>
    <t>地方政府债券</t>
  </si>
  <si>
    <t>一般债券</t>
  </si>
  <si>
    <t>专项债券</t>
  </si>
  <si>
    <t xml:space="preserve">  深圳市</t>
  </si>
  <si>
    <t xml:space="preserve">    深圳市本级</t>
  </si>
  <si>
    <t xml:space="preserve">    区级小计</t>
  </si>
  <si>
    <t xml:space="preserve">      罗湖区</t>
  </si>
  <si>
    <t xml:space="preserve">      福田区</t>
  </si>
  <si>
    <t>/</t>
  </si>
  <si>
    <t xml:space="preserve">      南山区</t>
  </si>
  <si>
    <t xml:space="preserve">      宝安区</t>
  </si>
  <si>
    <t xml:space="preserve">      龙岗区</t>
  </si>
  <si>
    <t xml:space="preserve">      盐田区</t>
  </si>
  <si>
    <t xml:space="preserve">      龙华区</t>
  </si>
  <si>
    <t xml:space="preserve">      坪山区</t>
  </si>
  <si>
    <t xml:space="preserve">      光明区</t>
  </si>
  <si>
    <t xml:space="preserve">      大鹏新区</t>
  </si>
  <si>
    <t>公共预算 表9</t>
  </si>
  <si>
    <t>深圳市2020年地方政府一般债务限额及余额情况表（草案）</t>
  </si>
  <si>
    <t>项目</t>
  </si>
  <si>
    <t>预算数</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</si>
  <si>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</si>
  <si>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</si>
  <si>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</si>
  <si>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</si>
  <si>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</si>
  <si>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</si>
  <si>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</si>
  <si>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五、2020年末地方政府一般债务余额执行数</t>
  </si>
  <si>
    <t>公共预算 表10</t>
  </si>
  <si>
    <t>深圳市2020年本级地方政府债券使用情况表（草案）</t>
  </si>
  <si>
    <t>项目名称</t>
  </si>
  <si>
    <t>项目领域</t>
  </si>
  <si>
    <t>项目主管部门</t>
  </si>
  <si>
    <t>项目实施单位</t>
  </si>
  <si>
    <t>债券性质</t>
  </si>
  <si>
    <t>债券收入规模</t>
  </si>
  <si>
    <t>发行时间
（年/月）</t>
  </si>
  <si>
    <t>期限(年)</t>
  </si>
  <si>
    <t>已支出金额</t>
  </si>
  <si>
    <t>项目实施情况</t>
  </si>
  <si>
    <t>还本</t>
  </si>
  <si>
    <t>付息</t>
  </si>
  <si>
    <t>债券利率</t>
  </si>
  <si>
    <t>市本级合计</t>
  </si>
  <si>
    <t>深圳市深汕特别合作区乡村振兴建设工程-鹅埠标段基础设施及配套建设</t>
  </si>
  <si>
    <t>其他市政建设</t>
  </si>
  <si>
    <t>深汕特别合作区农业农村海洋渔业局</t>
  </si>
  <si>
    <t>2020-08</t>
  </si>
  <si>
    <t>已完工但未竣工决算</t>
  </si>
  <si>
    <t>深圳市深汕特别合作区乡村振兴建设工程-小漠标段基础设施及配套建设</t>
  </si>
  <si>
    <t>深圳市深汕特别合作区乡村振兴建设工程-赤石北标段基础设施及配套建设</t>
  </si>
  <si>
    <t>深圳市深汕特别合作区乡村振兴建设工程-鲘门标段基础设施及配套建设</t>
  </si>
  <si>
    <t>深圳市深汕特别合作区乡村振兴建设工程-赤石南标段基础设施及配套建设</t>
  </si>
  <si>
    <t>公办普通高中建设项目</t>
  </si>
  <si>
    <t>普通高中</t>
  </si>
  <si>
    <t>市教育局</t>
  </si>
  <si>
    <t>龙岗区人民政府
龙华区人民政府
坪山区人民政府
光明区人民政府</t>
  </si>
  <si>
    <t>在建项目施工建设中</t>
  </si>
  <si>
    <t>市属医院传染病防控救治设施改造项目</t>
  </si>
  <si>
    <t>公立医院</t>
  </si>
  <si>
    <t>深圳市卫健委</t>
  </si>
  <si>
    <t>市人民医院等16家市属医院</t>
  </si>
  <si>
    <t>洪湖水质净化厂一期工程</t>
  </si>
  <si>
    <t>污水处理（城镇）</t>
  </si>
  <si>
    <t>深圳市水务局</t>
  </si>
  <si>
    <t>深圳市水务（集团）有限公司</t>
  </si>
  <si>
    <t>2020-01</t>
  </si>
  <si>
    <t>深圳机场卫星厅工程项目</t>
  </si>
  <si>
    <t>机场</t>
  </si>
  <si>
    <t>深圳市交通运输局</t>
  </si>
  <si>
    <t>深圳市机场（集团）有限公司</t>
  </si>
  <si>
    <t>深圳市城市轨道交通四期工程</t>
  </si>
  <si>
    <t>轨道交通</t>
  </si>
  <si>
    <t>深圳市轨道办</t>
  </si>
  <si>
    <t>深圳市地铁（集团）有限公司</t>
  </si>
  <si>
    <t>深圳市管医院医疗设备购置项目</t>
  </si>
  <si>
    <t>2020-05</t>
  </si>
  <si>
    <t>深圳市深港科技创新合作区深方园区首批项目</t>
  </si>
  <si>
    <t>深港科技创新合作区领导小组办公室</t>
  </si>
  <si>
    <t>深圳深港科技创新合作区发展有限公司</t>
  </si>
  <si>
    <t>深茂铁路深圳段工程</t>
  </si>
  <si>
    <t>铁路干线</t>
  </si>
  <si>
    <t>深圳铁路投资建设集团有限公司</t>
  </si>
  <si>
    <t>已立项审批但未开工建设</t>
  </si>
  <si>
    <t>小漠国际物流港一期工程</t>
  </si>
  <si>
    <t>港口</t>
  </si>
  <si>
    <t>深圳市国资委</t>
  </si>
  <si>
    <t>广东盐田港深汕港口投资有限公司</t>
  </si>
  <si>
    <t>深圳职业技术学院北校区一期建设项目</t>
  </si>
  <si>
    <t>职业教育</t>
  </si>
  <si>
    <t>深圳职业技术学院</t>
  </si>
  <si>
    <t>前海合作区集中供冷项目</t>
  </si>
  <si>
    <t>前海管理局</t>
  </si>
  <si>
    <t>深圳市前海能源科技发展有限公司</t>
  </si>
  <si>
    <t>粤港澳青年创业区项目</t>
  </si>
  <si>
    <t>产业园区基础设施</t>
  </si>
  <si>
    <t>前海科创投控股有限公司</t>
  </si>
  <si>
    <t>备注：此表数据统计时间截至2020年底。</t>
  </si>
  <si>
    <t>公共预算 表11</t>
  </si>
  <si>
    <t>深圳市2020年区级地方政府债券使用情况表（草案）</t>
  </si>
  <si>
    <t>区级合计</t>
  </si>
  <si>
    <t>罗湖区小计</t>
  </si>
  <si>
    <t>罗湖区属医院传染病救治设施改造应急工程项目</t>
  </si>
  <si>
    <t>应急医疗体系</t>
  </si>
  <si>
    <t>罗湖医院集团</t>
  </si>
  <si>
    <t>罗湖区城中村综合治理</t>
  </si>
  <si>
    <t>罗湖区城管和综合执法局</t>
  </si>
  <si>
    <t>2020-04</t>
  </si>
  <si>
    <t>罗湖区红桂小学等学校新改扩建项目</t>
  </si>
  <si>
    <t>义务教育</t>
  </si>
  <si>
    <t>罗湖区建筑工务署</t>
  </si>
  <si>
    <t>罗湖区莲塘中医院等医院建设项目</t>
  </si>
  <si>
    <t>罗湖区市政排水管网建设等治水提质工程</t>
  </si>
  <si>
    <t>其他</t>
  </si>
  <si>
    <t>罗湖区水务局</t>
  </si>
  <si>
    <t>罗湖区粤海体育休闲公园等文体设施建设项目</t>
  </si>
  <si>
    <t>文化旅游</t>
  </si>
  <si>
    <t>罗湖区文化广电旅游体育局</t>
  </si>
  <si>
    <t>罗湖区笋岗-清水河重点产业片区公共配套设施建设项目</t>
  </si>
  <si>
    <t>罗湖区妇幼保健院改扩建工程等医疗卫生类项目</t>
  </si>
  <si>
    <t>罗湖区卫生健康局</t>
  </si>
  <si>
    <t>罗湖区正坑水碧道等水污染治理项目</t>
  </si>
  <si>
    <t>福田区小计</t>
  </si>
  <si>
    <t>深圳福田新一代信息技术产业园</t>
  </si>
  <si>
    <t>产城融合项目</t>
  </si>
  <si>
    <t>福田区建筑工务署</t>
  </si>
  <si>
    <t>福田区排水管网正本清源工程</t>
  </si>
  <si>
    <t>生态保护修复</t>
  </si>
  <si>
    <t>福田区水务局</t>
  </si>
  <si>
    <t>福田区幼儿园项目</t>
  </si>
  <si>
    <t>学龄前教育</t>
  </si>
  <si>
    <t>福田区物业中心</t>
  </si>
  <si>
    <t>福田区社康服务中心用房项目</t>
  </si>
  <si>
    <t>福田区群众文化中心项目</t>
  </si>
  <si>
    <t>福田区公共文体中心</t>
  </si>
  <si>
    <t>福田区新建公办幼儿园工程</t>
  </si>
  <si>
    <t>福田区教育局</t>
  </si>
  <si>
    <t>福田区深港科技创新合作区基础实施提升工程等项目</t>
  </si>
  <si>
    <t>福田区建工署</t>
  </si>
  <si>
    <t>福田区城中村电力设施综合整治工程等项目</t>
  </si>
  <si>
    <t>城镇老旧小区改造</t>
  </si>
  <si>
    <t>福田区住建局</t>
  </si>
  <si>
    <t>福田区治水提质工程等项目</t>
  </si>
  <si>
    <t>污染防治</t>
  </si>
  <si>
    <t>福田区属医院建设工程等项目</t>
  </si>
  <si>
    <t>福田区卫健局</t>
  </si>
  <si>
    <t>福田区文化场馆建设项目</t>
  </si>
  <si>
    <t>福田区文化广电旅游体育局</t>
  </si>
  <si>
    <t>福田区治水提质项目</t>
  </si>
  <si>
    <t>福田区市政和产业园区基础设施</t>
  </si>
  <si>
    <t>福田交通局</t>
  </si>
  <si>
    <t>福田区公立医院建设及医疗设备购置项目</t>
  </si>
  <si>
    <t>南山区小计</t>
  </si>
  <si>
    <t>南山区属公立医院传染病防控救治设施升级改造</t>
  </si>
  <si>
    <t>南山区卫生健康局</t>
  </si>
  <si>
    <t>南山医院改扩建</t>
  </si>
  <si>
    <t>南山区卫生和健康局</t>
  </si>
  <si>
    <t>南山区大沙河中下游段综合治理工程（二期）</t>
  </si>
  <si>
    <t>南山区水务局</t>
  </si>
  <si>
    <t>水污染治理</t>
  </si>
  <si>
    <t>南山区卫健局</t>
  </si>
  <si>
    <t>南山区南头古城特色文化街区建设</t>
  </si>
  <si>
    <t>南山区国资局</t>
  </si>
  <si>
    <t>南山区大沙河文体中心</t>
  </si>
  <si>
    <t>南山区文体局</t>
  </si>
  <si>
    <t>南山区医疗设备购置</t>
  </si>
  <si>
    <t>南山区建筑工务署</t>
  </si>
  <si>
    <t>宝安区小计</t>
  </si>
  <si>
    <t>宝安区公立医疗机构发热门诊、负压病房、隔离病房、负压手术室建设改造项目</t>
  </si>
  <si>
    <t>宝安区卫生健康局</t>
  </si>
  <si>
    <t>宝安区水污染治理项目</t>
  </si>
  <si>
    <t>宝安区水务局</t>
  </si>
  <si>
    <t>宝安区水污染治理项目（续发）</t>
  </si>
  <si>
    <t>宝安区养老院建设工程</t>
  </si>
  <si>
    <t>养老服务机构</t>
  </si>
  <si>
    <t>宝安区民政局</t>
  </si>
  <si>
    <t>宝安区“双宜小村”建设工程城中村管道天然气入户工程（楼栋管）项目</t>
  </si>
  <si>
    <t>天然气管网储气设施</t>
  </si>
  <si>
    <t>宝安区住建局、深圳市燃气集团股份有限公司宝安分公司</t>
  </si>
  <si>
    <t>宝安区公立医院建设及医疗设备购置项目</t>
  </si>
  <si>
    <t>龙岗区小计</t>
  </si>
  <si>
    <t>龙岗区传染病防控救治设施升级改造项目</t>
  </si>
  <si>
    <t>龙岗区卫生健康局</t>
  </si>
  <si>
    <t>龙岗区治水提质项目</t>
  </si>
  <si>
    <t>龙岗区水务局</t>
  </si>
  <si>
    <t>龙岗区医院改扩建项目</t>
  </si>
  <si>
    <t>龙岗区建筑工务署</t>
  </si>
  <si>
    <t>龙岗区2020年龙岗河流域、深圳河流域、观澜河流域河流水质提升及污水提质增效工程</t>
  </si>
  <si>
    <t>龙岗区公立医院建设项目</t>
  </si>
  <si>
    <t>龙岗区建筑工务署等</t>
  </si>
  <si>
    <t>龙岗区公立医院项目</t>
  </si>
  <si>
    <t>龙岗区卫生健康局、建筑工务署</t>
  </si>
  <si>
    <t>盐田区小计</t>
  </si>
  <si>
    <t>盐田区环卫基地及配套工程</t>
  </si>
  <si>
    <t>垃圾处理（城镇）</t>
  </si>
  <si>
    <t>盐田区城管和综合执法局</t>
  </si>
  <si>
    <t>盐田区北山工业区配套宿舍工程</t>
  </si>
  <si>
    <t>其他保障性住房</t>
  </si>
  <si>
    <t>盐田区住房和建设局</t>
  </si>
  <si>
    <t>盐田区梅沙消防站</t>
  </si>
  <si>
    <t>盐田消防大队</t>
  </si>
  <si>
    <t>盐田区梅沙运动中心</t>
  </si>
  <si>
    <t>万科企业股份有限公司</t>
  </si>
  <si>
    <t>盐田区居民小区二次供水管网改造工程</t>
  </si>
  <si>
    <t>供水</t>
  </si>
  <si>
    <t>盐田区水务局</t>
  </si>
  <si>
    <t>盐田区海景二路一横七纵慢行交通品质提升景观绿化工程</t>
  </si>
  <si>
    <t>道路</t>
  </si>
  <si>
    <t>盐田区海桐文体公园（包括社区综合楼及周边道路）</t>
  </si>
  <si>
    <t>盐田区中小学建设工程等教育类项目</t>
  </si>
  <si>
    <t>盐田区教育局</t>
  </si>
  <si>
    <t>盐田区资源化利用环境园</t>
  </si>
  <si>
    <t>盐田区沙头角河桥梁及附属工程</t>
  </si>
  <si>
    <t>桥梁</t>
  </si>
  <si>
    <t>中英街管理局</t>
  </si>
  <si>
    <t>盐田区大梅沙村综合整治工程</t>
  </si>
  <si>
    <t>盐田区梅沙街道办事处</t>
  </si>
  <si>
    <t>盐田区人民医院传染病防控救治设施升级改造</t>
  </si>
  <si>
    <t>公共卫生设施</t>
  </si>
  <si>
    <t>盐田区人民医院</t>
  </si>
  <si>
    <t>盐田区人民医院医疗综合楼建设工程</t>
  </si>
  <si>
    <t>盐田区工务署</t>
  </si>
  <si>
    <t>盐田区盐田港拖车综合服务中心建设项目</t>
  </si>
  <si>
    <t>盐田区政府物业管理中心</t>
  </si>
  <si>
    <t>盐田区幼儿园建设项目</t>
  </si>
  <si>
    <t>盐田区人民医院医疗设备购置项目</t>
  </si>
  <si>
    <t>龙华区小计</t>
  </si>
  <si>
    <t>龙华区属医院传染病防控救治设施升级改造项目</t>
  </si>
  <si>
    <t>龙华区卫生健康局</t>
  </si>
  <si>
    <t>龙华区水污染治理项目</t>
  </si>
  <si>
    <t>龙华区水务局</t>
  </si>
  <si>
    <t>龙华区医疗卫生类项目</t>
  </si>
  <si>
    <t>龙华区文体设施建设项目</t>
  </si>
  <si>
    <t>体育</t>
  </si>
  <si>
    <t>龙华区文化广电旅游体育局</t>
  </si>
  <si>
    <t>龙华区综合停车场项目</t>
  </si>
  <si>
    <t>停车场建设</t>
  </si>
  <si>
    <t>龙华区建筑工务署</t>
  </si>
  <si>
    <t>龙华区正本清源查漏补缺等水污染治理工程</t>
  </si>
  <si>
    <t>龙华区综合医院等卫生医疗类项目</t>
  </si>
  <si>
    <t>龙华文体中心等文体设施类项目</t>
  </si>
  <si>
    <t>龙华区观澜版画原创产业基地一期改造提升工程等文化产业类项目</t>
  </si>
  <si>
    <t>龙华区文化广电旅游体育局、龙华区建筑工务署</t>
  </si>
  <si>
    <t>龙华区龙塘停车场综合体等停车场综合体等工程</t>
  </si>
  <si>
    <t>龙华区建筑工务署、交通运输局</t>
  </si>
  <si>
    <t>龙华区城中村综合整治建设项目</t>
  </si>
  <si>
    <t>龙华区城市管理和综合执法局</t>
  </si>
  <si>
    <t>龙华区第三代半导体产业园区基础设施改造提升项目</t>
  </si>
  <si>
    <t>龙华区科创局</t>
  </si>
  <si>
    <t>龙华区城镇老旧小区改造项目</t>
  </si>
  <si>
    <t>坪山区小计</t>
  </si>
  <si>
    <t>坪山区属医院传染病防控救治设施设施升级改造项目（2020年第四批，一般债）</t>
  </si>
  <si>
    <t>坪山区卫生健康局</t>
  </si>
  <si>
    <t>坪山区公立医院（建设）项目</t>
  </si>
  <si>
    <t>坪山区水污染治理项目（2020年）</t>
  </si>
  <si>
    <t>坪山区水务局</t>
  </si>
  <si>
    <t>坪山区2020年-金辉路综合管廊工程建设项目</t>
  </si>
  <si>
    <t>地下管廊</t>
  </si>
  <si>
    <t>坪山区交通轨道管理中心</t>
  </si>
  <si>
    <t>坪山区深圳国家生物医药产业基地配套集中废水处理厂及干管工程项目（2020年第4批）</t>
  </si>
  <si>
    <t>坪山区医疗设备购置项目（2020年第4批）</t>
  </si>
  <si>
    <t>坪山区综合管廊建设项目（2020年第4批）</t>
  </si>
  <si>
    <t>坪山区水污染治理项目（坪山区“正本清源”工程等，2020年第4批）</t>
  </si>
  <si>
    <t>坪山区公立医院建设项目（2020年第4批）</t>
  </si>
  <si>
    <t>坪山区生物医药产业加速器园区及新能源汽车产业园区项目（2020年第4批）</t>
  </si>
  <si>
    <t>坪山区产业投资服务有限公司</t>
  </si>
  <si>
    <t>坪山区马峦街道公共文化服务中心建设工程（2020年第4批）</t>
  </si>
  <si>
    <t>坪山区马峦街道办事处</t>
  </si>
  <si>
    <t>坪山区龙田街道文化中心建设项目（2020年第4批）</t>
  </si>
  <si>
    <t>坪山区龙田街道办事处</t>
  </si>
  <si>
    <t>坪山区坑梓文化科技中心（2020年第4批）</t>
  </si>
  <si>
    <t>坪山区宣传部（文化广电旅游体育局）、科技创新局</t>
  </si>
  <si>
    <t>坪山区城中村天然气改造工程（2020年第4批）</t>
  </si>
  <si>
    <t>坪山区住房和建设局</t>
  </si>
  <si>
    <t>坪山区云巴（胶轮有轨电车）1号线项目（2020年第4批）</t>
  </si>
  <si>
    <t>深圳东部云轨投资建设有限公司</t>
  </si>
  <si>
    <t>坪山区新建公办幼儿园工程（2020年第4批）</t>
  </si>
  <si>
    <t>坪山区教育局</t>
  </si>
  <si>
    <t>光明区小计</t>
  </si>
  <si>
    <t>光明区临时发热门诊及留观病房项目、区属医院传染病防控救治设施升级改造项目</t>
  </si>
  <si>
    <t>中国科学院大学深圳医院（光明）</t>
  </si>
  <si>
    <t>光明区观澜河流域水环境综合整治工程-光明区白花河综合整治工程</t>
  </si>
  <si>
    <t>光明区建筑工务署</t>
  </si>
  <si>
    <t>光明区茅洲河干流景观提升项目</t>
  </si>
  <si>
    <t>其他生态建设和环境保护</t>
  </si>
  <si>
    <t>光明区东坑水综合整治工程项目</t>
  </si>
  <si>
    <t>光明区全面消除黑臭水水质净化厂项目</t>
  </si>
  <si>
    <t>光明区水务局</t>
  </si>
  <si>
    <t>光明区全面消除黑臭水公明核心片区项目</t>
  </si>
  <si>
    <t>光明区公明、合水口、上下村排洪渠综合整治工程项目</t>
  </si>
  <si>
    <t>光明区公明核心区正本清源项目</t>
  </si>
  <si>
    <t>光明区公明核心西片区雨污分流项目</t>
  </si>
  <si>
    <t>光明区公明核心东片区雨污分流项目</t>
  </si>
  <si>
    <t>光明区公明核心南片区雨污分流项目</t>
  </si>
  <si>
    <t>光明区茅洲河流域木墩河综合整治一期项目</t>
  </si>
  <si>
    <t>光明区茅洲河新陂头河综合整治项目</t>
  </si>
  <si>
    <t>光明区科学城智慧公园</t>
  </si>
  <si>
    <t>光明区茅洲河流域玉田河水环境综合整治项目</t>
  </si>
  <si>
    <t>光明区茅洲河流域西田水水环境综合整治项目</t>
  </si>
  <si>
    <t>光明区茅洲河白沙坑综合整治项目</t>
  </si>
  <si>
    <t>光明区茅洲河大凼水水环境综合整治项目</t>
  </si>
  <si>
    <t>光明区茅洲河水质净化厂生态补水项目</t>
  </si>
  <si>
    <t>光明区水质净化厂正本清源项目</t>
  </si>
  <si>
    <t>光明区城中村排水管网接驳改造工程</t>
  </si>
  <si>
    <t>光明区茅洲河支流排洪渠综合整治项目</t>
  </si>
  <si>
    <t>光明区茅洲河流域（东坑水）水环境综合整治工程</t>
  </si>
  <si>
    <t>光明区智慧城市基础设施建设运营项目</t>
  </si>
  <si>
    <t>深圳市光明科学城产业发展集团有限公司</t>
  </si>
  <si>
    <t>光明区水污染治理项目（续发）</t>
  </si>
  <si>
    <t>光明科学城产业园区配套基础设施项目</t>
  </si>
  <si>
    <t>光明区红坳村整村搬迁安置房建设项目</t>
  </si>
  <si>
    <t>棚户区改造</t>
  </si>
  <si>
    <t>深圳市光明区住房和建设局</t>
  </si>
  <si>
    <t>光明区城中村综合治理（三线下地）项目</t>
  </si>
  <si>
    <t>其他地下管线</t>
  </si>
  <si>
    <t>深圳市光明区投资控股集团有限公司</t>
  </si>
  <si>
    <t>光明区城中村综合治理项目</t>
  </si>
  <si>
    <t>深圳市光明区城管和综合执法局</t>
  </si>
  <si>
    <t>光明区区属医院传染病防控救治设施升级改造工程项目</t>
  </si>
  <si>
    <t>光明区水务建设项目</t>
  </si>
  <si>
    <t>新建水库</t>
  </si>
  <si>
    <t>大鹏新区小计</t>
  </si>
  <si>
    <t>大鹏新区坝光生物家园基础设施项目</t>
  </si>
  <si>
    <t>深圳市鹏远置地有限公司</t>
  </si>
  <si>
    <t>大鹏新区流域水环境治理项目</t>
  </si>
  <si>
    <t>河道整治</t>
  </si>
  <si>
    <t>大鹏新区水务局</t>
  </si>
  <si>
    <t>大鹏新区医疗设备购置项目</t>
  </si>
  <si>
    <t>大鹏新区医疗集团</t>
  </si>
  <si>
    <t>公共预算 表12</t>
  </si>
  <si>
    <t>深圳市2020年地方政府债务发行及还本付息情况表（草案）</t>
  </si>
  <si>
    <t>全市</t>
  </si>
  <si>
    <t>其中：市本级</t>
  </si>
  <si>
    <t>一、2019年末地方政府债务余额</t>
  </si>
  <si>
    <t xml:space="preserve">  其中：一般债务</t>
  </si>
  <si>
    <t xml:space="preserve">        专项债务</t>
  </si>
  <si>
    <t>二、2019年地方政府债务限额</t>
  </si>
  <si>
    <t>三、2020年地方政府债务发行决算数</t>
  </si>
  <si>
    <t xml:space="preserve">  其中：新增一般债券发行额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</si>
  <si>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</si>
  <si>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</si>
  <si>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</si>
  <si>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</si>
  <si>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</si>
  <si>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</si>
  <si>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四、2020年地方政府债务还本决算数</t>
  </si>
  <si>
    <t>五、2020年地方政府债务付息决算数</t>
  </si>
  <si>
    <t>六、2020年末地方政府债务余额决算数</t>
  </si>
  <si>
    <t>七、2020年地方政府债务限额</t>
  </si>
  <si>
    <t>公共预算 表13</t>
  </si>
  <si>
    <t>深圳市2020年地方政府债务发行及还本付息明细表（草案）</t>
  </si>
  <si>
    <t>市本级</t>
  </si>
  <si>
    <t>区级小计</t>
  </si>
  <si>
    <t>罗湖区</t>
  </si>
  <si>
    <t>福田区</t>
  </si>
  <si>
    <t>南山区</t>
  </si>
  <si>
    <t>宝安区</t>
  </si>
  <si>
    <t>龙岗区</t>
  </si>
  <si>
    <t>盐田区</t>
  </si>
  <si>
    <t>龙华区</t>
  </si>
  <si>
    <t>坪山区</t>
  </si>
  <si>
    <t>光明区</t>
  </si>
  <si>
    <t>大鹏新区</t>
  </si>
  <si>
    <t>一、2020年地方政府债务发行决算数</t>
  </si>
  <si>
    <t>二、2020年地方政府债务还本决算数</t>
  </si>
  <si>
    <t>三、2020年地方政府债务付息决算数</t>
  </si>
  <si>
    <t>公共预算 表14</t>
  </si>
  <si>
    <t>深圳市2020年地方政府债务指标情况表（草案）</t>
  </si>
  <si>
    <t>地    区</t>
  </si>
  <si>
    <t>法定债务率</t>
  </si>
  <si>
    <t>一般债务平均到期偿债保障倍数</t>
  </si>
  <si>
    <t>专项债务平均到期偿债保障倍数</t>
  </si>
  <si>
    <t>利息支出率</t>
  </si>
  <si>
    <t>深圳市</t>
  </si>
  <si>
    <t>市本级（含大鹏、深汕）</t>
  </si>
  <si>
    <t xml:space="preserve">     市本级（不含大鹏、深汕）</t>
  </si>
  <si>
    <t>深汕特别合作区</t>
  </si>
  <si>
    <t>备注：此表为初步测算数据，请以财政部核定为准。</t>
  </si>
  <si>
    <t>第二部分：政府性基金决算表（草案）</t>
  </si>
  <si>
    <t>政府性基金预算 表1</t>
  </si>
  <si>
    <t>深圳市2020年本级政府性基金收入决算表(草案)</t>
  </si>
  <si>
    <t>科目</t>
  </si>
  <si>
    <t>完成年初预算数
%</t>
  </si>
  <si>
    <t>一、港口建设费收入</t>
  </si>
  <si>
    <t>二、新型墙体材料专项基金收入</t>
  </si>
  <si>
    <t>三、城市公用事业附加收入</t>
  </si>
  <si>
    <t>四、国有土地收益基金收入</t>
  </si>
  <si>
    <t>五、农业土地开发资金收入</t>
  </si>
  <si>
    <t>六、国有土地使用权出让收入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</si>
  <si>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</si>
  <si>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</si>
  <si>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</si>
  <si>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</si>
  <si>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</si>
  <si>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七、彩票公益金收入</t>
  </si>
  <si>
    <t xml:space="preserve">       福利彩票公益金收入</t>
  </si>
  <si>
    <t xml:space="preserve">       体育彩票公益金收入</t>
  </si>
  <si>
    <t>八、污水处理费收入</t>
  </si>
  <si>
    <t>九、彩票发行机构和彩票销售机构的业务费用</t>
  </si>
  <si>
    <t xml:space="preserve">  　　　福利彩票销售机构的业务费用</t>
  </si>
  <si>
    <t>十、专项债券对应项目专项收入</t>
  </si>
  <si>
    <t>十一、其他政府性基金收入</t>
  </si>
  <si>
    <t>本年基金收入小计</t>
  </si>
  <si>
    <t xml:space="preserve">  上年结余</t>
  </si>
  <si>
    <t>债务收入</t>
  </si>
  <si>
    <t>省补助计划单列市收入</t>
  </si>
  <si>
    <t>调入资金</t>
  </si>
  <si>
    <t>基金收入总计</t>
  </si>
  <si>
    <t>政府性基金预算 表2</t>
  </si>
  <si>
    <t>深圳市2020年本级政府性基金支出决算表(草案)</t>
  </si>
  <si>
    <t>一、文化体育与传媒支出</t>
  </si>
  <si>
    <t xml:space="preserve">  国家电影事业发展专项资金及对应专项债务收入安排的支出</t>
  </si>
  <si>
    <t xml:space="preserve">    其他国家电影事业发展专项资金支出</t>
  </si>
  <si>
    <t>二、城乡社区支出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</si>
  <si>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</si>
  <si>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</si>
  <si>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</si>
  <si>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</si>
  <si>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</si>
  <si>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</si>
  <si>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</si>
  <si>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</si>
  <si>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</si>
  <si>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</si>
  <si>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</si>
  <si>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</si>
  <si>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城市公用事业附加及对应专项债务收入安排的支出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</si>
  <si>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</si>
  <si>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</si>
  <si>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</si>
  <si>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污水处理费及对应专项债务收入安排的支出</t>
  </si>
  <si>
    <t xml:space="preserve">    污水处理设施建设和运营</t>
  </si>
  <si>
    <t>三、交通运输支出</t>
  </si>
  <si>
    <t xml:space="preserve">  港口建设费及对应专项债务收入安排的支出</t>
  </si>
  <si>
    <t xml:space="preserve">    航运保障系统建设</t>
  </si>
  <si>
    <t xml:space="preserve">    其他港口建设费安排的支出</t>
  </si>
  <si>
    <t xml:space="preserve">  民航发展基金支出</t>
  </si>
  <si>
    <t xml:space="preserve">    民航机场建设</t>
  </si>
  <si>
    <t xml:space="preserve">    其他民航发展基金支出</t>
  </si>
  <si>
    <t>四、其他支出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</si>
  <si>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</si>
  <si>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</si>
  <si>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</si>
  <si>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</si>
  <si>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</si>
  <si>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福利彩票销售机构的业务费支出</t>
  </si>
  <si>
    <t xml:space="preserve">    体育彩票销售机构的业务费支出</t>
  </si>
  <si>
    <t xml:space="preserve">  彩票公益金及对应专项债务收入安排的支出</t>
  </si>
  <si>
    <t xml:space="preserve">    用于社会福利的彩票公益金支出</t>
  </si>
  <si>
    <t xml:space="preserve">    用于体育事业的彩票公益金支出</t>
  </si>
  <si>
    <t xml:space="preserve">    用于残疾人事业的彩票公益金支出</t>
  </si>
  <si>
    <t xml:space="preserve">    用于城乡医疗救助的彩票公益金支出</t>
  </si>
  <si>
    <t>五、债务付息支出</t>
  </si>
  <si>
    <t xml:space="preserve">  地方政府专项债务付息支出</t>
  </si>
  <si>
    <t xml:space="preserve">    污水处理费债务付息支出</t>
  </si>
  <si>
    <t xml:space="preserve">    棚户区改造专项债券付息支出</t>
  </si>
  <si>
    <t xml:space="preserve">    其他地方自行试点项目收益专项债券付息支出</t>
  </si>
  <si>
    <t>六、债务发行费用支出</t>
  </si>
  <si>
    <t xml:space="preserve">  地方政府专项债务发行费用支出</t>
  </si>
  <si>
    <t xml:space="preserve">    国有土地使用权出让金债务发行费用支出</t>
  </si>
  <si>
    <t xml:space="preserve">    其他地方自行试点项目收益专项债券发行费用支出</t>
  </si>
  <si>
    <t>本年基金支出小计</t>
  </si>
  <si>
    <t>债务还本支出</t>
  </si>
  <si>
    <t>补助下级支出</t>
  </si>
  <si>
    <t>上解上级支出</t>
  </si>
  <si>
    <t>调出资金</t>
  </si>
  <si>
    <t>债务转贷支出</t>
  </si>
  <si>
    <t>基金滚存结余</t>
  </si>
  <si>
    <t>基金支出总计</t>
  </si>
  <si>
    <t>政府性基金预算 表3</t>
  </si>
  <si>
    <t>深圳市2020年本级政府性基金预算对各区补助决算表（草案）</t>
  </si>
  <si>
    <t>合计</t>
  </si>
  <si>
    <t>深汕</t>
  </si>
  <si>
    <t>1.中央补助事项</t>
  </si>
  <si>
    <t>（1）抗疫特别国债</t>
  </si>
  <si>
    <t>（2）可再生能源电价附加补助资金</t>
  </si>
  <si>
    <t>2.省补助事项</t>
  </si>
  <si>
    <t>（1）国家电影事业发展专项资金</t>
  </si>
  <si>
    <t>（1）福利公益金</t>
  </si>
  <si>
    <t>（2）体彩公益金</t>
  </si>
  <si>
    <t>3.市补助事项</t>
  </si>
  <si>
    <t>（1）国土收入返拨</t>
  </si>
  <si>
    <t>（2）市级房屋征收资金</t>
  </si>
  <si>
    <t>（3）政府投资项目转移支付</t>
  </si>
  <si>
    <t>（4）体彩公益金</t>
  </si>
  <si>
    <t>（5）福彩公益金</t>
  </si>
  <si>
    <t>政府性基金预算 表4</t>
  </si>
  <si>
    <t>深圳市2020年地方政府专项债务限额及余额情况表（草案）</t>
  </si>
  <si>
    <t>一、2019年末地方政府专项债务余额实际数</t>
  </si>
  <si>
    <t>二、2020年末地方政府专项债务余额限额</t>
  </si>
  <si>
    <t>三、2020年地方政府专项债务发行额</t>
  </si>
  <si>
    <t>四、2020年地方政府专项债务还本额</t>
  </si>
  <si>
    <t>五、2020年末地方政府专项债务余额执行数</t>
  </si>
  <si>
    <t>政府性基金预算 表5</t>
  </si>
  <si>
    <t>深圳市2020年政府性基金预算收入决算情况表（草案）</t>
  </si>
  <si>
    <t>单位:万元</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</si>
  <si>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</si>
  <si>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</si>
  <si>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</si>
  <si>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</si>
  <si>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</si>
  <si>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</si>
  <si>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</si>
  <si>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</si>
  <si>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</si>
  <si>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</si>
  <si>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</si>
  <si>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</si>
  <si>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</si>
  <si>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</si>
  <si>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</si>
  <si>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</si>
  <si>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</si>
  <si>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</si>
  <si>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</si>
  <si>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</si>
  <si>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</si>
  <si>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</si>
  <si>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</si>
  <si>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</si>
  <si>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</si>
  <si>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</si>
  <si>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</si>
  <si>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</si>
  <si>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</si>
  <si>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</si>
  <si>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</si>
  <si>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</si>
  <si>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</si>
  <si>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</si>
  <si>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</si>
  <si>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</si>
  <si>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</si>
  <si>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</si>
  <si>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</si>
  <si>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</si>
  <si>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</si>
  <si>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</si>
  <si>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</si>
  <si>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</si>
  <si>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</si>
  <si>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</si>
  <si>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</si>
  <si>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</si>
  <si>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</si>
  <si>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</si>
  <si>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</si>
  <si>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</si>
  <si>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</si>
  <si>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</si>
  <si>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</si>
  <si>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</si>
  <si>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</si>
  <si>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</si>
  <si>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</si>
  <si>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</si>
  <si>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</si>
  <si>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</si>
  <si>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</si>
  <si>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</si>
  <si>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</si>
  <si>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</si>
  <si>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</si>
  <si>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</si>
  <si>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</si>
  <si>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</si>
  <si>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</si>
  <si>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政府性基金预算上级补助收入</t>
  </si>
  <si>
    <t>政府性基金预算下级上解收入</t>
  </si>
  <si>
    <t>待偿债置换专项债券上年结余</t>
  </si>
  <si>
    <t>政府性基金预算上年结余</t>
  </si>
  <si>
    <t>政府性基金预算调入资金</t>
  </si>
  <si>
    <t xml:space="preserve">  一般公共预算调入</t>
  </si>
  <si>
    <t xml:space="preserve">  其他调入资金</t>
  </si>
  <si>
    <t xml:space="preserve">  地方政府债务收入</t>
  </si>
  <si>
    <t xml:space="preserve">    专项债务收入</t>
  </si>
  <si>
    <t>债务转贷收入</t>
  </si>
  <si>
    <t xml:space="preserve">  地方政府专项债务转贷收入</t>
  </si>
  <si>
    <t>政府性基金预算省补助计划单列市收入</t>
  </si>
  <si>
    <t>政府性基金预算计划单列市上解省收入</t>
  </si>
  <si>
    <t>收　　入　　总　　计　</t>
  </si>
  <si>
    <t>政府性基金预算 表6</t>
  </si>
  <si>
    <t>深圳市2020年政府性基金预算支出决算功能分类表（草案）</t>
  </si>
  <si>
    <t>完成先出预算数%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</si>
  <si>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</si>
  <si>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</si>
  <si>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</si>
  <si>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</si>
  <si>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</si>
  <si>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</si>
  <si>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</si>
  <si>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</si>
  <si>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</si>
  <si>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</si>
  <si>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</si>
  <si>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</si>
  <si>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</si>
  <si>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</si>
  <si>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</si>
  <si>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</si>
  <si>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</si>
  <si>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</si>
  <si>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</si>
  <si>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</si>
  <si>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</si>
  <si>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</si>
  <si>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</si>
  <si>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</si>
  <si>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</si>
  <si>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</si>
  <si>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</si>
  <si>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</si>
  <si>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</si>
  <si>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</si>
  <si>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</si>
  <si>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</si>
  <si>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</si>
  <si>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</si>
  <si>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</si>
  <si>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</si>
  <si>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</si>
  <si>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</si>
  <si>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</si>
  <si>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</si>
  <si>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</si>
  <si>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</si>
  <si>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</si>
  <si>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</si>
  <si>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</si>
  <si>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</si>
  <si>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</si>
  <si>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</si>
  <si>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</si>
  <si>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</si>
  <si>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</si>
  <si>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</si>
  <si>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</si>
  <si>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</si>
  <si>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</si>
  <si>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</si>
  <si>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</si>
  <si>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</si>
  <si>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</si>
  <si>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</si>
  <si>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</si>
  <si>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</si>
  <si>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</si>
  <si>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</si>
  <si>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</si>
  <si>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</si>
  <si>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</si>
  <si>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</si>
  <si>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</si>
  <si>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</si>
  <si>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</si>
  <si>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</si>
  <si>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</si>
  <si>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</si>
  <si>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</si>
  <si>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</si>
  <si>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</si>
  <si>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</si>
  <si>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</si>
  <si>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</si>
  <si>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</si>
  <si>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</si>
  <si>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</si>
  <si>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</si>
  <si>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</si>
  <si>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</si>
  <si>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</si>
  <si>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</si>
  <si>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</si>
  <si>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</si>
  <si>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</si>
  <si>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</si>
  <si>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</si>
  <si>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</si>
  <si>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</si>
  <si>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</si>
  <si>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</si>
  <si>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</si>
  <si>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</si>
  <si>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</si>
  <si>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</si>
  <si>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</si>
  <si>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</si>
  <si>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</si>
  <si>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</si>
  <si>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</si>
  <si>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</si>
  <si>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</si>
  <si>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</si>
  <si>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</si>
  <si>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</si>
  <si>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</si>
  <si>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</si>
  <si>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</si>
  <si>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</si>
  <si>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</si>
  <si>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</si>
  <si>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</si>
  <si>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</si>
  <si>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</si>
  <si>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</si>
  <si>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</si>
  <si>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</si>
  <si>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</si>
  <si>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</si>
  <si>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民航安全</t>
  </si>
  <si>
    <t xml:space="preserve">    航线和机场补贴</t>
  </si>
  <si>
    <t xml:space="preserve">    民航节能减排</t>
  </si>
  <si>
    <t xml:space="preserve">    通用航空发展</t>
  </si>
  <si>
    <t xml:space="preserve">    征管经费</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</si>
  <si>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</si>
  <si>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</si>
  <si>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</si>
  <si>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</si>
  <si>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</si>
  <si>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</si>
  <si>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</si>
  <si>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</si>
  <si>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</si>
  <si>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</si>
  <si>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</si>
  <si>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</si>
  <si>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</si>
  <si>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</si>
  <si>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</si>
  <si>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</si>
  <si>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中央特别国债经营基金支出</t>
  </si>
  <si>
    <t xml:space="preserve">    中央特别国债经营基金财务支出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</si>
  <si>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</si>
  <si>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</si>
  <si>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</si>
  <si>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</si>
  <si>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</si>
  <si>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</si>
  <si>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</si>
  <si>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</si>
  <si>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</si>
  <si>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</si>
  <si>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</si>
  <si>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用于教育事业的彩票公益金支出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</si>
  <si>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</si>
  <si>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</si>
  <si>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</si>
  <si>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</si>
  <si>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</si>
  <si>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</si>
  <si>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</si>
  <si>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</si>
  <si>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</si>
  <si>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</si>
  <si>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</si>
  <si>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</si>
  <si>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</si>
  <si>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</si>
  <si>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</si>
  <si>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</si>
  <si>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土地储备专项债券付息支出</t>
  </si>
  <si>
    <t xml:space="preserve">    政府收费公路专项债券付息支出</t>
  </si>
  <si>
    <t xml:space="preserve">    其他政府性基金债务付息支出</t>
  </si>
  <si>
    <t>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</si>
  <si>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</si>
  <si>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</si>
  <si>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</si>
  <si>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</si>
  <si>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</si>
  <si>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</si>
  <si>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</si>
  <si>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</si>
  <si>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</si>
  <si>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</si>
  <si>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</si>
  <si>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</si>
  <si>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</si>
  <si>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</si>
  <si>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</si>
  <si>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</si>
  <si>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</si>
  <si>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</si>
  <si>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</si>
  <si>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</si>
  <si>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</si>
  <si>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</si>
  <si>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</si>
  <si>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</si>
  <si>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</si>
  <si>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</si>
  <si>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</si>
  <si>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</si>
  <si>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</si>
  <si>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</si>
  <si>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</si>
  <si>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政府性基金预算补助下级支出</t>
  </si>
  <si>
    <t>政府性基金预算上解上级支出</t>
  </si>
  <si>
    <t>政府性基金预算调出资金</t>
  </si>
  <si>
    <t xml:space="preserve">  地方政府专项债务还本支出</t>
  </si>
  <si>
    <t>政府性基金预算计划单列市上解省支出</t>
  </si>
  <si>
    <t>政府性基金预算省补助计划单列市支出</t>
  </si>
  <si>
    <t>待偿债置换专项债券结余</t>
  </si>
  <si>
    <t>政府性基金预算年终结余</t>
  </si>
  <si>
    <t>支　　出　　总　　计　</t>
  </si>
  <si>
    <t>第三部分：国有资本经营决算表（草案）</t>
  </si>
  <si>
    <t>国有资本经营预算 表1</t>
  </si>
  <si>
    <t>深圳市2020年本级国有资本经营收入决算表（草案）</t>
  </si>
  <si>
    <t>预算科目</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</si>
  <si>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</si>
  <si>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</si>
  <si>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</si>
  <si>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</si>
  <si>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</si>
  <si>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</si>
  <si>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</si>
  <si>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</si>
  <si>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</si>
  <si>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</si>
  <si>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</si>
  <si>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</si>
  <si>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</si>
  <si>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</si>
  <si>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</si>
  <si>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</si>
  <si>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</si>
  <si>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</si>
  <si>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</si>
  <si>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</si>
  <si>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</si>
  <si>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</si>
  <si>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</si>
  <si>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</si>
  <si>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</si>
  <si>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</si>
  <si>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</si>
  <si>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</si>
  <si>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</si>
  <si>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</si>
  <si>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</si>
  <si>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</si>
  <si>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</si>
  <si>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</si>
  <si>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</si>
  <si>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</si>
  <si>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</si>
  <si>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</si>
  <si>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</si>
  <si>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</si>
  <si>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</si>
  <si>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</si>
  <si>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</si>
  <si>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</si>
  <si>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</si>
  <si>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</si>
  <si>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本 年 收 入 合 计</t>
  </si>
  <si>
    <t>国有资本经营预算上级补助收入</t>
  </si>
  <si>
    <t>上年结余</t>
  </si>
  <si>
    <t>国有资本经营预算 表2</t>
  </si>
  <si>
    <t>深圳市2020年本级国有资本经营支出决算表（草案）</t>
  </si>
  <si>
    <t xml:space="preserve">  国有资本经营预算支出</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</si>
  <si>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</si>
  <si>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</si>
  <si>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</si>
  <si>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</si>
  <si>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</si>
  <si>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</si>
  <si>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</si>
  <si>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</si>
  <si>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</si>
  <si>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</si>
  <si>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</si>
  <si>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</si>
  <si>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</si>
  <si>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</si>
  <si>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</si>
  <si>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</si>
  <si>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</si>
  <si>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</si>
  <si>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</si>
  <si>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</si>
  <si>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</si>
  <si>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</si>
  <si>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</si>
  <si>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</si>
  <si>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</si>
  <si>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</si>
  <si>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</si>
  <si>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 xml:space="preserve">  转移性支出</t>
  </si>
  <si>
    <t>国有资本经营预算转移支付</t>
  </si>
  <si>
    <t xml:space="preserve">        国有资本经营预算转移支付支出</t>
  </si>
  <si>
    <t xml:space="preserve">        国有资本经营预算调出资金</t>
  </si>
  <si>
    <t>本 年 支 出 合 计</t>
  </si>
  <si>
    <t xml:space="preserve">  结转下年</t>
  </si>
  <si>
    <t>本 年 支 出 总 计</t>
  </si>
  <si>
    <t>国有资本经营预算 表3</t>
  </si>
  <si>
    <t>深圳市2020年国有资本经营预算收入决算情况表（草案）</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</si>
  <si>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</si>
  <si>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</si>
  <si>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</si>
  <si>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</si>
  <si>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</si>
  <si>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</si>
  <si>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</si>
  <si>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</si>
  <si>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</si>
  <si>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</si>
  <si>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</si>
  <si>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</si>
  <si>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</si>
  <si>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</si>
  <si>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</si>
  <si>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</si>
  <si>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</si>
  <si>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</si>
  <si>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</si>
  <si>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</si>
  <si>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</si>
  <si>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</si>
  <si>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</si>
  <si>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</si>
  <si>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</si>
  <si>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</si>
  <si>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</si>
  <si>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</si>
  <si>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</si>
  <si>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</si>
  <si>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</si>
  <si>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</si>
  <si>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</si>
  <si>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</si>
  <si>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</si>
  <si>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</si>
  <si>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</si>
  <si>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</si>
  <si>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</si>
  <si>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</si>
  <si>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</si>
  <si>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</si>
  <si>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</si>
  <si>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</si>
  <si>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</si>
  <si>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</si>
  <si>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</si>
  <si>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</si>
  <si>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</si>
  <si>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</si>
  <si>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国有资本经营预算下级上解收入</t>
  </si>
  <si>
    <t>国有资本经营预算上年结余</t>
  </si>
  <si>
    <t>国有资本经营预算省补助计划单列市收入</t>
  </si>
  <si>
    <t>国有资本经营预算计划单列市上解省收入</t>
  </si>
  <si>
    <t>收  入  总  计</t>
  </si>
  <si>
    <t>国有资本经营预算 表4</t>
  </si>
  <si>
    <t>深圳市2020年国有资本经营预算支出决算情况表（草案）</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</si>
  <si>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</si>
  <si>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</si>
  <si>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</si>
  <si>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</si>
  <si>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</si>
  <si>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</si>
  <si>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</si>
  <si>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</si>
  <si>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</si>
  <si>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</si>
  <si>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</si>
  <si>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</si>
  <si>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</si>
  <si>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</si>
  <si>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</si>
  <si>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</si>
  <si>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</si>
  <si>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</si>
  <si>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</si>
  <si>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</si>
  <si>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</si>
  <si>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</si>
  <si>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</si>
  <si>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</si>
  <si>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</si>
  <si>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</si>
  <si>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</si>
  <si>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</si>
  <si>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</si>
  <si>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</si>
  <si>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</si>
  <si>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</si>
  <si>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</si>
  <si>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</si>
  <si>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支  出  总  计</t>
  </si>
  <si>
    <t>国有资本经营预算 表5</t>
  </si>
  <si>
    <t>深圳市2020年本级国有资本经营转移支付分区（新区）决算表（草案）</t>
  </si>
  <si>
    <t>国有企业退休人员社会化管理补助</t>
  </si>
  <si>
    <t>第四部分：社会保险基金决算表（草案）</t>
  </si>
  <si>
    <t>社会保险基金（全国险种） 表1</t>
  </si>
  <si>
    <t>深圳市2020年社会保险基金资产负债表（草案）</t>
  </si>
  <si>
    <t>社决01表</t>
  </si>
  <si>
    <t>单位：元</t>
  </si>
  <si>
    <t>项      目</t>
  </si>
  <si>
    <t>合      计</t>
  </si>
  <si>
    <t>城乡居民基本养老保险基金</t>
  </si>
  <si>
    <t>机关事业单位基本养老保险基金</t>
  </si>
  <si>
    <t>职工基本医疗保险（含生育保险）基金</t>
  </si>
  <si>
    <t>城乡居民基本医疗保险基金</t>
  </si>
  <si>
    <t>失业保险基金</t>
  </si>
  <si>
    <t>年初数</t>
  </si>
  <si>
    <t>年末数</t>
  </si>
  <si>
    <t>一、资产</t>
  </si>
  <si>
    <t xml:space="preserve">    库存现金</t>
  </si>
  <si>
    <t xml:space="preserve">    支出户存款</t>
  </si>
  <si>
    <t xml:space="preserve">    财政专户存款</t>
  </si>
  <si>
    <t xml:space="preserve">    暂付款</t>
  </si>
  <si>
    <t xml:space="preserve">    债券投资</t>
  </si>
  <si>
    <t xml:space="preserve">    委托投资</t>
  </si>
  <si>
    <t>×</t>
  </si>
  <si>
    <t>二、负债</t>
  </si>
  <si>
    <t xml:space="preserve">    借入款项</t>
  </si>
  <si>
    <t xml:space="preserve">    暂收款</t>
  </si>
  <si>
    <t>三、基金</t>
  </si>
  <si>
    <t>社会保险基金（全国险种） 表2</t>
  </si>
  <si>
    <t>深圳市2020年社会保险基金收支决算总表（草案）</t>
  </si>
  <si>
    <r>
      <rPr>
        <sz val="12"/>
        <color indexed="8"/>
        <rFont val="宋体"/>
        <charset val="134"/>
      </rPr>
      <t>社决02</t>
    </r>
    <r>
      <rPr>
        <sz val="12"/>
        <color indexed="8"/>
        <rFont val="宋体"/>
        <charset val="134"/>
      </rPr>
      <t>-1</t>
    </r>
    <r>
      <rPr>
        <sz val="12"/>
        <color indexed="8"/>
        <rFont val="宋体"/>
        <charset val="134"/>
      </rPr>
      <t>表</t>
    </r>
  </si>
  <si>
    <t>项        目</t>
  </si>
  <si>
    <t>城乡居民基本
养老保险基金</t>
  </si>
  <si>
    <t>机关事业单位基
本养老保险基金</t>
  </si>
  <si>
    <t>职工基本医疗保险
（含生育保险）基金</t>
  </si>
  <si>
    <t>城乡居民基本
医疗保险基金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</si>
  <si>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</si>
  <si>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</si>
  <si>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</si>
  <si>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</si>
  <si>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</si>
  <si>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</si>
  <si>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</si>
  <si>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</si>
  <si>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</si>
  <si>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</si>
  <si>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</si>
  <si>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</si>
  <si>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</si>
  <si>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</si>
  <si>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</si>
  <si>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</si>
  <si>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</si>
  <si>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社会保险基金（全国险种） 表3</t>
  </si>
  <si>
    <t>深圳市2020年社会保险基金收入决算表（草案）</t>
  </si>
  <si>
    <t>社决02-2表</t>
  </si>
  <si>
    <t>险种</t>
  </si>
  <si>
    <r>
      <rPr>
        <b/>
        <sz val="11"/>
        <rFont val="宋体"/>
        <charset val="134"/>
      </rPr>
      <t>决算</t>
    </r>
    <r>
      <rPr>
        <b/>
        <sz val="11"/>
        <rFont val="宋体"/>
        <charset val="134"/>
      </rPr>
      <t>数</t>
    </r>
  </si>
  <si>
    <t>总    计</t>
  </si>
  <si>
    <t>社会保险基金（全国险种） 表4</t>
  </si>
  <si>
    <t>深圳市2020年社会保险基金支出决算表（草案）</t>
  </si>
  <si>
    <t>社决02-3表</t>
  </si>
  <si>
    <t>社会保险基金（全国险种） 表5</t>
  </si>
  <si>
    <t>深圳市2020年城乡居民基本养老保险基金收支决算表（草案）</t>
  </si>
  <si>
    <t>社决04表</t>
  </si>
  <si>
    <t>项          目</t>
  </si>
  <si>
    <t>金    额</t>
  </si>
  <si>
    <t>一、个人缴费收入</t>
  </si>
  <si>
    <t>一、基础养老金支出</t>
  </si>
  <si>
    <t xml:space="preserve">    其中：财政为困难人员代缴收入</t>
  </si>
  <si>
    <t>二、个人账户养老金支出</t>
  </si>
  <si>
    <t>二、财政补贴收入</t>
  </si>
  <si>
    <t>三、丧葬补助金支出</t>
  </si>
  <si>
    <t xml:space="preserve">    其中：财政对基础养老金的补贴</t>
  </si>
  <si>
    <t>四、转移支出</t>
  </si>
  <si>
    <t xml:space="preserve">          财政对个人缴费的补贴</t>
  </si>
  <si>
    <t>五、其他支出</t>
  </si>
  <si>
    <t>三、集体补助收入</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</si>
  <si>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</si>
  <si>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</si>
  <si>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</si>
  <si>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</si>
  <si>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</si>
  <si>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</si>
  <si>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</si>
  <si>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</si>
  <si>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</si>
  <si>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</si>
  <si>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</si>
  <si>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</si>
  <si>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</si>
  <si>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</si>
  <si>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</si>
  <si>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t>总        计</t>
  </si>
  <si>
    <t>总         计</t>
  </si>
  <si>
    <t>社会保险基金（全国险种） 表6</t>
  </si>
  <si>
    <t>深圳市2020年机关事业单位基本养老保险基金收支决算表（草案）</t>
  </si>
  <si>
    <t xml:space="preserve">   社决05表</t>
  </si>
  <si>
    <t>金      额</t>
  </si>
  <si>
    <t>一、基本养老保险费收入</t>
  </si>
  <si>
    <t>一、基本养老金支出</t>
  </si>
  <si>
    <t xml:space="preserve">二、财政补贴收入 </t>
  </si>
  <si>
    <t>二、转移支出</t>
  </si>
  <si>
    <t>三、利息收入</t>
  </si>
  <si>
    <t>三、其他支出</t>
  </si>
  <si>
    <t>四、转移收入</t>
  </si>
  <si>
    <t>五、其他收入</t>
  </si>
  <si>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</si>
  <si>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</si>
  <si>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</si>
  <si>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</si>
  <si>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</si>
  <si>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</si>
  <si>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</si>
  <si>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</si>
  <si>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</si>
  <si>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</si>
  <si>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</si>
  <si>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总   计</t>
  </si>
  <si>
    <t>社会保险基金（全国险种） 表7</t>
  </si>
  <si>
    <t>深圳市2020年职工基本医疗保险（含生育保险）基金收支决算表（草案）</t>
  </si>
  <si>
    <t>社决06表</t>
  </si>
  <si>
    <t>小      计</t>
  </si>
  <si>
    <t>基本医疗保险统筹基金（含单建统筹）</t>
  </si>
  <si>
    <t>基本医疗保险
个人账户基金</t>
  </si>
  <si>
    <t>一、基本医疗保险费收入</t>
  </si>
  <si>
    <t>一、基本医疗保险待遇支出</t>
  </si>
  <si>
    <t xml:space="preserve">    其中：单位缴费</t>
  </si>
  <si>
    <t>　  其中：住院费用支出</t>
  </si>
  <si>
    <t xml:space="preserve">          个人缴费</t>
  </si>
  <si>
    <t>　        门诊费用支出</t>
  </si>
  <si>
    <t xml:space="preserve">          生育医疗费用支出</t>
  </si>
  <si>
    <t xml:space="preserve">          生育津贴支出</t>
  </si>
  <si>
    <t>总      计</t>
  </si>
  <si>
    <t>社会保险基金（全国险种） 表8</t>
  </si>
  <si>
    <t>深圳市2020年城乡居民基本医疗保险基金收支决算表（草案）</t>
  </si>
  <si>
    <t>社决07表</t>
  </si>
  <si>
    <t xml:space="preserve">    其中：集体扶持收入</t>
  </si>
  <si>
    <t>　　其中：住院费用支出</t>
  </si>
  <si>
    <t xml:space="preserve">          城乡医疗救助资助收入</t>
  </si>
  <si>
    <t xml:space="preserve">          门诊费用支出</t>
  </si>
  <si>
    <t xml:space="preserve">          财政为困难人员代缴收入</t>
  </si>
  <si>
    <t>二、大病保险支出</t>
  </si>
  <si>
    <t xml:space="preserve">      其中：按规定标准补助收入</t>
  </si>
  <si>
    <t>四、其他收入</t>
  </si>
  <si>
    <t>五、本年收入小计</t>
  </si>
  <si>
    <t>六、上级补助收入</t>
  </si>
  <si>
    <t>七、下级上解收入</t>
  </si>
  <si>
    <t>八、本年收入合计</t>
  </si>
  <si>
    <t>九、上年结余</t>
  </si>
  <si>
    <t>社会保险基金（全国险种） 表9</t>
  </si>
  <si>
    <t>深圳市2020年失业保险基金收支决算表（草案）</t>
  </si>
  <si>
    <t xml:space="preserve">       社决09表</t>
  </si>
  <si>
    <t>一、失业保险费收入</t>
  </si>
  <si>
    <t>一、失业保险金支出</t>
  </si>
  <si>
    <t>二、基本医疗保险费支出</t>
  </si>
  <si>
    <t>三、丧葬补助金和抚恤金支出</t>
  </si>
  <si>
    <t xml:space="preserve">四、转移收入 </t>
  </si>
  <si>
    <t>四、职业培训和职业介绍补贴支出</t>
  </si>
  <si>
    <t>五、其他费用支出</t>
  </si>
  <si>
    <t>六、稳定岗位补贴支出</t>
  </si>
  <si>
    <t>七、技能提升补贴支出</t>
  </si>
  <si>
    <t xml:space="preserve">八、转移支出 </t>
  </si>
  <si>
    <t>九、其他支出</t>
  </si>
  <si>
    <t>十、本年支出小计</t>
  </si>
  <si>
    <t>十一、补助下级支出</t>
  </si>
  <si>
    <t xml:space="preserve">十二、上解上级支出 </t>
  </si>
  <si>
    <t>十三、本年支出合计</t>
  </si>
  <si>
    <t>十四、本年收支结余</t>
  </si>
  <si>
    <t>十五、年末滚存结余</t>
  </si>
  <si>
    <t>社会保险基金（全国险种） 表10</t>
  </si>
  <si>
    <t>深圳市2020年社会保障基金财政专户资产负债表（草案）</t>
  </si>
  <si>
    <t xml:space="preserve"> 社决10表</t>
  </si>
  <si>
    <t>项     目</t>
  </si>
  <si>
    <t>合　　计</t>
  </si>
  <si>
    <t xml:space="preserve">城乡居民基本
  养老保险基金  </t>
  </si>
  <si>
    <t>一、年初数</t>
  </si>
  <si>
    <t xml:space="preserve">   (一)资产合计</t>
  </si>
  <si>
    <t xml:space="preserve">       1.银行存款</t>
  </si>
  <si>
    <t xml:space="preserve">         其中：定期存款</t>
  </si>
  <si>
    <t xml:space="preserve">       2.暂付款</t>
  </si>
  <si>
    <t xml:space="preserve">       3.债券投资</t>
  </si>
  <si>
    <t xml:space="preserve">       4.委托投资</t>
  </si>
  <si>
    <t xml:space="preserve">   (二)负债合计</t>
  </si>
  <si>
    <t xml:space="preserve">       1.借入款项</t>
  </si>
  <si>
    <t xml:space="preserve">       2.暂收款</t>
  </si>
  <si>
    <t xml:space="preserve">   (三)基金</t>
  </si>
  <si>
    <t>二、年末数</t>
  </si>
  <si>
    <t>社会保险基金（全国险种） 表11</t>
  </si>
  <si>
    <t>深圳市2020年社会保障基金财政专户收支决算表（草案）</t>
  </si>
  <si>
    <t xml:space="preserve"> 社决11表</t>
  </si>
  <si>
    <t>一、上年结余</t>
  </si>
  <si>
    <t>二、本年收入</t>
  </si>
  <si>
    <t xml:space="preserve">    1.社会保险费收入</t>
  </si>
  <si>
    <t xml:space="preserve">      其中：税务征缴收入</t>
  </si>
  <si>
    <t xml:space="preserve">            经办机构征缴收入</t>
  </si>
  <si>
    <t xml:space="preserve">            代缴收入</t>
  </si>
  <si>
    <t xml:space="preserve">     2.财政补贴收入</t>
  </si>
  <si>
    <t xml:space="preserve">     3.利息收入</t>
  </si>
  <si>
    <t xml:space="preserve">     4.委托投资收益</t>
  </si>
  <si>
    <t>三、本年支出</t>
  </si>
  <si>
    <t xml:space="preserve">     其中：社会保险待遇支出</t>
  </si>
  <si>
    <t>四、本年收支结余</t>
  </si>
  <si>
    <t>五、年末滚存结余</t>
  </si>
  <si>
    <t>社会保险基金（全国险种） 表12</t>
  </si>
  <si>
    <t>深圳市2020年财政对社会保险基金补助情况表（草案）</t>
  </si>
  <si>
    <t>社决附01表</t>
  </si>
  <si>
    <t xml:space="preserve">项      目  </t>
  </si>
  <si>
    <t>一、上年预算结转</t>
  </si>
  <si>
    <t>　 （一）省级</t>
  </si>
  <si>
    <t>　 （二）地级</t>
  </si>
  <si>
    <t>　 （三）县级</t>
  </si>
  <si>
    <t>二、本年预算安排</t>
  </si>
  <si>
    <t xml:space="preserve">   （一）中央级</t>
  </si>
  <si>
    <t>　 （二）省级</t>
  </si>
  <si>
    <t>　 （三）地级</t>
  </si>
  <si>
    <t>　 （四）县级</t>
  </si>
  <si>
    <t>三、本年预算支出</t>
  </si>
  <si>
    <t>四、本年预算结转</t>
  </si>
  <si>
    <t>社会保险基金（全国险种） 表13</t>
  </si>
  <si>
    <t>深圳市2020年职工基本医疗保险补充资料表（草案）</t>
  </si>
  <si>
    <t>社决附03表</t>
  </si>
  <si>
    <t>单位</t>
  </si>
  <si>
    <t>数      量</t>
  </si>
  <si>
    <t>一、参保人员年末数</t>
  </si>
  <si>
    <t>人</t>
  </si>
  <si>
    <t xml:space="preserve">    (三)本年预缴以后年度基本医疗保险费</t>
  </si>
  <si>
    <t>元</t>
  </si>
  <si>
    <t xml:space="preserve">    (一)在职职工</t>
  </si>
  <si>
    <t xml:space="preserve">    (四)一次性补缴以前年度基本医疗保险费</t>
  </si>
  <si>
    <t xml:space="preserve">    (二)退休人员</t>
  </si>
  <si>
    <t>五、医疗费用支付情况</t>
  </si>
  <si>
    <t>二、缴费人数</t>
  </si>
  <si>
    <t xml:space="preserve">    (一)医保基金应付金额</t>
  </si>
  <si>
    <t>三、缴费基数总额</t>
  </si>
  <si>
    <t xml:space="preserve">    (二)医保基金实付金额</t>
  </si>
  <si>
    <t xml:space="preserve">    (一)单位</t>
  </si>
  <si>
    <t xml:space="preserve">    (三)医保基金未付金额</t>
  </si>
  <si>
    <t xml:space="preserve">    (二)个人</t>
  </si>
  <si>
    <t>六、统筹基金待遇享受情况</t>
  </si>
  <si>
    <t>四、保险费缴纳情况</t>
  </si>
  <si>
    <t xml:space="preserve">    (一)参保人员住院人数</t>
  </si>
  <si>
    <t xml:space="preserve">    (一)缴纳当年基本医疗保险费</t>
  </si>
  <si>
    <t xml:space="preserve">    (二)参保人员门诊人数</t>
  </si>
  <si>
    <t>　  (二)欠费情况</t>
  </si>
  <si>
    <t xml:space="preserve">    (三)享受生育医疗费用报销人数</t>
  </si>
  <si>
    <t xml:space="preserve">        1.上年末累计欠费</t>
  </si>
  <si>
    <t xml:space="preserve">    (四)享受生育津贴人数</t>
  </si>
  <si>
    <t xml:space="preserve">        2.本年补缴以前年度欠费</t>
  </si>
  <si>
    <t>七、基金暂存其他账户存款年末数</t>
  </si>
  <si>
    <t xml:space="preserve">        3.本年新增欠费</t>
  </si>
  <si>
    <t xml:space="preserve">    (一)经办机构收入户</t>
  </si>
  <si>
    <t xml:space="preserve">        4.年末累计欠费</t>
  </si>
  <si>
    <t xml:space="preserve">    (二)国库户</t>
  </si>
  <si>
    <t>社会保险基金（全国险种） 表14</t>
  </si>
  <si>
    <t>深圳市2020年城乡居民基本医疗保险补充资料表（草案）</t>
  </si>
  <si>
    <t>编制单位：</t>
  </si>
  <si>
    <t>社决附04表</t>
  </si>
  <si>
    <t xml:space="preserve">项      目 </t>
  </si>
  <si>
    <t>六、大病保险情况</t>
  </si>
  <si>
    <t xml:space="preserve">    其中：代缴费人数</t>
  </si>
  <si>
    <t xml:space="preserve">    (一)资金情况</t>
  </si>
  <si>
    <t>二、享受待遇人数</t>
  </si>
  <si>
    <t xml:space="preserve">        1.上年结余</t>
  </si>
  <si>
    <t>三、保险费缴纳情况</t>
  </si>
  <si>
    <t xml:space="preserve">        2.本年筹集</t>
  </si>
  <si>
    <t xml:space="preserve">    (一)缴纳当年医疗保险费</t>
  </si>
  <si>
    <t xml:space="preserve">        3.本年支出</t>
  </si>
  <si>
    <t xml:space="preserve">    (二)预收下年度医疗保险费</t>
  </si>
  <si>
    <t xml:space="preserve">          其中：大病保险待遇支出</t>
  </si>
  <si>
    <t>四、医疗费用支付情况</t>
  </si>
  <si>
    <t xml:space="preserve">                大病保险承办/经办管理费用支出</t>
  </si>
  <si>
    <t xml:space="preserve">        4.当年收支结余</t>
  </si>
  <si>
    <t xml:space="preserve">        5.年末滚存结余</t>
  </si>
  <si>
    <t xml:space="preserve">    (二)人数情况</t>
  </si>
  <si>
    <t>五、基金暂存其他账户存款年末数</t>
  </si>
  <si>
    <t xml:space="preserve">        1.大病保险覆盖人数</t>
  </si>
  <si>
    <t xml:space="preserve">        2.享受大病保险待遇人数</t>
  </si>
  <si>
    <t>社会保险基金（全国险种） 表15</t>
  </si>
  <si>
    <t>深圳市2020年失业保险补充资料表（草案）</t>
  </si>
  <si>
    <t>社决附06表</t>
  </si>
  <si>
    <t xml:space="preserve">    (三)全年领取失业保险金人月数</t>
  </si>
  <si>
    <t>人月</t>
  </si>
  <si>
    <t xml:space="preserve">    其中：实际缴费人员年末数</t>
  </si>
  <si>
    <t xml:space="preserve">    (四)月人均领取失业保险金</t>
  </si>
  <si>
    <t>元/人月</t>
  </si>
  <si>
    <t xml:space="preserve">          农民合同制工人参保人数</t>
  </si>
  <si>
    <t>五、享受其他待遇情况</t>
  </si>
  <si>
    <t>二、缴费基数总额</t>
  </si>
  <si>
    <t xml:space="preserve">    (一)代缴医疗保险费人月数</t>
  </si>
  <si>
    <t xml:space="preserve">    (二)享受职业培训和职业介绍补贴人数</t>
  </si>
  <si>
    <t xml:space="preserve">    (三)享受稳定岗位补贴企业参加失业保险人数</t>
  </si>
  <si>
    <t xml:space="preserve">    (四)享受技能提升补贴人数</t>
  </si>
  <si>
    <t xml:space="preserve">    (一)上年末累计欠费</t>
  </si>
  <si>
    <t xml:space="preserve">    (五)享受农民合同制工人一次性生活补助人数</t>
  </si>
  <si>
    <t xml:space="preserve">    (二)本年补缴以前年度欠费</t>
  </si>
  <si>
    <t xml:space="preserve">    (六)全年享受失业补助金人数</t>
  </si>
  <si>
    <t xml:space="preserve">    (三)本年新增欠费</t>
  </si>
  <si>
    <t xml:space="preserve">    (七)全年享受临时生活补助人数</t>
  </si>
  <si>
    <t xml:space="preserve">    (四)年末累计欠费</t>
  </si>
  <si>
    <t xml:space="preserve">    (八)享受其他促进就业支出人数</t>
  </si>
  <si>
    <t>四、领取失业保险金情况</t>
  </si>
  <si>
    <t>六、基金暂存其他账户款年末数</t>
  </si>
  <si>
    <t xml:space="preserve">    (一)领取失业保险金年末人数</t>
  </si>
  <si>
    <t xml:space="preserve">    (二)全年领取失业保险金人数</t>
  </si>
  <si>
    <t>社会保险基金（全国险种） 表16</t>
  </si>
  <si>
    <t>深圳市2020年社会保险补充资料表（草案）</t>
  </si>
  <si>
    <t xml:space="preserve">    社决附09表</t>
  </si>
  <si>
    <t>单位:人、元、元/年</t>
  </si>
  <si>
    <t>全年平均数</t>
  </si>
  <si>
    <t>一、企业职工基本养老保险</t>
  </si>
  <si>
    <t xml:space="preserve">  （二）缴费人数</t>
  </si>
  <si>
    <t xml:space="preserve">  （一）参保人数</t>
  </si>
  <si>
    <t xml:space="preserve">  （三）缴费费率(%)</t>
  </si>
  <si>
    <t xml:space="preserve">        1.在职职工</t>
  </si>
  <si>
    <t xml:space="preserve">  （四）人均缴费工资基数</t>
  </si>
  <si>
    <t xml:space="preserve">          其中：以个人身份参保</t>
  </si>
  <si>
    <t>四、职工基本医疗保险</t>
  </si>
  <si>
    <t xml:space="preserve">        2.离退休人员</t>
  </si>
  <si>
    <t xml:space="preserve">         （1）离休人员</t>
  </si>
  <si>
    <t>　　     （2）退休、退职人员</t>
  </si>
  <si>
    <t xml:space="preserve">        2.退休人员</t>
  </si>
  <si>
    <t xml:space="preserve">        其中：以个人身份参保</t>
  </si>
  <si>
    <t xml:space="preserve">  （三）缴费费率（%）</t>
  </si>
  <si>
    <t xml:space="preserve">        1.单位缴费费率(%)</t>
  </si>
  <si>
    <t xml:space="preserve">        1.单位缴费费率</t>
  </si>
  <si>
    <t xml:space="preserve">        2.个人缴费费率(%)</t>
  </si>
  <si>
    <t xml:space="preserve">        2.职工个人缴费费率</t>
  </si>
  <si>
    <t xml:space="preserve">   （四）人均缴费工资基数</t>
  </si>
  <si>
    <t xml:space="preserve">        3.以个人身份参保缴费费率</t>
  </si>
  <si>
    <t>五、城乡居民基本医疗保险</t>
  </si>
  <si>
    <t xml:space="preserve">  （四）征缴率(%)</t>
  </si>
  <si>
    <t xml:space="preserve">   （一）个人缴费标准</t>
  </si>
  <si>
    <t xml:space="preserve">  （五）人均缴费工资基数</t>
  </si>
  <si>
    <t xml:space="preserve">   （二）财政补贴标准</t>
  </si>
  <si>
    <t xml:space="preserve">  （六）人均养老金水平</t>
  </si>
  <si>
    <t>六、工伤保险</t>
  </si>
  <si>
    <t>二、城乡居民基本养老保险</t>
  </si>
  <si>
    <t xml:space="preserve">   （一）参保人数</t>
  </si>
  <si>
    <t xml:space="preserve">   (一）个人缴费标准</t>
  </si>
  <si>
    <t xml:space="preserve">   （二）缴费人数</t>
  </si>
  <si>
    <t xml:space="preserve">  （二）对基础养老金补贴标准</t>
  </si>
  <si>
    <t xml:space="preserve">   （三）缴费费率(%)</t>
  </si>
  <si>
    <t xml:space="preserve">  （三）对个人缴费补贴标准</t>
  </si>
  <si>
    <t xml:space="preserve">  （四）养老金领取人数</t>
  </si>
  <si>
    <t>七、失业保险</t>
  </si>
  <si>
    <t xml:space="preserve">  （五）人均养老保险待遇</t>
  </si>
  <si>
    <t>三、机关事业单位基本养老保险</t>
  </si>
  <si>
    <t xml:space="preserve">   （二）实际缴费人数</t>
  </si>
  <si>
    <t xml:space="preserve">         1.在职职工</t>
  </si>
  <si>
    <t xml:space="preserve">         2.退休、退职人员</t>
  </si>
  <si>
    <t>八、统筹地区上年度职工平均工资</t>
  </si>
  <si>
    <t>社会保险基金（全国险种） 表17</t>
  </si>
  <si>
    <t>深圳市2020年社会保险补充资料表续（草案）</t>
  </si>
  <si>
    <t>一、其他收入</t>
  </si>
  <si>
    <t xml:space="preserve">    其中：1.滞纳金和违约金</t>
  </si>
  <si>
    <t xml:space="preserve">          2.追回待遇</t>
  </si>
  <si>
    <t xml:space="preserve">          3.捐赠收入</t>
  </si>
  <si>
    <t xml:space="preserve">          4.其他</t>
  </si>
  <si>
    <t>二、其他支出</t>
  </si>
  <si>
    <t xml:space="preserve">    其中：1.退以前年度保险费</t>
  </si>
  <si>
    <t xml:space="preserve">          2.抵扣重复领取待遇支出</t>
  </si>
  <si>
    <t xml:space="preserve">          3.大病保险支出</t>
  </si>
  <si>
    <t xml:space="preserve">          4.经营困难且恢复有望
            企业稳岗返还支出</t>
  </si>
  <si>
    <t xml:space="preserve">          5.失业补助金支出</t>
  </si>
  <si>
    <t xml:space="preserve">          6.临时生活补助支出</t>
  </si>
  <si>
    <t xml:space="preserve">          7.其他</t>
  </si>
  <si>
    <t>三、暂付款</t>
  </si>
  <si>
    <t xml:space="preserve">    其中：1.委托上级投资</t>
  </si>
  <si>
    <t xml:space="preserve">          2.异地就医预付金</t>
  </si>
  <si>
    <t xml:space="preserve">          3.国家组织药品集中采购资金</t>
  </si>
  <si>
    <t xml:space="preserve">          4.先行支付待遇</t>
  </si>
  <si>
    <t xml:space="preserve">          5.其他</t>
  </si>
  <si>
    <t>四、暂收款</t>
  </si>
  <si>
    <t xml:space="preserve">    其中：1.下级归集委托投资</t>
  </si>
  <si>
    <t xml:space="preserve">          2.异地就医资金</t>
  </si>
  <si>
    <t xml:space="preserve">          3.预收保险费</t>
  </si>
  <si>
    <t xml:space="preserve">          4.医疗保证金</t>
  </si>
  <si>
    <t>第五部分：社会保险基金决算表（深圳自有险种）（草案）</t>
  </si>
  <si>
    <t>社会保险基金（深圳自有险种） 表1</t>
  </si>
  <si>
    <t>深圳市2020年自有社会保险基金资产负债表（草案）</t>
  </si>
  <si>
    <r>
      <rPr>
        <sz val="12"/>
        <color indexed="8"/>
        <rFont val="宋体"/>
        <charset val="134"/>
      </rPr>
      <t xml:space="preserve">   社自决0</t>
    </r>
    <r>
      <rPr>
        <sz val="12"/>
        <color indexed="8"/>
        <rFont val="宋体"/>
        <charset val="134"/>
      </rPr>
      <t>1</t>
    </r>
    <r>
      <rPr>
        <sz val="12"/>
        <color indexed="8"/>
        <rFont val="宋体"/>
        <charset val="134"/>
      </rPr>
      <t>表</t>
    </r>
  </si>
  <si>
    <r>
      <rPr>
        <sz val="12"/>
        <rFont val="宋体"/>
        <charset val="134"/>
      </rPr>
      <t>项</t>
    </r>
    <r>
      <rPr>
        <sz val="12"/>
        <rFont val="Arial Narrow"/>
        <charset val="134"/>
      </rPr>
      <t xml:space="preserve">      </t>
    </r>
    <r>
      <rPr>
        <sz val="12"/>
        <rFont val="宋体"/>
        <charset val="134"/>
      </rPr>
      <t>目</t>
    </r>
  </si>
  <si>
    <r>
      <rPr>
        <sz val="12"/>
        <rFont val="宋体"/>
        <charset val="134"/>
      </rPr>
      <t>合</t>
    </r>
    <r>
      <rPr>
        <sz val="12"/>
        <rFont val="Arial Narrow"/>
        <charset val="134"/>
      </rPr>
      <t xml:space="preserve">      </t>
    </r>
    <r>
      <rPr>
        <sz val="12"/>
        <rFont val="宋体"/>
        <charset val="134"/>
      </rPr>
      <t>计</t>
    </r>
  </si>
  <si>
    <t>机关事业单位基本
养老保险基金</t>
  </si>
  <si>
    <t>地方补充养老保险基金</t>
  </si>
  <si>
    <t>地方补充医疗保险基金</t>
  </si>
  <si>
    <r>
      <rPr>
        <sz val="12"/>
        <rFont val="Arial Narrow"/>
        <charset val="134"/>
      </rPr>
      <t xml:space="preserve">    </t>
    </r>
    <r>
      <rPr>
        <sz val="12"/>
        <rFont val="宋体"/>
        <charset val="134"/>
      </rPr>
      <t>现金</t>
    </r>
  </si>
  <si>
    <r>
      <rPr>
        <sz val="12"/>
        <rFont val="Arial Narrow"/>
        <charset val="134"/>
      </rPr>
      <t xml:space="preserve">    </t>
    </r>
    <r>
      <rPr>
        <sz val="12"/>
        <rFont val="宋体"/>
        <charset val="134"/>
      </rPr>
      <t>支出户存款</t>
    </r>
  </si>
  <si>
    <r>
      <rPr>
        <sz val="12"/>
        <rFont val="Arial Narrow"/>
        <charset val="134"/>
      </rPr>
      <t xml:space="preserve">    </t>
    </r>
    <r>
      <rPr>
        <sz val="12"/>
        <rFont val="宋体"/>
        <charset val="134"/>
      </rPr>
      <t>财政专户存款</t>
    </r>
  </si>
  <si>
    <r>
      <rPr>
        <sz val="12"/>
        <rFont val="Arial Narrow"/>
        <charset val="134"/>
      </rPr>
      <t xml:space="preserve">    </t>
    </r>
    <r>
      <rPr>
        <sz val="12"/>
        <rFont val="宋体"/>
        <charset val="134"/>
      </rPr>
      <t>暂付款</t>
    </r>
  </si>
  <si>
    <r>
      <rPr>
        <sz val="12"/>
        <rFont val="Arial Narrow"/>
        <charset val="134"/>
      </rPr>
      <t xml:space="preserve">      </t>
    </r>
    <r>
      <rPr>
        <sz val="12"/>
        <rFont val="宋体"/>
        <charset val="134"/>
      </rPr>
      <t>其中：委托运营基金</t>
    </r>
  </si>
  <si>
    <r>
      <rPr>
        <sz val="12"/>
        <rFont val="Arial Narrow"/>
        <charset val="134"/>
      </rPr>
      <t xml:space="preserve">    </t>
    </r>
    <r>
      <rPr>
        <sz val="12"/>
        <rFont val="宋体"/>
        <charset val="134"/>
      </rPr>
      <t>债券投资</t>
    </r>
  </si>
  <si>
    <r>
      <rPr>
        <sz val="12"/>
        <rFont val="Arial Narrow"/>
        <charset val="134"/>
      </rPr>
      <t xml:space="preserve">    </t>
    </r>
    <r>
      <rPr>
        <sz val="12"/>
        <rFont val="宋体"/>
        <charset val="134"/>
      </rPr>
      <t>临时借款</t>
    </r>
  </si>
  <si>
    <r>
      <rPr>
        <sz val="12"/>
        <rFont val="Arial Narrow"/>
        <charset val="134"/>
      </rPr>
      <t xml:space="preserve">    </t>
    </r>
    <r>
      <rPr>
        <sz val="12"/>
        <rFont val="宋体"/>
        <charset val="134"/>
      </rPr>
      <t>暂收款</t>
    </r>
  </si>
  <si>
    <t>社会保险基金（深圳自有险种） 表2</t>
  </si>
  <si>
    <t>深圳市2020年自有社会保险基金收入决算表（草案）</t>
  </si>
  <si>
    <t xml:space="preserve">   社自决02表</t>
  </si>
  <si>
    <t>事业单位基本养老保险（试点）基金</t>
  </si>
  <si>
    <t>社会保险基金（深圳自有险种） 表3</t>
  </si>
  <si>
    <t>深圳市2020年自有社会保险基金支出决算表（草案）</t>
  </si>
  <si>
    <t xml:space="preserve">   社自决03表</t>
  </si>
  <si>
    <t>社会保险基金（深圳自有险种） 表4</t>
  </si>
  <si>
    <t>深圳市2020年机关事业单位基本养老保险基金收支表（草案）</t>
  </si>
  <si>
    <t xml:space="preserve">   社决04表</t>
  </si>
  <si>
    <t>一、保险费收入</t>
  </si>
  <si>
    <t>二、利息收入</t>
  </si>
  <si>
    <t>二、医疗补助金支出</t>
  </si>
  <si>
    <t xml:space="preserve">三、财政补贴收入 </t>
  </si>
  <si>
    <t>三、丧葬抚恤补助支出</t>
  </si>
  <si>
    <t>五、转移收入</t>
  </si>
  <si>
    <t>五、转移支出</t>
  </si>
  <si>
    <t>七、本年收入合计</t>
  </si>
  <si>
    <t>八、上年结余</t>
  </si>
  <si>
    <t>社会保险基金（深圳自有险种） 表5</t>
  </si>
  <si>
    <t>深圳市2020年地方补充养老保险基金收支表（草案）</t>
  </si>
  <si>
    <t xml:space="preserve">   社自决05表</t>
  </si>
  <si>
    <t>一、待遇支出</t>
  </si>
  <si>
    <t>社会保险基金（深圳自有险种） 表6</t>
  </si>
  <si>
    <t>深圳市2020年地方补充医疗保险基金收支表（草案）</t>
  </si>
  <si>
    <t>社自决06表</t>
  </si>
  <si>
    <t>项       目</t>
  </si>
  <si>
    <t>金额</t>
  </si>
  <si>
    <t>一、地方补充医疗保险费收入</t>
  </si>
  <si>
    <t>一、地方补充医疗保险待遇支出</t>
  </si>
  <si>
    <t xml:space="preserve">    其中：1.住院支出</t>
  </si>
  <si>
    <t>三、财政补贴收入</t>
  </si>
  <si>
    <t xml:space="preserve">          2.门诊支出</t>
  </si>
  <si>
    <t>三、转移支出</t>
  </si>
  <si>
    <t>社会保险基金（深圳自有险种） 表7</t>
  </si>
  <si>
    <t>深圳市2020年自有社会保险基础资料表（草案）</t>
  </si>
  <si>
    <t>社自决附01表</t>
  </si>
  <si>
    <t>一、机关事业单位基本养老保险</t>
  </si>
  <si>
    <t>三、地方补充医疗保险</t>
  </si>
  <si>
    <t xml:space="preserve">  (一)参保人员年末数</t>
  </si>
  <si>
    <t>（一）参保人员年末数</t>
  </si>
  <si>
    <t xml:space="preserve">  (二)实际缴费人员年末数</t>
  </si>
  <si>
    <t>（二）实际缴费人员年末数</t>
  </si>
  <si>
    <t xml:space="preserve">  (三)缴费基数总额</t>
  </si>
  <si>
    <t>（三）缴费基数总额</t>
  </si>
  <si>
    <t>二、地方补充养老保险</t>
  </si>
</sst>
</file>

<file path=xl/styles.xml><?xml version="1.0" encoding="utf-8"?>
<styleSheet xmlns="http://schemas.openxmlformats.org/spreadsheetml/2006/main">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 ;\-#,##0;;"/>
    <numFmt numFmtId="179" formatCode="#,##0.00_ ;\-#,##0.00;;"/>
    <numFmt numFmtId="180" formatCode="#,##0.00_ ;\-#,##0.00"/>
    <numFmt numFmtId="181" formatCode="#,##0.0_ "/>
    <numFmt numFmtId="182" formatCode="0.0%"/>
    <numFmt numFmtId="183" formatCode="_ * #,##0_ ;_ * \-#,##0_ ;_ * &quot;-&quot;??_ ;_ @_ "/>
    <numFmt numFmtId="184" formatCode="_ * #,##0.0_ ;_ * \-#,##0.0_ ;_ * &quot;-&quot;??_ ;_ @_ "/>
    <numFmt numFmtId="185" formatCode="0_ "/>
    <numFmt numFmtId="186" formatCode="0.00_ "/>
    <numFmt numFmtId="187" formatCode="#,##0.000000"/>
  </numFmts>
  <fonts count="91">
    <font>
      <sz val="12"/>
      <name val="宋体"/>
      <charset val="134"/>
    </font>
    <font>
      <sz val="11"/>
      <color indexed="8"/>
      <name val="宋体"/>
      <charset val="134"/>
    </font>
    <font>
      <sz val="10"/>
      <name val="宋体"/>
      <charset val="134"/>
    </font>
    <font>
      <sz val="12"/>
      <name val="宋体"/>
      <charset val="134"/>
      <scheme val="major"/>
    </font>
    <font>
      <sz val="29"/>
      <color indexed="8"/>
      <name val="宋体"/>
      <charset val="134"/>
    </font>
    <font>
      <sz val="12"/>
      <color indexed="8"/>
      <name val="宋体"/>
      <charset val="134"/>
    </font>
    <font>
      <b/>
      <sz val="26"/>
      <color indexed="8"/>
      <name val="宋体"/>
      <charset val="134"/>
    </font>
    <font>
      <b/>
      <sz val="11"/>
      <color indexed="8"/>
      <name val="华文中宋"/>
      <charset val="134"/>
    </font>
    <font>
      <sz val="26"/>
      <color indexed="8"/>
      <name val="宋体"/>
      <charset val="134"/>
    </font>
    <font>
      <sz val="24"/>
      <color indexed="8"/>
      <name val="宋体"/>
      <charset val="134"/>
    </font>
    <font>
      <sz val="20"/>
      <name val="宋体"/>
      <charset val="134"/>
    </font>
    <font>
      <sz val="20"/>
      <name val="Times New Roman"/>
      <charset val="134"/>
    </font>
    <font>
      <b/>
      <sz val="12"/>
      <name val="Times New Roman"/>
      <charset val="134"/>
    </font>
    <font>
      <sz val="11"/>
      <name val="宋体"/>
      <charset val="134"/>
    </font>
    <font>
      <b/>
      <sz val="11"/>
      <name val="宋体"/>
      <charset val="134"/>
    </font>
    <font>
      <sz val="12"/>
      <name val="Arial Narrow"/>
      <charset val="134"/>
    </font>
    <font>
      <sz val="9"/>
      <name val="Arial Narrow"/>
      <charset val="134"/>
    </font>
    <font>
      <sz val="28"/>
      <name val="宋体"/>
      <charset val="134"/>
    </font>
    <font>
      <sz val="10"/>
      <name val="Arial Narrow"/>
      <charset val="134"/>
    </font>
    <font>
      <b/>
      <sz val="29"/>
      <color indexed="8"/>
      <name val="宋体"/>
      <charset val="134"/>
    </font>
    <font>
      <b/>
      <sz val="29"/>
      <name val="宋体"/>
      <charset val="134"/>
    </font>
    <font>
      <b/>
      <sz val="12"/>
      <color indexed="8"/>
      <name val="宋体"/>
      <charset val="134"/>
    </font>
    <font>
      <b/>
      <sz val="27"/>
      <color indexed="8"/>
      <name val="宋体"/>
      <charset val="134"/>
    </font>
    <font>
      <sz val="10"/>
      <color indexed="8"/>
      <name val="宋体"/>
      <charset val="134"/>
    </font>
    <font>
      <b/>
      <sz val="28"/>
      <color indexed="8"/>
      <name val="宋体"/>
      <charset val="134"/>
    </font>
    <font>
      <sz val="9"/>
      <color indexed="8"/>
      <name val="宋体"/>
      <charset val="134"/>
    </font>
    <font>
      <sz val="26"/>
      <name val="宋体"/>
      <charset val="134"/>
    </font>
    <font>
      <b/>
      <sz val="24"/>
      <color indexed="8"/>
      <name val="宋体"/>
      <charset val="134"/>
    </font>
    <font>
      <b/>
      <sz val="20"/>
      <name val="宋体"/>
      <charset val="134"/>
    </font>
    <font>
      <b/>
      <sz val="20"/>
      <name val="Times New Roman"/>
      <charset val="134"/>
    </font>
    <font>
      <b/>
      <sz val="22"/>
      <name val="宋体"/>
      <charset val="134"/>
    </font>
    <font>
      <b/>
      <sz val="22"/>
      <name val="Times New Roman"/>
      <charset val="134"/>
    </font>
    <font>
      <b/>
      <sz val="10"/>
      <name val="宋体"/>
      <charset val="134"/>
    </font>
    <font>
      <sz val="18"/>
      <name val="黑体"/>
      <charset val="134"/>
    </font>
    <font>
      <b/>
      <sz val="14"/>
      <name val="宋体"/>
      <charset val="134"/>
    </font>
    <font>
      <sz val="14"/>
      <name val="宋体"/>
      <charset val="134"/>
    </font>
    <font>
      <b/>
      <sz val="18"/>
      <name val="宋体"/>
      <charset val="134"/>
    </font>
    <font>
      <b/>
      <sz val="16"/>
      <name val="宋体"/>
      <charset val="134"/>
    </font>
    <font>
      <sz val="16"/>
      <name val="黑体"/>
      <charset val="134"/>
    </font>
    <font>
      <b/>
      <sz val="12"/>
      <name val="宋体"/>
      <charset val="134"/>
    </font>
    <font>
      <sz val="18"/>
      <name val="宋体"/>
      <charset val="134"/>
    </font>
    <font>
      <b/>
      <sz val="18"/>
      <name val="SimSun"/>
      <charset val="134"/>
    </font>
    <font>
      <b/>
      <sz val="15"/>
      <name val="SimSun"/>
      <charset val="134"/>
    </font>
    <font>
      <sz val="9"/>
      <name val="SimSun"/>
      <charset val="134"/>
    </font>
    <font>
      <sz val="10"/>
      <name val="SimSun"/>
      <charset val="134"/>
    </font>
    <font>
      <b/>
      <sz val="11"/>
      <name val="SimSun"/>
      <charset val="134"/>
    </font>
    <font>
      <sz val="11"/>
      <name val="SimSun"/>
      <charset val="134"/>
    </font>
    <font>
      <sz val="12"/>
      <name val="黑体"/>
      <charset val="134"/>
    </font>
    <font>
      <b/>
      <sz val="16"/>
      <name val="SimSun"/>
      <charset val="134"/>
    </font>
    <font>
      <b/>
      <sz val="30"/>
      <name val="宋体"/>
      <charset val="134"/>
    </font>
    <font>
      <b/>
      <sz val="24"/>
      <name val="宋体"/>
      <charset val="134"/>
    </font>
    <font>
      <b/>
      <sz val="15"/>
      <name val="宋体"/>
      <charset val="134"/>
    </font>
    <font>
      <sz val="11"/>
      <color theme="1"/>
      <name val="宋体"/>
      <charset val="134"/>
      <scheme val="minor"/>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sz val="12"/>
      <color indexed="17"/>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20"/>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9"/>
      <name val="宋体"/>
      <charset val="134"/>
    </font>
    <font>
      <b/>
      <sz val="11"/>
      <color indexed="63"/>
      <name val="宋体"/>
      <charset val="134"/>
    </font>
    <font>
      <sz val="11"/>
      <color indexed="17"/>
      <name val="宋体"/>
      <charset val="134"/>
    </font>
    <font>
      <sz val="11"/>
      <color indexed="60"/>
      <name val="宋体"/>
      <charset val="134"/>
    </font>
    <font>
      <b/>
      <sz val="11"/>
      <color indexed="56"/>
      <name val="宋体"/>
      <charset val="134"/>
    </font>
    <font>
      <sz val="12"/>
      <color indexed="20"/>
      <name val="宋体"/>
      <charset val="134"/>
    </font>
    <font>
      <b/>
      <sz val="15"/>
      <color indexed="56"/>
      <name val="宋体"/>
      <charset val="134"/>
    </font>
    <font>
      <b/>
      <sz val="11"/>
      <color indexed="9"/>
      <name val="宋体"/>
      <charset val="134"/>
    </font>
    <font>
      <i/>
      <sz val="11"/>
      <color indexed="23"/>
      <name val="宋体"/>
      <charset val="134"/>
    </font>
    <font>
      <b/>
      <sz val="11"/>
      <color indexed="8"/>
      <name val="宋体"/>
      <charset val="134"/>
    </font>
    <font>
      <b/>
      <sz val="13"/>
      <color indexed="56"/>
      <name val="宋体"/>
      <charset val="134"/>
    </font>
    <font>
      <sz val="11"/>
      <color indexed="10"/>
      <name val="宋体"/>
      <charset val="134"/>
    </font>
    <font>
      <sz val="11"/>
      <color indexed="52"/>
      <name val="宋体"/>
      <charset val="134"/>
    </font>
    <font>
      <sz val="11"/>
      <color indexed="62"/>
      <name val="宋体"/>
      <charset val="134"/>
    </font>
  </fonts>
  <fills count="58">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theme="0" tint="-0.1499984740745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5"/>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indexed="53"/>
        <bgColor indexed="64"/>
      </patternFill>
    </fill>
    <fill>
      <patternFill patternType="solid">
        <fgColor indexed="62"/>
        <bgColor indexed="64"/>
      </patternFill>
    </fill>
    <fill>
      <patternFill patternType="solid">
        <fgColor indexed="26"/>
        <bgColor indexed="64"/>
      </patternFill>
    </fill>
  </fills>
  <borders count="8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auto="1"/>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right style="thin">
        <color indexed="8"/>
      </right>
      <top style="medium">
        <color auto="1"/>
      </top>
      <bottom style="medium">
        <color auto="1"/>
      </bottom>
      <diagonal/>
    </border>
    <border>
      <left style="medium">
        <color auto="1"/>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right style="thin">
        <color indexed="8"/>
      </right>
      <top style="medium">
        <color auto="1"/>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right style="thin">
        <color indexed="8"/>
      </right>
      <top style="thin">
        <color indexed="8"/>
      </top>
      <bottom/>
      <diagonal/>
    </border>
    <border>
      <left style="thin">
        <color indexed="8"/>
      </left>
      <right style="medium">
        <color auto="1"/>
      </right>
      <top style="thin">
        <color indexed="8"/>
      </top>
      <bottom/>
      <diagonal/>
    </border>
    <border>
      <left style="thin">
        <color indexed="8"/>
      </left>
      <right style="medium">
        <color auto="1"/>
      </right>
      <top style="medium">
        <color auto="1"/>
      </top>
      <bottom/>
      <diagonal/>
    </border>
    <border>
      <left style="medium">
        <color auto="1"/>
      </left>
      <right style="medium">
        <color auto="1"/>
      </right>
      <top style="medium">
        <color auto="1"/>
      </top>
      <bottom style="thin">
        <color indexed="8"/>
      </bottom>
      <diagonal/>
    </border>
    <border>
      <left style="thin">
        <color indexed="8"/>
      </left>
      <right style="thin">
        <color indexed="8"/>
      </right>
      <top style="medium">
        <color auto="1"/>
      </top>
      <bottom style="thin">
        <color indexed="8"/>
      </bottom>
      <diagonal/>
    </border>
    <border>
      <left style="medium">
        <color auto="1"/>
      </left>
      <right style="medium">
        <color auto="1"/>
      </right>
      <top style="thin">
        <color indexed="8"/>
      </top>
      <bottom style="medium">
        <color auto="1"/>
      </bottom>
      <diagonal/>
    </border>
    <border>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indexed="8"/>
      </left>
      <right style="thin">
        <color indexed="8"/>
      </right>
      <top style="thin">
        <color indexed="8"/>
      </top>
      <bottom style="medium">
        <color auto="1"/>
      </bottom>
      <diagonal/>
    </border>
    <border>
      <left style="medium">
        <color auto="1"/>
      </left>
      <right style="medium">
        <color auto="1"/>
      </right>
      <top/>
      <bottom style="thin">
        <color indexed="8"/>
      </bottom>
      <diagonal/>
    </border>
    <border>
      <left/>
      <right style="thin">
        <color indexed="8"/>
      </right>
      <top/>
      <bottom style="thin">
        <color indexed="8"/>
      </bottom>
      <diagonal/>
    </border>
    <border>
      <left style="thin">
        <color indexed="8"/>
      </left>
      <right style="medium">
        <color auto="1"/>
      </right>
      <top/>
      <bottom style="thin">
        <color indexed="8"/>
      </bottom>
      <diagonal/>
    </border>
    <border>
      <left style="thin">
        <color indexed="8"/>
      </left>
      <right style="thin">
        <color indexed="8"/>
      </right>
      <top/>
      <bottom style="thin">
        <color indexed="8"/>
      </bottom>
      <diagonal/>
    </border>
    <border>
      <left style="medium">
        <color auto="1"/>
      </left>
      <right style="medium">
        <color auto="1"/>
      </right>
      <top style="thin">
        <color indexed="8"/>
      </top>
      <bottom style="thin">
        <color indexed="8"/>
      </bottom>
      <diagonal/>
    </border>
    <border>
      <left/>
      <right/>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auto="1"/>
      </top>
      <bottom style="thin">
        <color auto="1"/>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auto="1"/>
      </left>
      <right style="thin">
        <color auto="1"/>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53">
    <xf numFmtId="0" fontId="0" fillId="0" borderId="0">
      <alignment vertical="center"/>
    </xf>
    <xf numFmtId="42" fontId="52" fillId="0" borderId="0" applyFont="0" applyFill="0" applyBorder="0" applyAlignment="0" applyProtection="0">
      <alignment vertical="center"/>
    </xf>
    <xf numFmtId="0" fontId="53" fillId="5" borderId="0" applyNumberFormat="0" applyBorder="0" applyAlignment="0" applyProtection="0">
      <alignment vertical="center"/>
    </xf>
    <xf numFmtId="0" fontId="54" fillId="6" borderId="66" applyNumberFormat="0" applyAlignment="0" applyProtection="0">
      <alignment vertical="center"/>
    </xf>
    <xf numFmtId="44" fontId="52" fillId="0" borderId="0" applyFont="0" applyFill="0" applyBorder="0" applyAlignment="0" applyProtection="0">
      <alignment vertical="center"/>
    </xf>
    <xf numFmtId="41" fontId="52" fillId="0" borderId="0" applyFont="0" applyFill="0" applyBorder="0" applyAlignment="0" applyProtection="0">
      <alignment vertical="center"/>
    </xf>
    <xf numFmtId="0" fontId="53" fillId="7" borderId="0" applyNumberFormat="0" applyBorder="0" applyAlignment="0" applyProtection="0">
      <alignment vertical="center"/>
    </xf>
    <xf numFmtId="0" fontId="55" fillId="8" borderId="67" applyNumberFormat="0" applyAlignment="0" applyProtection="0">
      <alignment vertical="center"/>
    </xf>
    <xf numFmtId="0" fontId="56" fillId="9" borderId="0" applyNumberFormat="0" applyBorder="0" applyAlignment="0" applyProtection="0">
      <alignment vertical="center"/>
    </xf>
    <xf numFmtId="43"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58" fillId="10" borderId="0" applyNumberFormat="0" applyBorder="0" applyAlignment="0" applyProtection="0">
      <alignment vertical="center"/>
    </xf>
    <xf numFmtId="0" fontId="59" fillId="0" borderId="0" applyNumberFormat="0" applyFill="0" applyBorder="0" applyAlignment="0" applyProtection="0">
      <alignment vertical="center"/>
    </xf>
    <xf numFmtId="9" fontId="1" fillId="0" borderId="0" applyFont="0" applyFill="0" applyBorder="0" applyAlignment="0" applyProtection="0">
      <alignment vertical="center"/>
    </xf>
    <xf numFmtId="0" fontId="60" fillId="11" borderId="0" applyNumberFormat="0" applyBorder="0" applyAlignment="0" applyProtection="0">
      <alignment vertical="center"/>
    </xf>
    <xf numFmtId="0" fontId="61" fillId="0" borderId="0" applyNumberForma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2" fillId="12" borderId="68" applyNumberFormat="0" applyFont="0" applyAlignment="0" applyProtection="0">
      <alignment vertical="center"/>
    </xf>
    <xf numFmtId="0" fontId="58" fillId="13"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69" applyNumberFormat="0" applyFill="0" applyAlignment="0" applyProtection="0">
      <alignment vertical="center"/>
    </xf>
    <xf numFmtId="0" fontId="68" fillId="0" borderId="69" applyNumberFormat="0" applyFill="0" applyAlignment="0" applyProtection="0">
      <alignment vertical="center"/>
    </xf>
    <xf numFmtId="0" fontId="58" fillId="14" borderId="0" applyNumberFormat="0" applyBorder="0" applyAlignment="0" applyProtection="0">
      <alignment vertical="center"/>
    </xf>
    <xf numFmtId="0" fontId="62" fillId="0" borderId="70" applyNumberFormat="0" applyFill="0" applyAlignment="0" applyProtection="0">
      <alignment vertical="center"/>
    </xf>
    <xf numFmtId="0" fontId="58" fillId="15" borderId="0" applyNumberFormat="0" applyBorder="0" applyAlignment="0" applyProtection="0">
      <alignment vertical="center"/>
    </xf>
    <xf numFmtId="0" fontId="69" fillId="16" borderId="71" applyNumberFormat="0" applyAlignment="0" applyProtection="0">
      <alignment vertical="center"/>
    </xf>
    <xf numFmtId="0" fontId="70" fillId="16" borderId="66" applyNumberFormat="0" applyAlignment="0" applyProtection="0">
      <alignment vertical="center"/>
    </xf>
    <xf numFmtId="0" fontId="1" fillId="17" borderId="0" applyNumberFormat="0" applyBorder="0" applyAlignment="0" applyProtection="0">
      <alignment vertical="center"/>
    </xf>
    <xf numFmtId="0" fontId="71" fillId="18" borderId="72" applyNumberFormat="0" applyAlignment="0" applyProtection="0">
      <alignment vertical="center"/>
    </xf>
    <xf numFmtId="0" fontId="53" fillId="19" borderId="0" applyNumberFormat="0" applyBorder="0" applyAlignment="0" applyProtection="0">
      <alignment vertical="center"/>
    </xf>
    <xf numFmtId="0" fontId="58" fillId="20" borderId="0" applyNumberFormat="0" applyBorder="0" applyAlignment="0" applyProtection="0">
      <alignment vertical="center"/>
    </xf>
    <xf numFmtId="0" fontId="72" fillId="0" borderId="73" applyNumberFormat="0" applyFill="0" applyAlignment="0" applyProtection="0">
      <alignment vertical="center"/>
    </xf>
    <xf numFmtId="0" fontId="73" fillId="21" borderId="0" applyNumberFormat="0" applyBorder="0" applyAlignment="0" applyProtection="0">
      <alignment vertical="center"/>
    </xf>
    <xf numFmtId="0" fontId="74" fillId="0" borderId="74" applyNumberFormat="0" applyFill="0" applyAlignment="0" applyProtection="0">
      <alignment vertical="center"/>
    </xf>
    <xf numFmtId="0" fontId="75" fillId="22" borderId="0" applyNumberFormat="0" applyBorder="0" applyAlignment="0" applyProtection="0">
      <alignment vertical="center"/>
    </xf>
    <xf numFmtId="0" fontId="1" fillId="23" borderId="0" applyNumberFormat="0" applyBorder="0" applyAlignment="0" applyProtection="0">
      <alignment vertical="center"/>
    </xf>
    <xf numFmtId="0" fontId="76" fillId="24" borderId="0" applyNumberFormat="0" applyBorder="0" applyAlignment="0" applyProtection="0">
      <alignment vertical="center"/>
    </xf>
    <xf numFmtId="0" fontId="53" fillId="25" borderId="0" applyNumberFormat="0" applyBorder="0" applyAlignment="0" applyProtection="0">
      <alignment vertical="center"/>
    </xf>
    <xf numFmtId="0" fontId="58"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0" fillId="0" borderId="0">
      <alignment vertical="center"/>
    </xf>
    <xf numFmtId="0" fontId="13" fillId="0" borderId="0">
      <alignment vertical="center"/>
    </xf>
    <xf numFmtId="0" fontId="77" fillId="29" borderId="0" applyNumberFormat="0" applyBorder="0" applyAlignment="0" applyProtection="0">
      <alignment vertical="center"/>
    </xf>
    <xf numFmtId="0" fontId="73" fillId="21" borderId="0" applyNumberFormat="0" applyBorder="0" applyAlignment="0" applyProtection="0">
      <alignment vertical="center"/>
    </xf>
    <xf numFmtId="0" fontId="78" fillId="8" borderId="75" applyNumberFormat="0" applyAlignment="0" applyProtection="0">
      <alignment vertical="center"/>
    </xf>
    <xf numFmtId="0" fontId="53" fillId="30" borderId="0" applyNumberFormat="0" applyBorder="0" applyAlignment="0" applyProtection="0">
      <alignment vertical="center"/>
    </xf>
    <xf numFmtId="0" fontId="53" fillId="31" borderId="0" applyNumberFormat="0" applyBorder="0" applyAlignment="0" applyProtection="0">
      <alignment vertical="center"/>
    </xf>
    <xf numFmtId="0" fontId="58" fillId="32" borderId="0" applyNumberFormat="0" applyBorder="0" applyAlignment="0" applyProtection="0">
      <alignment vertical="center"/>
    </xf>
    <xf numFmtId="0" fontId="58" fillId="33" borderId="0" applyNumberFormat="0" applyBorder="0" applyAlignment="0" applyProtection="0">
      <alignment vertical="center"/>
    </xf>
    <xf numFmtId="0" fontId="53" fillId="34" borderId="0" applyNumberFormat="0" applyBorder="0" applyAlignment="0" applyProtection="0">
      <alignment vertical="center"/>
    </xf>
    <xf numFmtId="0" fontId="79" fillId="11" borderId="0" applyNumberFormat="0" applyBorder="0" applyAlignment="0" applyProtection="0">
      <alignment vertical="center"/>
    </xf>
    <xf numFmtId="0" fontId="53" fillId="35"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8" fillId="38" borderId="0" applyNumberFormat="0" applyBorder="0" applyAlignment="0" applyProtection="0">
      <alignment vertical="center"/>
    </xf>
    <xf numFmtId="0" fontId="1" fillId="0" borderId="0">
      <alignment vertical="center"/>
    </xf>
    <xf numFmtId="0" fontId="58" fillId="39" borderId="0" applyNumberFormat="0" applyBorder="0" applyAlignment="0" applyProtection="0">
      <alignment vertical="center"/>
    </xf>
    <xf numFmtId="0" fontId="80" fillId="40" borderId="0" applyNumberFormat="0" applyBorder="0" applyAlignment="0" applyProtection="0">
      <alignment vertical="center"/>
    </xf>
    <xf numFmtId="0" fontId="53" fillId="41" borderId="0" applyNumberFormat="0" applyBorder="0" applyAlignment="0" applyProtection="0">
      <alignment vertical="center"/>
    </xf>
    <xf numFmtId="0" fontId="58" fillId="42" borderId="0" applyNumberFormat="0" applyBorder="0" applyAlignment="0" applyProtection="0">
      <alignment vertical="center"/>
    </xf>
    <xf numFmtId="0" fontId="0" fillId="0" borderId="0">
      <alignment vertical="center"/>
    </xf>
    <xf numFmtId="0" fontId="79" fillId="11" borderId="0" applyNumberFormat="0" applyBorder="0" applyAlignment="0" applyProtection="0">
      <alignment vertical="center"/>
    </xf>
    <xf numFmtId="0" fontId="1" fillId="11" borderId="0" applyNumberFormat="0" applyBorder="0" applyAlignment="0" applyProtection="0">
      <alignment vertical="center"/>
    </xf>
    <xf numFmtId="0" fontId="1" fillId="43" borderId="0" applyNumberFormat="0" applyBorder="0" applyAlignment="0" applyProtection="0">
      <alignment vertical="center"/>
    </xf>
    <xf numFmtId="0" fontId="77" fillId="44" borderId="0" applyNumberFormat="0" applyBorder="0" applyAlignment="0" applyProtection="0">
      <alignment vertical="center"/>
    </xf>
    <xf numFmtId="0" fontId="77" fillId="43" borderId="0" applyNumberFormat="0" applyBorder="0" applyAlignment="0" applyProtection="0">
      <alignment vertical="center"/>
    </xf>
    <xf numFmtId="43"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2" fillId="21" borderId="0" applyNumberFormat="0" applyBorder="0" applyAlignment="0" applyProtection="0">
      <alignment vertical="center"/>
    </xf>
    <xf numFmtId="0" fontId="73"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79" fillId="11" borderId="0" applyNumberFormat="0" applyBorder="0" applyAlignment="0" applyProtection="0">
      <alignment vertical="center"/>
    </xf>
    <xf numFmtId="0" fontId="0" fillId="0" borderId="0">
      <alignment vertical="center"/>
    </xf>
    <xf numFmtId="0" fontId="73" fillId="21" borderId="0" applyNumberFormat="0" applyBorder="0" applyAlignment="0" applyProtection="0">
      <alignment vertical="center"/>
    </xf>
    <xf numFmtId="0" fontId="0" fillId="0" borderId="0">
      <alignment vertical="center"/>
    </xf>
    <xf numFmtId="0" fontId="77" fillId="23" borderId="0" applyNumberFormat="0" applyBorder="0" applyAlignment="0" applyProtection="0">
      <alignment vertical="center"/>
    </xf>
    <xf numFmtId="0" fontId="0" fillId="0" borderId="0">
      <alignment vertical="center"/>
    </xf>
    <xf numFmtId="0" fontId="2" fillId="0" borderId="0">
      <alignment vertical="center"/>
    </xf>
    <xf numFmtId="0" fontId="2" fillId="0" borderId="0">
      <alignment vertical="center"/>
    </xf>
    <xf numFmtId="0" fontId="77" fillId="45" borderId="0" applyNumberFormat="0" applyBorder="0" applyAlignment="0" applyProtection="0">
      <alignment vertical="center"/>
    </xf>
    <xf numFmtId="0" fontId="83" fillId="0" borderId="76" applyNumberFormat="0" applyFill="0" applyAlignment="0" applyProtection="0">
      <alignment vertical="center"/>
    </xf>
    <xf numFmtId="0" fontId="1" fillId="46" borderId="0" applyNumberFormat="0" applyBorder="0" applyAlignment="0" applyProtection="0">
      <alignment vertical="center"/>
    </xf>
    <xf numFmtId="0" fontId="1" fillId="0" borderId="0">
      <alignment vertical="center"/>
    </xf>
    <xf numFmtId="0" fontId="1" fillId="4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73" fillId="21" borderId="0" applyNumberFormat="0" applyBorder="0" applyAlignment="0" applyProtection="0">
      <alignment vertical="center"/>
    </xf>
    <xf numFmtId="0" fontId="1" fillId="48" borderId="0" applyNumberFormat="0" applyBorder="0" applyAlignment="0" applyProtection="0">
      <alignment vertical="center"/>
    </xf>
    <xf numFmtId="0" fontId="81" fillId="0" borderId="77" applyNumberFormat="0" applyFill="0" applyAlignment="0" applyProtection="0">
      <alignment vertical="center"/>
    </xf>
    <xf numFmtId="0" fontId="0" fillId="0" borderId="0">
      <alignment vertical="center"/>
    </xf>
    <xf numFmtId="0" fontId="84" fillId="49" borderId="78" applyNumberFormat="0" applyAlignment="0" applyProtection="0">
      <alignment vertical="center"/>
    </xf>
    <xf numFmtId="43" fontId="0" fillId="0" borderId="0" applyFont="0" applyFill="0" applyBorder="0" applyAlignment="0" applyProtection="0">
      <alignment vertical="center"/>
    </xf>
    <xf numFmtId="0" fontId="77" fillId="50" borderId="0" applyNumberFormat="0" applyBorder="0" applyAlignment="0" applyProtection="0">
      <alignment vertical="center"/>
    </xf>
    <xf numFmtId="0" fontId="1" fillId="5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73" fillId="21" borderId="0" applyNumberFormat="0" applyBorder="0" applyAlignment="0" applyProtection="0">
      <alignment vertical="center"/>
    </xf>
    <xf numFmtId="0" fontId="1" fillId="48" borderId="0" applyNumberFormat="0" applyBorder="0" applyAlignment="0" applyProtection="0">
      <alignment vertical="center"/>
    </xf>
    <xf numFmtId="0" fontId="1" fillId="0" borderId="0">
      <alignment vertical="center"/>
    </xf>
    <xf numFmtId="0" fontId="85" fillId="0" borderId="0" applyNumberFormat="0" applyFill="0" applyBorder="0" applyAlignment="0" applyProtection="0">
      <alignment vertical="center"/>
    </xf>
    <xf numFmtId="0" fontId="73" fillId="21" borderId="0" applyNumberFormat="0" applyBorder="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79" fillId="11" borderId="0" applyNumberFormat="0" applyBorder="0" applyAlignment="0" applyProtection="0">
      <alignment vertical="center"/>
    </xf>
    <xf numFmtId="0" fontId="86" fillId="0" borderId="79"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3" fillId="21" borderId="0" applyNumberFormat="0" applyBorder="0" applyAlignment="0" applyProtection="0">
      <alignment vertical="center"/>
    </xf>
    <xf numFmtId="0" fontId="1" fillId="52" borderId="0" applyNumberFormat="0" applyBorder="0" applyAlignment="0" applyProtection="0">
      <alignment vertical="center"/>
    </xf>
    <xf numFmtId="0" fontId="87" fillId="0" borderId="80" applyNumberFormat="0" applyFill="0" applyAlignment="0" applyProtection="0">
      <alignment vertical="center"/>
    </xf>
    <xf numFmtId="0" fontId="0" fillId="0" borderId="0">
      <alignment vertical="center"/>
    </xf>
    <xf numFmtId="0" fontId="0" fillId="0" borderId="0">
      <alignment vertical="center"/>
    </xf>
    <xf numFmtId="0" fontId="79" fillId="11" borderId="0" applyNumberFormat="0" applyBorder="0" applyAlignment="0" applyProtection="0">
      <alignment vertical="center"/>
    </xf>
    <xf numFmtId="0" fontId="0" fillId="0" borderId="0">
      <alignment vertical="center"/>
    </xf>
    <xf numFmtId="9" fontId="1" fillId="0" borderId="0" applyFont="0" applyFill="0" applyBorder="0" applyAlignment="0" applyProtection="0">
      <alignment vertical="center"/>
    </xf>
    <xf numFmtId="0" fontId="79" fillId="11" borderId="0" applyNumberFormat="0" applyBorder="0" applyAlignment="0" applyProtection="0">
      <alignment vertical="center"/>
    </xf>
    <xf numFmtId="0" fontId="73" fillId="21" borderId="0" applyNumberFormat="0" applyBorder="0" applyAlignment="0" applyProtection="0">
      <alignment vertical="center"/>
    </xf>
    <xf numFmtId="0" fontId="77" fillId="50"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3" fillId="21" borderId="0" applyNumberFormat="0" applyBorder="0" applyAlignment="0" applyProtection="0">
      <alignment vertical="center"/>
    </xf>
    <xf numFmtId="0" fontId="79" fillId="11" borderId="0" applyNumberFormat="0" applyBorder="0" applyAlignment="0" applyProtection="0">
      <alignment vertical="center"/>
    </xf>
    <xf numFmtId="0" fontId="77" fillId="53" borderId="0" applyNumberFormat="0" applyBorder="0" applyAlignment="0" applyProtection="0">
      <alignment vertical="center"/>
    </xf>
    <xf numFmtId="0" fontId="73" fillId="21" borderId="0" applyNumberFormat="0" applyBorder="0" applyAlignment="0" applyProtection="0">
      <alignment vertical="center"/>
    </xf>
    <xf numFmtId="43" fontId="0" fillId="0" borderId="0" applyFont="0" applyFill="0" applyBorder="0" applyAlignment="0" applyProtection="0">
      <alignment vertical="center"/>
    </xf>
    <xf numFmtId="0" fontId="79" fillId="11" borderId="0" applyNumberFormat="0" applyBorder="0" applyAlignment="0" applyProtection="0">
      <alignment vertical="center"/>
    </xf>
    <xf numFmtId="0" fontId="0" fillId="0" borderId="0">
      <alignment vertical="center"/>
    </xf>
    <xf numFmtId="0" fontId="79" fillId="11" borderId="0" applyNumberFormat="0" applyBorder="0" applyAlignment="0" applyProtection="0">
      <alignment vertical="center"/>
    </xf>
    <xf numFmtId="0" fontId="77" fillId="54" borderId="0" applyNumberFormat="0" applyBorder="0" applyAlignment="0" applyProtection="0">
      <alignment vertical="center"/>
    </xf>
    <xf numFmtId="0" fontId="0" fillId="0" borderId="0">
      <alignment vertical="center"/>
    </xf>
    <xf numFmtId="0" fontId="0" fillId="0" borderId="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7" fillId="55" borderId="0" applyNumberFormat="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9" fillId="0" borderId="81" applyNumberFormat="0" applyFill="0" applyAlignment="0" applyProtection="0">
      <alignment vertical="center"/>
    </xf>
    <xf numFmtId="0" fontId="77" fillId="56" borderId="0" applyNumberFormat="0" applyBorder="0" applyAlignment="0" applyProtection="0">
      <alignment vertical="center"/>
    </xf>
    <xf numFmtId="0" fontId="77" fillId="29" borderId="0" applyNumberFormat="0" applyBorder="0" applyAlignment="0" applyProtection="0">
      <alignment vertical="center"/>
    </xf>
    <xf numFmtId="0" fontId="90" fillId="52" borderId="67" applyNumberFormat="0" applyAlignment="0" applyProtection="0">
      <alignment vertical="center"/>
    </xf>
    <xf numFmtId="43" fontId="0" fillId="0" borderId="0" applyFont="0" applyFill="0" applyBorder="0" applyAlignment="0" applyProtection="0">
      <alignment vertical="center"/>
    </xf>
    <xf numFmtId="0" fontId="64" fillId="0" borderId="0">
      <alignment vertical="center"/>
    </xf>
    <xf numFmtId="0" fontId="0" fillId="57" borderId="82" applyNumberFormat="0" applyFont="0" applyAlignment="0" applyProtection="0">
      <alignment vertical="center"/>
    </xf>
  </cellStyleXfs>
  <cellXfs count="603">
    <xf numFmtId="0" fontId="0" fillId="0" borderId="0" xfId="0" applyAlignment="1">
      <alignment vertical="center"/>
    </xf>
    <xf numFmtId="0" fontId="1" fillId="0" borderId="0" xfId="78" applyFont="1" applyFill="1" applyBorder="1" applyAlignment="1"/>
    <xf numFmtId="0" fontId="2" fillId="0" borderId="0" xfId="78" applyFont="1" applyFill="1" applyBorder="1" applyAlignment="1"/>
    <xf numFmtId="0" fontId="3" fillId="0" borderId="0" xfId="136" applyFont="1" applyFill="1" applyBorder="1" applyAlignment="1"/>
    <xf numFmtId="0" fontId="4" fillId="2" borderId="0" xfId="78" applyNumberFormat="1" applyFont="1" applyFill="1" applyBorder="1" applyAlignment="1" applyProtection="1">
      <alignment horizontal="center" vertical="center" wrapText="1"/>
    </xf>
    <xf numFmtId="0" fontId="5" fillId="2" borderId="0" xfId="78" applyNumberFormat="1" applyFont="1" applyFill="1" applyBorder="1" applyAlignment="1" applyProtection="1">
      <alignment vertical="center"/>
    </xf>
    <xf numFmtId="0" fontId="5" fillId="2" borderId="0" xfId="78" applyNumberFormat="1" applyFont="1" applyFill="1" applyBorder="1" applyAlignment="1" applyProtection="1">
      <alignment horizontal="center" vertical="center" wrapText="1"/>
    </xf>
    <xf numFmtId="0" fontId="5" fillId="2" borderId="0" xfId="78" applyNumberFormat="1" applyFont="1" applyFill="1" applyBorder="1" applyAlignment="1" applyProtection="1">
      <alignment vertical="center" wrapText="1"/>
    </xf>
    <xf numFmtId="0" fontId="5" fillId="2" borderId="0" xfId="78" applyNumberFormat="1" applyFont="1" applyFill="1" applyBorder="1" applyAlignment="1" applyProtection="1">
      <alignment horizontal="right" vertical="center"/>
    </xf>
    <xf numFmtId="0" fontId="5" fillId="2" borderId="1" xfId="78" applyNumberFormat="1" applyFont="1" applyFill="1" applyBorder="1" applyAlignment="1" applyProtection="1">
      <alignment horizontal="center" vertical="center" wrapText="1"/>
    </xf>
    <xf numFmtId="0" fontId="5" fillId="2" borderId="2" xfId="78" applyNumberFormat="1" applyFont="1" applyFill="1" applyBorder="1" applyAlignment="1" applyProtection="1">
      <alignment horizontal="center" vertical="center" wrapText="1"/>
    </xf>
    <xf numFmtId="0" fontId="5" fillId="2" borderId="3" xfId="78" applyNumberFormat="1" applyFont="1" applyFill="1" applyBorder="1" applyAlignment="1" applyProtection="1">
      <alignment horizontal="center" vertical="center"/>
    </xf>
    <xf numFmtId="0" fontId="5" fillId="2" borderId="4" xfId="78" applyNumberFormat="1" applyFont="1" applyFill="1" applyBorder="1" applyAlignment="1" applyProtection="1">
      <alignment horizontal="center" vertical="center"/>
    </xf>
    <xf numFmtId="0" fontId="5" fillId="2" borderId="2" xfId="78" applyNumberFormat="1" applyFont="1" applyFill="1" applyBorder="1" applyAlignment="1" applyProtection="1">
      <alignment horizontal="center" vertical="center"/>
    </xf>
    <xf numFmtId="0" fontId="5" fillId="2" borderId="5" xfId="78" applyNumberFormat="1" applyFont="1" applyFill="1" applyBorder="1" applyAlignment="1" applyProtection="1">
      <alignment horizontal="left" vertical="center" wrapText="1"/>
    </xf>
    <xf numFmtId="0" fontId="5" fillId="2" borderId="6" xfId="78" applyNumberFormat="1" applyFont="1" applyFill="1" applyBorder="1" applyAlignment="1" applyProtection="1">
      <alignment horizontal="center" vertical="center"/>
    </xf>
    <xf numFmtId="0" fontId="5" fillId="2" borderId="7" xfId="78" applyNumberFormat="1" applyFont="1" applyFill="1" applyBorder="1" applyAlignment="1" applyProtection="1">
      <alignment horizontal="center" vertical="center" wrapText="1"/>
    </xf>
    <xf numFmtId="0" fontId="5" fillId="3" borderId="8" xfId="78" applyFont="1" applyFill="1" applyBorder="1" applyAlignment="1">
      <alignment vertical="center"/>
    </xf>
    <xf numFmtId="0" fontId="5" fillId="3" borderId="9" xfId="88" applyFont="1" applyFill="1" applyBorder="1" applyAlignment="1">
      <alignment horizontal="center" vertical="center"/>
    </xf>
    <xf numFmtId="177" fontId="5" fillId="0" borderId="10" xfId="78" applyNumberFormat="1" applyFont="1" applyFill="1" applyBorder="1" applyAlignment="1" applyProtection="1">
      <alignment horizontal="center" vertical="center"/>
    </xf>
    <xf numFmtId="0" fontId="5" fillId="2" borderId="11" xfId="78" applyNumberFormat="1" applyFont="1" applyFill="1" applyBorder="1" applyAlignment="1" applyProtection="1">
      <alignment horizontal="left" vertical="center" wrapText="1"/>
    </xf>
    <xf numFmtId="0" fontId="5" fillId="2" borderId="8" xfId="78" applyNumberFormat="1" applyFont="1" applyFill="1" applyBorder="1" applyAlignment="1" applyProtection="1">
      <alignment horizontal="center" vertical="center"/>
    </xf>
    <xf numFmtId="178" fontId="5" fillId="0" borderId="10" xfId="78" applyNumberFormat="1" applyFont="1" applyFill="1" applyBorder="1" applyAlignment="1" applyProtection="1">
      <alignment horizontal="right" vertical="center"/>
    </xf>
    <xf numFmtId="0" fontId="5" fillId="3" borderId="8" xfId="78" applyFont="1" applyFill="1" applyBorder="1" applyAlignment="1">
      <alignment horizontal="center" vertical="center"/>
    </xf>
    <xf numFmtId="0" fontId="5" fillId="2" borderId="12" xfId="78" applyNumberFormat="1" applyFont="1" applyFill="1" applyBorder="1" applyAlignment="1" applyProtection="1">
      <alignment horizontal="center" vertical="center"/>
    </xf>
    <xf numFmtId="0" fontId="5" fillId="2" borderId="13" xfId="78" applyNumberFormat="1" applyFont="1" applyFill="1" applyBorder="1" applyAlignment="1" applyProtection="1">
      <alignment horizontal="center" vertical="center"/>
    </xf>
    <xf numFmtId="0" fontId="5" fillId="2" borderId="14" xfId="78" applyNumberFormat="1" applyFont="1" applyFill="1" applyBorder="1" applyAlignment="1" applyProtection="1">
      <alignment horizontal="center" vertical="center"/>
    </xf>
    <xf numFmtId="177" fontId="5" fillId="0" borderId="15" xfId="78" applyNumberFormat="1" applyFont="1" applyFill="1" applyBorder="1" applyAlignment="1" applyProtection="1">
      <alignment horizontal="center" vertical="center"/>
    </xf>
    <xf numFmtId="0" fontId="6" fillId="0" borderId="0" xfId="78" applyNumberFormat="1" applyFont="1" applyFill="1" applyBorder="1" applyAlignment="1" applyProtection="1">
      <alignment horizontal="center" vertical="center"/>
    </xf>
    <xf numFmtId="0" fontId="7" fillId="0" borderId="0" xfId="78" applyNumberFormat="1" applyFont="1" applyFill="1" applyBorder="1" applyAlignment="1" applyProtection="1">
      <alignment horizontal="center" vertical="center"/>
    </xf>
    <xf numFmtId="0" fontId="1" fillId="0" borderId="0" xfId="78" applyNumberFormat="1" applyFont="1" applyFill="1" applyBorder="1" applyAlignment="1" applyProtection="1">
      <alignment horizontal="right" vertical="center"/>
    </xf>
    <xf numFmtId="0" fontId="1" fillId="0" borderId="16" xfId="78" applyNumberFormat="1" applyFont="1" applyFill="1" applyBorder="1" applyAlignment="1" applyProtection="1">
      <alignment vertical="center"/>
    </xf>
    <xf numFmtId="0" fontId="1" fillId="0" borderId="16" xfId="78" applyNumberFormat="1" applyFont="1" applyFill="1" applyBorder="1" applyAlignment="1" applyProtection="1">
      <alignment horizontal="right" vertical="center"/>
    </xf>
    <xf numFmtId="0" fontId="5" fillId="0" borderId="17" xfId="78" applyNumberFormat="1" applyFont="1" applyFill="1" applyBorder="1" applyAlignment="1" applyProtection="1">
      <alignment horizontal="center" vertical="center"/>
    </xf>
    <xf numFmtId="0" fontId="5" fillId="0" borderId="17" xfId="78" applyNumberFormat="1" applyFont="1" applyFill="1" applyBorder="1" applyAlignment="1" applyProtection="1">
      <alignment vertical="center"/>
    </xf>
    <xf numFmtId="179" fontId="5" fillId="0" borderId="17" xfId="78" applyNumberFormat="1" applyFont="1" applyFill="1" applyBorder="1" applyAlignment="1" applyProtection="1">
      <alignment horizontal="right" vertical="center"/>
    </xf>
    <xf numFmtId="0" fontId="5" fillId="0" borderId="18" xfId="78" applyNumberFormat="1" applyFont="1" applyFill="1" applyBorder="1" applyAlignment="1" applyProtection="1">
      <alignment vertical="center"/>
    </xf>
    <xf numFmtId="179" fontId="5" fillId="0" borderId="18" xfId="78" applyNumberFormat="1" applyFont="1" applyFill="1" applyBorder="1" applyAlignment="1" applyProtection="1">
      <alignment horizontal="right" vertical="center"/>
    </xf>
    <xf numFmtId="176" fontId="2" fillId="0" borderId="0" xfId="78" applyNumberFormat="1" applyFont="1" applyFill="1" applyBorder="1" applyAlignment="1"/>
    <xf numFmtId="0" fontId="5" fillId="0" borderId="18" xfId="78" applyNumberFormat="1" applyFont="1" applyFill="1" applyBorder="1" applyAlignment="1" applyProtection="1">
      <alignment horizontal="center" vertical="center"/>
    </xf>
    <xf numFmtId="0" fontId="0" fillId="0" borderId="0" xfId="78" applyNumberFormat="1" applyFont="1" applyFill="1" applyBorder="1" applyAlignment="1" applyProtection="1"/>
    <xf numFmtId="0" fontId="5" fillId="0" borderId="0" xfId="78" applyNumberFormat="1" applyFont="1" applyFill="1" applyBorder="1" applyAlignment="1" applyProtection="1">
      <alignment horizontal="right" vertical="center"/>
    </xf>
    <xf numFmtId="0" fontId="8" fillId="0" borderId="0" xfId="78" applyNumberFormat="1" applyFont="1" applyFill="1" applyBorder="1" applyAlignment="1" applyProtection="1">
      <alignment horizontal="center" vertical="center"/>
    </xf>
    <xf numFmtId="0" fontId="5" fillId="0" borderId="0" xfId="78" applyNumberFormat="1" applyFont="1" applyFill="1" applyBorder="1" applyAlignment="1" applyProtection="1">
      <alignment vertical="center"/>
    </xf>
    <xf numFmtId="0" fontId="5" fillId="0" borderId="0" xfId="78" applyNumberFormat="1" applyFont="1" applyFill="1" applyBorder="1" applyAlignment="1" applyProtection="1">
      <alignment horizontal="left" vertical="center"/>
    </xf>
    <xf numFmtId="0" fontId="0" fillId="0" borderId="0" xfId="78" applyNumberFormat="1" applyFont="1" applyFill="1" applyBorder="1" applyAlignment="1" applyProtection="1">
      <alignment vertical="center"/>
    </xf>
    <xf numFmtId="0" fontId="5" fillId="0" borderId="0" xfId="78" applyNumberFormat="1" applyFont="1" applyFill="1" applyBorder="1" applyAlignment="1" applyProtection="1">
      <alignment horizontal="center" vertical="center"/>
    </xf>
    <xf numFmtId="0" fontId="5" fillId="0" borderId="19" xfId="78" applyNumberFormat="1" applyFont="1" applyFill="1" applyBorder="1" applyAlignment="1" applyProtection="1">
      <alignment horizontal="center" vertical="center"/>
    </xf>
    <xf numFmtId="0" fontId="5" fillId="0" borderId="20" xfId="78" applyNumberFormat="1" applyFont="1" applyFill="1" applyBorder="1" applyAlignment="1" applyProtection="1">
      <alignment horizontal="center" vertical="center"/>
    </xf>
    <xf numFmtId="0" fontId="5" fillId="0" borderId="21" xfId="78" applyNumberFormat="1" applyFont="1" applyFill="1" applyBorder="1" applyAlignment="1" applyProtection="1">
      <alignment horizontal="center" vertical="center"/>
    </xf>
    <xf numFmtId="0" fontId="5" fillId="0" borderId="22" xfId="78" applyNumberFormat="1" applyFont="1" applyFill="1" applyBorder="1" applyAlignment="1" applyProtection="1">
      <alignment vertical="center"/>
    </xf>
    <xf numFmtId="179" fontId="5" fillId="0" borderId="23" xfId="78" applyNumberFormat="1" applyFont="1" applyFill="1" applyBorder="1" applyAlignment="1" applyProtection="1">
      <alignment vertical="center"/>
    </xf>
    <xf numFmtId="0" fontId="5" fillId="0" borderId="24" xfId="78" applyNumberFormat="1" applyFont="1" applyFill="1" applyBorder="1" applyAlignment="1" applyProtection="1">
      <alignment vertical="center"/>
    </xf>
    <xf numFmtId="0" fontId="5" fillId="0" borderId="25" xfId="78" applyNumberFormat="1" applyFont="1" applyFill="1" applyBorder="1" applyAlignment="1" applyProtection="1">
      <alignment vertical="center"/>
    </xf>
    <xf numFmtId="179" fontId="5" fillId="0" borderId="26" xfId="78" applyNumberFormat="1" applyFont="1" applyFill="1" applyBorder="1" applyAlignment="1" applyProtection="1">
      <alignment vertical="center"/>
    </xf>
    <xf numFmtId="176" fontId="5" fillId="0" borderId="26" xfId="78" applyNumberFormat="1" applyFont="1" applyFill="1" applyBorder="1" applyAlignment="1" applyProtection="1">
      <alignment horizontal="center" vertical="center"/>
    </xf>
    <xf numFmtId="0" fontId="5" fillId="0" borderId="25" xfId="78" applyNumberFormat="1" applyFont="1" applyFill="1" applyBorder="1" applyAlignment="1" applyProtection="1">
      <alignment horizontal="center" vertical="center"/>
    </xf>
    <xf numFmtId="0" fontId="5" fillId="0" borderId="27" xfId="78" applyNumberFormat="1" applyFont="1" applyFill="1" applyBorder="1" applyAlignment="1" applyProtection="1">
      <alignment vertical="center"/>
    </xf>
    <xf numFmtId="0" fontId="5" fillId="0" borderId="28" xfId="78" applyNumberFormat="1" applyFont="1" applyFill="1" applyBorder="1" applyAlignment="1" applyProtection="1">
      <alignment vertical="center"/>
    </xf>
    <xf numFmtId="179" fontId="5" fillId="0" borderId="29" xfId="78" applyNumberFormat="1" applyFont="1" applyFill="1" applyBorder="1" applyAlignment="1" applyProtection="1">
      <alignment vertical="center"/>
    </xf>
    <xf numFmtId="179" fontId="5" fillId="0" borderId="20" xfId="78" applyNumberFormat="1" applyFont="1" applyFill="1" applyBorder="1" applyAlignment="1" applyProtection="1">
      <alignment vertical="center"/>
    </xf>
    <xf numFmtId="0" fontId="9" fillId="0" borderId="0" xfId="78" applyNumberFormat="1" applyFont="1" applyFill="1" applyBorder="1" applyAlignment="1" applyProtection="1">
      <alignment horizontal="center" vertical="center"/>
    </xf>
    <xf numFmtId="179" fontId="5" fillId="0" borderId="30" xfId="78" applyNumberFormat="1" applyFont="1" applyFill="1" applyBorder="1" applyAlignment="1" applyProtection="1">
      <alignment vertical="center"/>
    </xf>
    <xf numFmtId="179" fontId="5" fillId="0" borderId="26" xfId="78" applyNumberFormat="1" applyFont="1" applyFill="1" applyBorder="1" applyAlignment="1" applyProtection="1">
      <alignment horizontal="right" vertical="center"/>
    </xf>
    <xf numFmtId="0" fontId="0" fillId="0" borderId="0" xfId="136" applyFont="1" applyFill="1" applyBorder="1" applyAlignment="1"/>
    <xf numFmtId="0" fontId="2" fillId="0" borderId="0" xfId="136" applyFont="1" applyFill="1" applyBorder="1" applyAlignment="1">
      <alignment horizontal="center"/>
    </xf>
    <xf numFmtId="0" fontId="2" fillId="0" borderId="0" xfId="136" applyFont="1" applyFill="1" applyBorder="1" applyAlignment="1"/>
    <xf numFmtId="0" fontId="2" fillId="0" borderId="0" xfId="136" applyFont="1" applyFill="1" applyBorder="1" applyAlignment="1">
      <alignment horizontal="right"/>
    </xf>
    <xf numFmtId="0" fontId="0" fillId="0" borderId="0" xfId="136" applyFont="1" applyFill="1" applyBorder="1" applyAlignment="1">
      <alignment horizontal="right"/>
    </xf>
    <xf numFmtId="0" fontId="10" fillId="0" borderId="0" xfId="136" applyFont="1" applyFill="1" applyBorder="1" applyAlignment="1">
      <alignment horizontal="center" vertical="center"/>
    </xf>
    <xf numFmtId="0" fontId="11" fillId="0" borderId="0" xfId="136" applyFont="1" applyFill="1" applyBorder="1" applyAlignment="1">
      <alignment horizontal="right" vertical="center"/>
    </xf>
    <xf numFmtId="0" fontId="12" fillId="0" borderId="0" xfId="136" applyFont="1" applyFill="1" applyBorder="1" applyAlignment="1">
      <alignment horizontal="center"/>
    </xf>
    <xf numFmtId="0" fontId="13" fillId="0" borderId="0" xfId="136" applyFont="1" applyFill="1" applyBorder="1" applyAlignment="1">
      <alignment horizontal="right"/>
    </xf>
    <xf numFmtId="0" fontId="14" fillId="0" borderId="8" xfId="136" applyFont="1" applyFill="1" applyBorder="1" applyAlignment="1">
      <alignment horizontal="center" vertical="center" wrapText="1"/>
    </xf>
    <xf numFmtId="0" fontId="5" fillId="0" borderId="8" xfId="136" applyNumberFormat="1" applyFont="1" applyFill="1" applyBorder="1" applyAlignment="1" applyProtection="1">
      <alignment horizontal="center" vertical="center" wrapText="1"/>
    </xf>
    <xf numFmtId="176" fontId="13" fillId="0" borderId="8" xfId="136" applyNumberFormat="1" applyFont="1" applyFill="1" applyBorder="1" applyAlignment="1">
      <alignment horizontal="right" vertical="center"/>
    </xf>
    <xf numFmtId="0" fontId="13" fillId="0" borderId="8" xfId="136" applyFont="1" applyFill="1" applyBorder="1" applyAlignment="1">
      <alignment horizontal="center" vertical="center" wrapText="1"/>
    </xf>
    <xf numFmtId="176" fontId="14" fillId="0" borderId="8" xfId="136" applyNumberFormat="1" applyFont="1" applyFill="1" applyBorder="1" applyAlignment="1">
      <alignment horizontal="right" vertical="center"/>
    </xf>
    <xf numFmtId="0" fontId="0" fillId="0" borderId="0" xfId="78" applyFont="1" applyFill="1" applyBorder="1" applyAlignment="1"/>
    <xf numFmtId="0" fontId="15" fillId="0" borderId="0" xfId="78" applyFont="1" applyFill="1" applyBorder="1" applyAlignment="1"/>
    <xf numFmtId="0" fontId="16" fillId="0" borderId="0" xfId="78" applyFont="1" applyFill="1" applyBorder="1" applyAlignment="1"/>
    <xf numFmtId="0" fontId="17" fillId="0" borderId="0" xfId="78" applyNumberFormat="1" applyFont="1" applyFill="1" applyBorder="1" applyAlignment="1" applyProtection="1">
      <alignment horizontal="center" vertical="center"/>
    </xf>
    <xf numFmtId="0" fontId="0" fillId="0" borderId="0" xfId="78" applyNumberFormat="1" applyFont="1" applyFill="1" applyBorder="1" applyAlignment="1" applyProtection="1">
      <alignment horizontal="center" vertical="center"/>
    </xf>
    <xf numFmtId="0" fontId="15" fillId="0" borderId="0" xfId="78" applyNumberFormat="1" applyFont="1" applyFill="1" applyBorder="1" applyAlignment="1" applyProtection="1">
      <alignment horizontal="center" vertical="center"/>
    </xf>
    <xf numFmtId="0" fontId="15" fillId="0" borderId="0" xfId="78" applyNumberFormat="1" applyFont="1" applyFill="1" applyBorder="1" applyAlignment="1" applyProtection="1">
      <alignment vertical="center"/>
    </xf>
    <xf numFmtId="0" fontId="15" fillId="0" borderId="0" xfId="78" applyNumberFormat="1" applyFont="1" applyFill="1" applyBorder="1" applyAlignment="1" applyProtection="1">
      <alignment horizontal="right" vertical="center"/>
    </xf>
    <xf numFmtId="0" fontId="0" fillId="0" borderId="31" xfId="78" applyNumberFormat="1" applyFont="1" applyFill="1" applyBorder="1" applyAlignment="1" applyProtection="1">
      <alignment horizontal="center" vertical="center"/>
    </xf>
    <xf numFmtId="0" fontId="0" fillId="0" borderId="24" xfId="78" applyNumberFormat="1" applyFont="1" applyFill="1" applyBorder="1" applyAlignment="1" applyProtection="1">
      <alignment horizontal="center" vertical="center"/>
    </xf>
    <xf numFmtId="0" fontId="15" fillId="0" borderId="23" xfId="78" applyNumberFormat="1" applyFont="1" applyFill="1" applyBorder="1" applyAlignment="1" applyProtection="1">
      <alignment horizontal="center" vertical="center"/>
    </xf>
    <xf numFmtId="0" fontId="0" fillId="0" borderId="32" xfId="78" applyNumberFormat="1" applyFont="1" applyFill="1" applyBorder="1" applyAlignment="1" applyProtection="1">
      <alignment horizontal="center" vertical="center" wrapText="1"/>
    </xf>
    <xf numFmtId="0" fontId="15" fillId="0" borderId="32" xfId="78" applyNumberFormat="1" applyFont="1" applyFill="1" applyBorder="1" applyAlignment="1" applyProtection="1">
      <alignment horizontal="center" vertical="center"/>
    </xf>
    <xf numFmtId="0" fontId="15" fillId="0" borderId="33" xfId="78" applyNumberFormat="1" applyFont="1" applyFill="1" applyBorder="1" applyAlignment="1" applyProtection="1">
      <alignment horizontal="center" vertical="center"/>
    </xf>
    <xf numFmtId="0" fontId="0" fillId="0" borderId="34" xfId="78" applyNumberFormat="1" applyFont="1" applyFill="1" applyBorder="1" applyAlignment="1" applyProtection="1">
      <alignment horizontal="center" vertical="center"/>
    </xf>
    <xf numFmtId="0" fontId="0" fillId="0" borderId="35" xfId="78" applyNumberFormat="1" applyFont="1" applyFill="1" applyBorder="1" applyAlignment="1" applyProtection="1">
      <alignment horizontal="center" vertical="center"/>
    </xf>
    <xf numFmtId="0" fontId="0" fillId="0" borderId="36" xfId="78" applyNumberFormat="1" applyFont="1" applyFill="1" applyBorder="1" applyAlignment="1" applyProtection="1">
      <alignment horizontal="center" vertical="center"/>
    </xf>
    <xf numFmtId="0" fontId="0" fillId="0" borderId="37" xfId="78" applyNumberFormat="1" applyFont="1" applyFill="1" applyBorder="1" applyAlignment="1" applyProtection="1">
      <alignment vertical="center"/>
    </xf>
    <xf numFmtId="179" fontId="18" fillId="0" borderId="38" xfId="78" applyNumberFormat="1" applyFont="1" applyFill="1" applyBorder="1" applyAlignment="1" applyProtection="1">
      <alignment vertical="center" wrapText="1"/>
    </xf>
    <xf numFmtId="179" fontId="18" fillId="0" borderId="39" xfId="78" applyNumberFormat="1" applyFont="1" applyFill="1" applyBorder="1" applyAlignment="1" applyProtection="1">
      <alignment vertical="center" wrapText="1"/>
    </xf>
    <xf numFmtId="179" fontId="18" fillId="0" borderId="40" xfId="78" applyNumberFormat="1" applyFont="1" applyFill="1" applyBorder="1" applyAlignment="1" applyProtection="1">
      <alignment vertical="center" wrapText="1"/>
    </xf>
    <xf numFmtId="0" fontId="15" fillId="0" borderId="41" xfId="78" applyNumberFormat="1" applyFont="1" applyFill="1" applyBorder="1" applyAlignment="1" applyProtection="1">
      <alignment vertical="center"/>
    </xf>
    <xf numFmtId="179" fontId="18" fillId="0" borderId="18" xfId="78" applyNumberFormat="1" applyFont="1" applyFill="1" applyBorder="1" applyAlignment="1" applyProtection="1">
      <alignment vertical="center" wrapText="1"/>
    </xf>
    <xf numFmtId="179" fontId="18" fillId="0" borderId="26" xfId="78" applyNumberFormat="1" applyFont="1" applyFill="1" applyBorder="1" applyAlignment="1" applyProtection="1">
      <alignment vertical="center" wrapText="1"/>
    </xf>
    <xf numFmtId="179" fontId="18" fillId="0" borderId="17" xfId="78" applyNumberFormat="1" applyFont="1" applyFill="1" applyBorder="1" applyAlignment="1" applyProtection="1">
      <alignment vertical="center" wrapText="1"/>
    </xf>
    <xf numFmtId="49" fontId="18" fillId="0" borderId="17" xfId="78" applyNumberFormat="1" applyFont="1" applyFill="1" applyBorder="1" applyAlignment="1" applyProtection="1">
      <alignment horizontal="center" vertical="center" wrapText="1"/>
    </xf>
    <xf numFmtId="0" fontId="0" fillId="0" borderId="41" xfId="78" applyNumberFormat="1" applyFont="1" applyFill="1" applyBorder="1" applyAlignment="1" applyProtection="1">
      <alignment vertical="center"/>
    </xf>
    <xf numFmtId="0" fontId="0" fillId="0" borderId="33" xfId="78" applyNumberFormat="1" applyFont="1" applyFill="1" applyBorder="1" applyAlignment="1" applyProtection="1">
      <alignment vertical="center"/>
    </xf>
    <xf numFmtId="179" fontId="18" fillId="0" borderId="34" xfId="78" applyNumberFormat="1" applyFont="1" applyFill="1" applyBorder="1" applyAlignment="1" applyProtection="1">
      <alignment vertical="center" wrapText="1"/>
    </xf>
    <xf numFmtId="179" fontId="18" fillId="0" borderId="35" xfId="78" applyNumberFormat="1" applyFont="1" applyFill="1" applyBorder="1" applyAlignment="1" applyProtection="1">
      <alignment vertical="center" wrapText="1"/>
    </xf>
    <xf numFmtId="179" fontId="18" fillId="0" borderId="36" xfId="78" applyNumberFormat="1" applyFont="1" applyFill="1" applyBorder="1" applyAlignment="1" applyProtection="1">
      <alignment vertical="center" wrapText="1"/>
    </xf>
    <xf numFmtId="0" fontId="0" fillId="0" borderId="0" xfId="0" applyAlignment="1"/>
    <xf numFmtId="0" fontId="17" fillId="0" borderId="0" xfId="0" applyFont="1" applyAlignment="1"/>
    <xf numFmtId="0" fontId="2" fillId="0" borderId="0" xfId="0" applyFont="1" applyFill="1" applyBorder="1" applyAlignment="1"/>
    <xf numFmtId="0" fontId="1" fillId="0" borderId="0" xfId="0" applyFont="1" applyFill="1" applyAlignment="1"/>
    <xf numFmtId="49" fontId="19"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49" fontId="5" fillId="0" borderId="42" xfId="0" applyNumberFormat="1" applyFont="1" applyFill="1" applyBorder="1" applyAlignment="1">
      <alignment horizontal="left" vertical="center" wrapText="1"/>
    </xf>
    <xf numFmtId="0" fontId="0" fillId="0" borderId="42" xfId="0" applyFont="1" applyFill="1" applyBorder="1" applyAlignment="1">
      <alignment vertical="center"/>
    </xf>
    <xf numFmtId="0" fontId="0" fillId="0" borderId="42" xfId="0"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wrapText="1"/>
    </xf>
    <xf numFmtId="49" fontId="5" fillId="0" borderId="8" xfId="0" applyNumberFormat="1" applyFont="1" applyFill="1" applyBorder="1" applyAlignment="1">
      <alignment vertical="center"/>
    </xf>
    <xf numFmtId="179" fontId="5" fillId="0" borderId="8" xfId="0" applyNumberFormat="1" applyFont="1" applyFill="1" applyBorder="1" applyAlignment="1">
      <alignment horizontal="right" vertical="center"/>
    </xf>
    <xf numFmtId="49" fontId="5" fillId="0" borderId="8" xfId="0" applyNumberFormat="1" applyFont="1" applyFill="1" applyBorder="1" applyAlignment="1">
      <alignment horizontal="center" vertical="center"/>
    </xf>
    <xf numFmtId="49" fontId="5" fillId="0" borderId="8" xfId="0" applyNumberFormat="1" applyFont="1" applyFill="1" applyBorder="1" applyAlignment="1">
      <alignment vertical="center" wrapText="1"/>
    </xf>
    <xf numFmtId="49" fontId="0" fillId="0" borderId="43" xfId="0" applyNumberFormat="1" applyFont="1" applyFill="1" applyBorder="1" applyAlignment="1">
      <alignment vertical="center"/>
    </xf>
    <xf numFmtId="0" fontId="0" fillId="0" borderId="43" xfId="0" applyFont="1" applyFill="1" applyBorder="1" applyAlignment="1">
      <alignment vertical="center"/>
    </xf>
    <xf numFmtId="0" fontId="0" fillId="0" borderId="43" xfId="0" applyFont="1" applyFill="1" applyBorder="1" applyAlignment="1">
      <alignment horizontal="center" vertical="center"/>
    </xf>
    <xf numFmtId="0" fontId="5" fillId="0" borderId="42" xfId="0" applyFont="1" applyFill="1" applyBorder="1" applyAlignment="1">
      <alignment horizontal="right" vertical="center"/>
    </xf>
    <xf numFmtId="49" fontId="5" fillId="0" borderId="43" xfId="0" applyNumberFormat="1" applyFont="1" applyFill="1" applyBorder="1" applyAlignment="1">
      <alignment horizontal="right" vertical="center"/>
    </xf>
    <xf numFmtId="0" fontId="19" fillId="0" borderId="0" xfId="0" applyFont="1" applyFill="1" applyBorder="1" applyAlignment="1">
      <alignment horizontal="center" vertical="center"/>
    </xf>
    <xf numFmtId="0" fontId="19" fillId="0" borderId="44" xfId="0" applyFont="1" applyFill="1" applyBorder="1" applyAlignment="1">
      <alignment horizontal="center" vertical="center"/>
    </xf>
    <xf numFmtId="49" fontId="5" fillId="0" borderId="0" xfId="0" applyNumberFormat="1" applyFont="1" applyFill="1" applyBorder="1" applyAlignment="1">
      <alignment vertical="center"/>
    </xf>
    <xf numFmtId="49" fontId="5" fillId="0" borderId="44" xfId="0" applyNumberFormat="1" applyFont="1" applyFill="1" applyBorder="1" applyAlignment="1">
      <alignment horizontal="right" vertical="center"/>
    </xf>
    <xf numFmtId="49" fontId="5" fillId="0" borderId="16" xfId="0" applyNumberFormat="1" applyFont="1" applyFill="1" applyBorder="1" applyAlignment="1"/>
    <xf numFmtId="49" fontId="5" fillId="0" borderId="42" xfId="0" applyNumberFormat="1" applyFont="1" applyFill="1" applyBorder="1" applyAlignment="1">
      <alignment vertical="center"/>
    </xf>
    <xf numFmtId="49" fontId="5" fillId="0" borderId="45" xfId="0" applyNumberFormat="1" applyFont="1" applyFill="1" applyBorder="1" applyAlignment="1">
      <alignment horizontal="right" vertical="center"/>
    </xf>
    <xf numFmtId="49" fontId="21" fillId="0" borderId="46" xfId="0" applyNumberFormat="1" applyFont="1" applyFill="1" applyBorder="1" applyAlignment="1">
      <alignment horizontal="center" vertical="center"/>
    </xf>
    <xf numFmtId="49" fontId="5" fillId="0" borderId="46" xfId="0" applyNumberFormat="1" applyFont="1" applyFill="1" applyBorder="1" applyAlignment="1">
      <alignment vertical="center"/>
    </xf>
    <xf numFmtId="178" fontId="5" fillId="0" borderId="8" xfId="0" applyNumberFormat="1" applyFont="1" applyFill="1" applyBorder="1" applyAlignment="1">
      <alignment horizontal="right" vertical="center"/>
    </xf>
    <xf numFmtId="178" fontId="1" fillId="0" borderId="45" xfId="0" applyNumberFormat="1" applyFont="1" applyFill="1" applyBorder="1" applyAlignment="1">
      <alignment horizontal="right" vertical="center"/>
    </xf>
    <xf numFmtId="180" fontId="1" fillId="0" borderId="8" xfId="0" applyNumberFormat="1" applyFont="1" applyFill="1" applyBorder="1" applyAlignment="1">
      <alignment horizontal="right" vertical="center"/>
    </xf>
    <xf numFmtId="49" fontId="1" fillId="0" borderId="8" xfId="0" applyNumberFormat="1" applyFont="1" applyFill="1" applyBorder="1" applyAlignment="1">
      <alignment horizontal="center" vertical="center"/>
    </xf>
    <xf numFmtId="178" fontId="1" fillId="0" borderId="8" xfId="0" applyNumberFormat="1" applyFont="1" applyFill="1" applyBorder="1" applyAlignment="1">
      <alignment horizontal="right" vertical="center"/>
    </xf>
    <xf numFmtId="179" fontId="5"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49" fontId="5" fillId="0" borderId="47" xfId="0" applyNumberFormat="1" applyFont="1" applyFill="1" applyBorder="1" applyAlignment="1">
      <alignment vertical="center"/>
    </xf>
    <xf numFmtId="49" fontId="5" fillId="0" borderId="8" xfId="0" applyNumberFormat="1" applyFont="1" applyFill="1" applyBorder="1" applyAlignment="1">
      <alignment horizontal="left" vertical="center"/>
    </xf>
    <xf numFmtId="49" fontId="5" fillId="0" borderId="48" xfId="0" applyNumberFormat="1" applyFont="1" applyFill="1" applyBorder="1" applyAlignment="1">
      <alignment vertical="center"/>
    </xf>
    <xf numFmtId="179" fontId="5" fillId="0" borderId="45" xfId="0" applyNumberFormat="1" applyFont="1" applyFill="1" applyBorder="1" applyAlignment="1">
      <alignment horizontal="right" vertical="center"/>
    </xf>
    <xf numFmtId="49" fontId="5" fillId="0" borderId="49" xfId="0" applyNumberFormat="1" applyFont="1" applyFill="1" applyBorder="1" applyAlignment="1">
      <alignment vertical="center"/>
    </xf>
    <xf numFmtId="178" fontId="1" fillId="0" borderId="6" xfId="0" applyNumberFormat="1" applyFont="1" applyFill="1" applyBorder="1" applyAlignment="1">
      <alignment horizontal="right" vertical="center"/>
    </xf>
    <xf numFmtId="49" fontId="5" fillId="0" borderId="43" xfId="0" applyNumberFormat="1" applyFont="1" applyFill="1" applyBorder="1" applyAlignment="1">
      <alignment vertical="center"/>
    </xf>
    <xf numFmtId="0" fontId="5" fillId="0" borderId="43" xfId="0" applyFont="1" applyFill="1" applyBorder="1" applyAlignment="1">
      <alignment vertical="center"/>
    </xf>
    <xf numFmtId="0" fontId="5" fillId="0" borderId="43" xfId="0" applyFont="1" applyFill="1" applyBorder="1" applyAlignment="1">
      <alignment horizontal="right" vertical="center"/>
    </xf>
    <xf numFmtId="49"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49" fontId="5" fillId="0" borderId="16" xfId="0" applyNumberFormat="1" applyFont="1" applyFill="1" applyBorder="1" applyAlignment="1">
      <alignment vertical="center"/>
    </xf>
    <xf numFmtId="49" fontId="5" fillId="0" borderId="16" xfId="0" applyNumberFormat="1" applyFont="1" applyFill="1" applyBorder="1" applyAlignment="1">
      <alignment horizontal="center" vertical="center"/>
    </xf>
    <xf numFmtId="49" fontId="5" fillId="0" borderId="16" xfId="0" applyNumberFormat="1" applyFont="1" applyFill="1" applyBorder="1" applyAlignment="1">
      <alignment horizontal="right" vertical="center"/>
    </xf>
    <xf numFmtId="49" fontId="21" fillId="0" borderId="17"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xf>
    <xf numFmtId="49" fontId="21" fillId="0" borderId="50" xfId="0" applyNumberFormat="1" applyFont="1" applyFill="1" applyBorder="1" applyAlignment="1">
      <alignment horizontal="center" vertical="center" wrapText="1"/>
    </xf>
    <xf numFmtId="49" fontId="5" fillId="0" borderId="17" xfId="0" applyNumberFormat="1" applyFont="1" applyFill="1" applyBorder="1" applyAlignment="1">
      <alignment vertical="center"/>
    </xf>
    <xf numFmtId="49" fontId="5" fillId="0" borderId="17" xfId="0" applyNumberFormat="1" applyFont="1" applyFill="1" applyBorder="1" applyAlignment="1">
      <alignment horizontal="center" vertical="center"/>
    </xf>
    <xf numFmtId="178" fontId="5" fillId="0" borderId="46" xfId="0" applyNumberFormat="1" applyFont="1" applyFill="1" applyBorder="1" applyAlignment="1">
      <alignment horizontal="right" vertical="center"/>
    </xf>
    <xf numFmtId="49" fontId="23" fillId="0" borderId="8" xfId="0" applyNumberFormat="1" applyFont="1" applyFill="1" applyBorder="1" applyAlignment="1">
      <alignment horizontal="left" vertical="center"/>
    </xf>
    <xf numFmtId="49" fontId="23" fillId="0" borderId="51" xfId="0" applyNumberFormat="1" applyFont="1" applyFill="1" applyBorder="1" applyAlignment="1">
      <alignment horizontal="center" vertical="center"/>
    </xf>
    <xf numFmtId="178" fontId="5" fillId="0" borderId="52" xfId="0" applyNumberFormat="1" applyFont="1" applyFill="1" applyBorder="1" applyAlignment="1">
      <alignment horizontal="right" vertical="center"/>
    </xf>
    <xf numFmtId="49" fontId="23" fillId="0" borderId="53" xfId="0" applyNumberFormat="1" applyFont="1" applyFill="1" applyBorder="1" applyAlignment="1">
      <alignment horizontal="center" vertical="center"/>
    </xf>
    <xf numFmtId="179" fontId="5" fillId="0" borderId="17" xfId="0" applyNumberFormat="1" applyFont="1" applyFill="1" applyBorder="1" applyAlignment="1">
      <alignment horizontal="right" vertical="center"/>
    </xf>
    <xf numFmtId="49" fontId="5" fillId="0" borderId="50" xfId="0" applyNumberFormat="1" applyFont="1" applyFill="1" applyBorder="1" applyAlignment="1">
      <alignment vertical="center"/>
    </xf>
    <xf numFmtId="178" fontId="5" fillId="0" borderId="17" xfId="0" applyNumberFormat="1" applyFont="1" applyFill="1" applyBorder="1" applyAlignment="1">
      <alignment horizontal="right" vertical="center"/>
    </xf>
    <xf numFmtId="49" fontId="5" fillId="0" borderId="54" xfId="0" applyNumberFormat="1" applyFont="1" applyFill="1" applyBorder="1" applyAlignment="1">
      <alignment vertical="center"/>
    </xf>
    <xf numFmtId="49" fontId="5" fillId="0" borderId="50" xfId="0" applyNumberFormat="1" applyFont="1" applyFill="1" applyBorder="1" applyAlignment="1">
      <alignment horizontal="center" vertical="center" wrapText="1"/>
    </xf>
    <xf numFmtId="49" fontId="5" fillId="0" borderId="52" xfId="0" applyNumberFormat="1" applyFont="1" applyFill="1" applyBorder="1" applyAlignment="1">
      <alignment vertical="center"/>
    </xf>
    <xf numFmtId="49" fontId="5" fillId="0" borderId="52" xfId="0" applyNumberFormat="1" applyFont="1" applyFill="1" applyBorder="1" applyAlignment="1">
      <alignment horizontal="center" vertical="center"/>
    </xf>
    <xf numFmtId="49" fontId="5" fillId="0" borderId="54" xfId="0" applyNumberFormat="1" applyFont="1" applyFill="1" applyBorder="1" applyAlignment="1">
      <alignment horizontal="center" vertical="center"/>
    </xf>
    <xf numFmtId="179" fontId="5" fillId="0" borderId="54" xfId="0" applyNumberFormat="1" applyFont="1" applyFill="1" applyBorder="1" applyAlignment="1">
      <alignment horizontal="right" vertical="center"/>
    </xf>
    <xf numFmtId="179" fontId="5" fillId="0" borderId="52" xfId="0" applyNumberFormat="1" applyFont="1" applyFill="1" applyBorder="1" applyAlignment="1">
      <alignment horizontal="right" vertical="center"/>
    </xf>
    <xf numFmtId="49" fontId="5" fillId="0" borderId="17" xfId="0" applyNumberFormat="1" applyFont="1" applyFill="1" applyBorder="1" applyAlignment="1">
      <alignment horizontal="center" vertical="center" wrapText="1"/>
    </xf>
    <xf numFmtId="179" fontId="5" fillId="0" borderId="50" xfId="0" applyNumberFormat="1" applyFont="1" applyFill="1" applyBorder="1" applyAlignment="1">
      <alignment horizontal="right" vertical="center"/>
    </xf>
    <xf numFmtId="49" fontId="5" fillId="0" borderId="50" xfId="0" applyNumberFormat="1" applyFont="1" applyFill="1" applyBorder="1" applyAlignment="1">
      <alignment horizontal="center" vertical="center"/>
    </xf>
    <xf numFmtId="178" fontId="5" fillId="0" borderId="50" xfId="0" applyNumberFormat="1" applyFont="1" applyFill="1" applyBorder="1" applyAlignment="1">
      <alignment horizontal="right" vertical="center"/>
    </xf>
    <xf numFmtId="0" fontId="5" fillId="0" borderId="43" xfId="0" applyFont="1" applyFill="1" applyBorder="1" applyAlignment="1">
      <alignment horizontal="center" vertical="center"/>
    </xf>
    <xf numFmtId="49" fontId="21" fillId="0" borderId="50" xfId="0" applyNumberFormat="1" applyFont="1" applyFill="1" applyBorder="1" applyAlignment="1">
      <alignment horizontal="center" vertical="center"/>
    </xf>
    <xf numFmtId="49" fontId="5" fillId="0" borderId="46" xfId="0" applyNumberFormat="1" applyFont="1" applyFill="1" applyBorder="1" applyAlignment="1">
      <alignment horizontal="center" vertical="center"/>
    </xf>
    <xf numFmtId="49" fontId="23" fillId="0" borderId="9" xfId="0" applyNumberFormat="1" applyFont="1" applyFill="1" applyBorder="1" applyAlignment="1">
      <alignment horizontal="center" vertical="center"/>
    </xf>
    <xf numFmtId="179" fontId="5" fillId="0" borderId="17"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179" fontId="5" fillId="0" borderId="46" xfId="0" applyNumberFormat="1" applyFont="1" applyFill="1" applyBorder="1" applyAlignment="1">
      <alignment horizontal="center" vertical="center"/>
    </xf>
    <xf numFmtId="179" fontId="5" fillId="0" borderId="9" xfId="0" applyNumberFormat="1" applyFont="1" applyFill="1" applyBorder="1" applyAlignment="1">
      <alignment horizontal="right" vertical="center"/>
    </xf>
    <xf numFmtId="179" fontId="5" fillId="0" borderId="46" xfId="0" applyNumberFormat="1" applyFont="1" applyFill="1" applyBorder="1" applyAlignment="1">
      <alignment horizontal="right" vertical="center"/>
    </xf>
    <xf numFmtId="179" fontId="5" fillId="0" borderId="50" xfId="0" applyNumberFormat="1" applyFont="1" applyFill="1" applyBorder="1" applyAlignment="1">
      <alignment horizontal="center" vertical="center"/>
    </xf>
    <xf numFmtId="179" fontId="5" fillId="0" borderId="47" xfId="0" applyNumberFormat="1" applyFont="1" applyFill="1" applyBorder="1" applyAlignment="1">
      <alignment horizontal="right" vertical="center"/>
    </xf>
    <xf numFmtId="179" fontId="5" fillId="0" borderId="9" xfId="0" applyNumberFormat="1" applyFont="1" applyFill="1" applyBorder="1" applyAlignment="1">
      <alignment horizontal="center" vertical="center"/>
    </xf>
    <xf numFmtId="49" fontId="23" fillId="0" borderId="8" xfId="0" applyNumberFormat="1" applyFont="1" applyFill="1" applyBorder="1" applyAlignment="1">
      <alignment horizontal="center" vertical="center"/>
    </xf>
    <xf numFmtId="179" fontId="23" fillId="0" borderId="53" xfId="0" applyNumberFormat="1" applyFont="1" applyFill="1" applyBorder="1" applyAlignment="1">
      <alignment horizontal="right" vertical="center"/>
    </xf>
    <xf numFmtId="0" fontId="5" fillId="0" borderId="8" xfId="0" applyFont="1" applyFill="1" applyBorder="1" applyAlignment="1">
      <alignment horizontal="center" vertical="center"/>
    </xf>
    <xf numFmtId="179" fontId="23" fillId="0" borderId="51" xfId="0" applyNumberFormat="1" applyFont="1" applyFill="1" applyBorder="1" applyAlignment="1">
      <alignment horizontal="right" vertical="center"/>
    </xf>
    <xf numFmtId="178" fontId="5" fillId="0" borderId="9" xfId="0" applyNumberFormat="1" applyFont="1" applyFill="1" applyBorder="1" applyAlignment="1">
      <alignment horizontal="right" vertical="center"/>
    </xf>
    <xf numFmtId="179" fontId="5" fillId="0" borderId="51" xfId="0" applyNumberFormat="1" applyFont="1" applyFill="1" applyBorder="1" applyAlignment="1">
      <alignment horizontal="right" vertical="center"/>
    </xf>
    <xf numFmtId="0" fontId="5" fillId="0" borderId="43" xfId="0" applyFont="1" applyFill="1" applyBorder="1" applyAlignment="1">
      <alignment horizontal="left" vertical="center"/>
    </xf>
    <xf numFmtId="180" fontId="5" fillId="0" borderId="43" xfId="0" applyNumberFormat="1" applyFont="1" applyFill="1" applyBorder="1" applyAlignment="1">
      <alignment horizontal="right" vertical="center"/>
    </xf>
    <xf numFmtId="0" fontId="0" fillId="0" borderId="43" xfId="0" applyFont="1" applyFill="1" applyBorder="1" applyAlignment="1"/>
    <xf numFmtId="49" fontId="5" fillId="0" borderId="17" xfId="0" applyNumberFormat="1" applyFont="1" applyFill="1" applyBorder="1" applyAlignment="1">
      <alignment horizontal="left" vertical="center"/>
    </xf>
    <xf numFmtId="49" fontId="5" fillId="0" borderId="52" xfId="0" applyNumberFormat="1" applyFont="1" applyFill="1" applyBorder="1" applyAlignment="1">
      <alignment horizontal="left" vertical="center"/>
    </xf>
    <xf numFmtId="49" fontId="5" fillId="0" borderId="52" xfId="0" applyNumberFormat="1" applyFont="1" applyFill="1" applyBorder="1" applyAlignment="1">
      <alignment horizontal="center" vertical="center" wrapText="1"/>
    </xf>
    <xf numFmtId="49" fontId="5" fillId="0" borderId="50" xfId="0" applyNumberFormat="1" applyFont="1" applyFill="1" applyBorder="1" applyAlignment="1">
      <alignment horizontal="left" vertical="center"/>
    </xf>
    <xf numFmtId="49" fontId="5" fillId="0" borderId="0" xfId="0" applyNumberFormat="1" applyFont="1" applyFill="1" applyBorder="1" applyAlignment="1">
      <alignment horizontal="right" vertical="center"/>
    </xf>
    <xf numFmtId="49"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49" fontId="21" fillId="0" borderId="55" xfId="0" applyNumberFormat="1" applyFont="1" applyFill="1" applyBorder="1" applyAlignment="1">
      <alignment horizontal="center" vertical="center"/>
    </xf>
    <xf numFmtId="179" fontId="5" fillId="0" borderId="55" xfId="0" applyNumberFormat="1" applyFont="1" applyFill="1" applyBorder="1" applyAlignment="1">
      <alignment horizontal="right" vertical="center"/>
    </xf>
    <xf numFmtId="179" fontId="5" fillId="0" borderId="56" xfId="0" applyNumberFormat="1" applyFont="1" applyFill="1" applyBorder="1" applyAlignment="1">
      <alignment horizontal="right" vertical="center"/>
    </xf>
    <xf numFmtId="179" fontId="5" fillId="0" borderId="53" xfId="0" applyNumberFormat="1" applyFont="1" applyFill="1" applyBorder="1" applyAlignment="1">
      <alignment horizontal="right" vertical="center"/>
    </xf>
    <xf numFmtId="49" fontId="0" fillId="0" borderId="43" xfId="0" applyNumberFormat="1" applyFont="1" applyFill="1" applyBorder="1" applyAlignment="1"/>
    <xf numFmtId="49" fontId="0" fillId="0" borderId="0" xfId="0" applyNumberFormat="1" applyFont="1" applyFill="1" applyBorder="1" applyAlignment="1"/>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horizontal="right" vertical="center"/>
    </xf>
    <xf numFmtId="0" fontId="5" fillId="0" borderId="16" xfId="0" applyFont="1" applyFill="1" applyBorder="1" applyAlignment="1">
      <alignment horizontal="right" vertical="center"/>
    </xf>
    <xf numFmtId="49" fontId="25" fillId="0" borderId="0" xfId="0" applyNumberFormat="1" applyFont="1" applyFill="1" applyBorder="1" applyAlignment="1">
      <alignment vertical="center"/>
    </xf>
    <xf numFmtId="49" fontId="5" fillId="0" borderId="16" xfId="0" applyNumberFormat="1" applyFont="1" applyFill="1" applyBorder="1" applyAlignment="1">
      <alignment horizontal="left" vertical="center"/>
    </xf>
    <xf numFmtId="0" fontId="26" fillId="0" borderId="0" xfId="0" applyFont="1" applyFill="1" applyBorder="1" applyAlignment="1"/>
    <xf numFmtId="49" fontId="21" fillId="0" borderId="0" xfId="0" applyNumberFormat="1" applyFont="1" applyFill="1" applyBorder="1" applyAlignment="1">
      <alignment horizontal="center" vertical="center"/>
    </xf>
    <xf numFmtId="49" fontId="2" fillId="0" borderId="0" xfId="0" applyNumberFormat="1" applyFont="1" applyFill="1" applyBorder="1" applyAlignment="1"/>
    <xf numFmtId="49" fontId="5" fillId="0" borderId="0" xfId="0" applyNumberFormat="1" applyFont="1" applyFill="1" applyBorder="1" applyAlignment="1">
      <alignment horizontal="right"/>
    </xf>
    <xf numFmtId="49" fontId="2" fillId="0" borderId="16" xfId="0" applyNumberFormat="1" applyFont="1" applyFill="1" applyBorder="1" applyAlignment="1"/>
    <xf numFmtId="49" fontId="5" fillId="0" borderId="16" xfId="0" applyNumberFormat="1" applyFont="1" applyFill="1" applyBorder="1" applyAlignment="1">
      <alignment horizontal="right"/>
    </xf>
    <xf numFmtId="0" fontId="5" fillId="0" borderId="17" xfId="0" applyFont="1" applyFill="1" applyBorder="1" applyAlignment="1">
      <alignment vertical="center"/>
    </xf>
    <xf numFmtId="0" fontId="5" fillId="0" borderId="50" xfId="0" applyFont="1" applyFill="1" applyBorder="1" applyAlignment="1">
      <alignment vertical="center"/>
    </xf>
    <xf numFmtId="0" fontId="5" fillId="0" borderId="52" xfId="0" applyFont="1" applyFill="1" applyBorder="1" applyAlignment="1">
      <alignment vertical="center"/>
    </xf>
    <xf numFmtId="0" fontId="5" fillId="0" borderId="50" xfId="0" applyFont="1" applyFill="1" applyBorder="1" applyAlignment="1">
      <alignment vertical="center" wrapText="1"/>
    </xf>
    <xf numFmtId="0" fontId="5" fillId="0" borderId="46" xfId="0" applyFont="1" applyFill="1" applyBorder="1" applyAlignment="1">
      <alignment vertical="center"/>
    </xf>
    <xf numFmtId="49" fontId="5" fillId="0" borderId="57" xfId="0" applyNumberFormat="1" applyFont="1" applyFill="1" applyBorder="1" applyAlignment="1">
      <alignment vertical="center"/>
    </xf>
    <xf numFmtId="49" fontId="5" fillId="0" borderId="55" xfId="0" applyNumberFormat="1" applyFont="1" applyFill="1" applyBorder="1" applyAlignment="1">
      <alignment vertical="center"/>
    </xf>
    <xf numFmtId="0" fontId="5" fillId="0" borderId="46" xfId="0" applyFont="1" applyFill="1" applyBorder="1" applyAlignment="1">
      <alignment horizontal="center" vertical="center"/>
    </xf>
    <xf numFmtId="0" fontId="0" fillId="0" borderId="0" xfId="0" applyFont="1" applyFill="1" applyBorder="1" applyAlignment="1"/>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42" xfId="0" applyNumberFormat="1" applyFont="1" applyFill="1" applyBorder="1" applyAlignment="1">
      <alignment horizontal="right" vertical="center"/>
    </xf>
    <xf numFmtId="49" fontId="5" fillId="0" borderId="42" xfId="0" applyNumberFormat="1" applyFont="1" applyFill="1" applyBorder="1" applyAlignment="1">
      <alignment horizontal="center" vertical="center"/>
    </xf>
    <xf numFmtId="0" fontId="1" fillId="0" borderId="0" xfId="0" applyFont="1" applyFill="1" applyBorder="1" applyAlignment="1"/>
    <xf numFmtId="49" fontId="5" fillId="0" borderId="0" xfId="0" applyNumberFormat="1" applyFont="1" applyFill="1" applyBorder="1" applyAlignment="1">
      <alignment horizontal="right" vertical="center" wrapText="1"/>
    </xf>
    <xf numFmtId="0" fontId="5" fillId="0" borderId="17" xfId="0" applyFont="1" applyFill="1" applyBorder="1" applyAlignment="1">
      <alignment horizontal="center" vertical="center"/>
    </xf>
    <xf numFmtId="0" fontId="28" fillId="0" borderId="0" xfId="136" applyFont="1" applyFill="1" applyBorder="1" applyAlignment="1">
      <alignment horizontal="center" vertical="center"/>
    </xf>
    <xf numFmtId="0" fontId="29" fillId="0" borderId="0" xfId="136" applyFont="1" applyFill="1" applyBorder="1" applyAlignment="1">
      <alignment horizontal="right" vertical="center"/>
    </xf>
    <xf numFmtId="0" fontId="13" fillId="0" borderId="0" xfId="90" applyFont="1" applyFill="1" applyBorder="1" applyAlignment="1">
      <alignment horizontal="right"/>
    </xf>
    <xf numFmtId="0" fontId="13" fillId="0" borderId="8" xfId="90" applyFont="1" applyFill="1" applyBorder="1" applyAlignment="1">
      <alignment horizontal="center" vertical="center" wrapText="1"/>
    </xf>
    <xf numFmtId="0" fontId="0" fillId="0" borderId="0" xfId="90" applyFont="1" applyFill="1" applyBorder="1" applyAlignment="1"/>
    <xf numFmtId="0" fontId="2" fillId="0" borderId="0" xfId="90" applyFont="1" applyFill="1" applyBorder="1" applyAlignment="1">
      <alignment horizontal="center"/>
    </xf>
    <xf numFmtId="0" fontId="2" fillId="0" borderId="0" xfId="90" applyFont="1" applyFill="1" applyBorder="1" applyAlignment="1"/>
    <xf numFmtId="0" fontId="2" fillId="0" borderId="0" xfId="90" applyFont="1" applyFill="1" applyBorder="1" applyAlignment="1">
      <alignment horizontal="right"/>
    </xf>
    <xf numFmtId="0" fontId="3" fillId="0" borderId="0" xfId="90" applyFont="1" applyFill="1" applyBorder="1" applyAlignment="1"/>
    <xf numFmtId="0" fontId="0" fillId="0" borderId="0" xfId="90" applyFont="1" applyFill="1" applyBorder="1" applyAlignment="1">
      <alignment horizontal="right"/>
    </xf>
    <xf numFmtId="0" fontId="30" fillId="0" borderId="0" xfId="90" applyFont="1" applyFill="1" applyBorder="1" applyAlignment="1">
      <alignment horizontal="center" vertical="center"/>
    </xf>
    <xf numFmtId="0" fontId="31" fillId="0" borderId="0" xfId="90" applyFont="1" applyFill="1" applyBorder="1" applyAlignment="1">
      <alignment horizontal="right" vertical="center"/>
    </xf>
    <xf numFmtId="0" fontId="12" fillId="0" borderId="0" xfId="90" applyFont="1" applyFill="1" applyBorder="1" applyAlignment="1">
      <alignment horizontal="center"/>
    </xf>
    <xf numFmtId="0" fontId="14" fillId="0" borderId="8" xfId="90" applyFont="1" applyFill="1" applyBorder="1" applyAlignment="1">
      <alignment horizontal="center" vertical="center" wrapText="1"/>
    </xf>
    <xf numFmtId="176" fontId="13" fillId="0" borderId="8" xfId="90" applyNumberFormat="1" applyFont="1" applyFill="1" applyBorder="1" applyAlignment="1">
      <alignment horizontal="right" vertical="center"/>
    </xf>
    <xf numFmtId="176" fontId="14" fillId="0" borderId="8" xfId="90" applyNumberFormat="1" applyFont="1" applyFill="1" applyBorder="1" applyAlignment="1">
      <alignment horizontal="right" vertical="center"/>
    </xf>
    <xf numFmtId="49" fontId="21" fillId="0" borderId="18" xfId="0" applyNumberFormat="1" applyFont="1" applyFill="1" applyBorder="1" applyAlignment="1">
      <alignment horizontal="center" vertical="center" wrapText="1"/>
    </xf>
    <xf numFmtId="49" fontId="5" fillId="0" borderId="40" xfId="0" applyNumberFormat="1" applyFont="1" applyFill="1" applyBorder="1" applyAlignment="1">
      <alignment horizontal="left" vertical="center"/>
    </xf>
    <xf numFmtId="0" fontId="21" fillId="0" borderId="0" xfId="0" applyFont="1" applyFill="1" applyBorder="1" applyAlignment="1">
      <alignment horizontal="center" vertical="center"/>
    </xf>
    <xf numFmtId="0" fontId="32" fillId="0" borderId="0" xfId="0" applyFont="1" applyFill="1" applyBorder="1" applyAlignment="1">
      <alignment horizontal="center"/>
    </xf>
    <xf numFmtId="0" fontId="21" fillId="0" borderId="17" xfId="0" applyFont="1" applyFill="1" applyBorder="1" applyAlignment="1">
      <alignment horizontal="center" vertical="center"/>
    </xf>
    <xf numFmtId="49" fontId="21" fillId="0" borderId="58"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0" fontId="21" fillId="0" borderId="46" xfId="0" applyFont="1" applyFill="1" applyBorder="1" applyAlignment="1">
      <alignment horizontal="center" vertical="center"/>
    </xf>
    <xf numFmtId="49" fontId="21" fillId="0" borderId="46" xfId="0" applyNumberFormat="1" applyFont="1" applyFill="1" applyBorder="1" applyAlignment="1">
      <alignment horizontal="center" vertical="center" wrapText="1"/>
    </xf>
    <xf numFmtId="49" fontId="21" fillId="0" borderId="55" xfId="0" applyNumberFormat="1" applyFont="1" applyFill="1" applyBorder="1" applyAlignment="1">
      <alignment horizontal="center" vertical="center" wrapText="1"/>
    </xf>
    <xf numFmtId="0" fontId="5" fillId="0" borderId="59" xfId="0" applyFont="1" applyFill="1" applyBorder="1" applyAlignment="1">
      <alignment horizontal="right" vertical="center"/>
    </xf>
    <xf numFmtId="0" fontId="17" fillId="0" borderId="0" xfId="0" applyFont="1" applyAlignment="1">
      <alignment vertical="center"/>
    </xf>
    <xf numFmtId="0" fontId="0" fillId="0" borderId="0" xfId="0" applyFont="1" applyFill="1" applyAlignment="1">
      <alignment vertical="center"/>
    </xf>
    <xf numFmtId="0" fontId="14" fillId="0" borderId="0" xfId="93" applyFont="1" applyFill="1" applyBorder="1" applyAlignment="1">
      <alignment vertical="center"/>
    </xf>
    <xf numFmtId="0" fontId="0" fillId="0" borderId="0" xfId="123" applyFont="1" applyFill="1" applyBorder="1" applyAlignment="1"/>
    <xf numFmtId="0" fontId="13" fillId="0" borderId="0" xfId="93" applyFont="1" applyFill="1" applyBorder="1" applyAlignment="1">
      <alignment vertical="center"/>
    </xf>
    <xf numFmtId="0" fontId="0" fillId="0" borderId="0" xfId="0" applyFill="1" applyAlignment="1">
      <alignment vertical="center"/>
    </xf>
    <xf numFmtId="0" fontId="33" fillId="0" borderId="0" xfId="140" applyFont="1" applyFill="1" applyBorder="1" applyAlignment="1">
      <alignment horizontal="center" vertical="center"/>
    </xf>
    <xf numFmtId="0" fontId="13" fillId="0" borderId="0" xfId="93" applyFont="1" applyFill="1" applyBorder="1" applyAlignment="1">
      <alignment horizontal="center" vertical="center"/>
    </xf>
    <xf numFmtId="0" fontId="34" fillId="0" borderId="8" xfId="93" applyFont="1" applyFill="1" applyBorder="1" applyAlignment="1">
      <alignment horizontal="center" vertical="center"/>
    </xf>
    <xf numFmtId="181" fontId="34" fillId="0" borderId="8" xfId="123" applyNumberFormat="1" applyFont="1" applyFill="1" applyBorder="1" applyAlignment="1">
      <alignment horizontal="center" vertical="center"/>
    </xf>
    <xf numFmtId="0" fontId="35" fillId="0" borderId="8" xfId="123" applyFont="1" applyFill="1" applyBorder="1" applyAlignment="1">
      <alignment horizontal="center" vertical="center" wrapText="1"/>
    </xf>
    <xf numFmtId="177" fontId="35" fillId="0" borderId="8" xfId="9" applyNumberFormat="1" applyFont="1" applyFill="1" applyBorder="1" applyAlignment="1">
      <alignment horizontal="center" vertical="center"/>
    </xf>
    <xf numFmtId="0" fontId="34" fillId="0" borderId="8" xfId="123" applyFont="1" applyFill="1" applyBorder="1" applyAlignment="1">
      <alignment horizontal="center" vertical="center"/>
    </xf>
    <xf numFmtId="177" fontId="13" fillId="0" borderId="42" xfId="123" applyNumberFormat="1" applyFont="1" applyFill="1" applyBorder="1" applyAlignment="1">
      <alignment vertical="center" wrapText="1"/>
    </xf>
    <xf numFmtId="177" fontId="13" fillId="0" borderId="42" xfId="123" applyNumberFormat="1" applyFont="1" applyFill="1" applyBorder="1" applyAlignment="1">
      <alignment horizontal="right" vertical="center" wrapText="1"/>
    </xf>
    <xf numFmtId="0" fontId="0" fillId="0" borderId="0" xfId="78" applyFont="1" applyFill="1" applyAlignment="1"/>
    <xf numFmtId="0" fontId="36" fillId="0" borderId="0" xfId="78" applyNumberFormat="1" applyFont="1" applyFill="1" applyAlignment="1" applyProtection="1">
      <alignment horizontal="center" vertical="center"/>
    </xf>
    <xf numFmtId="0" fontId="36" fillId="0" borderId="0" xfId="78" applyNumberFormat="1" applyFont="1" applyFill="1" applyAlignment="1" applyProtection="1">
      <alignment vertical="center"/>
    </xf>
    <xf numFmtId="0" fontId="2" fillId="0" borderId="0" xfId="78" applyNumberFormat="1" applyFont="1" applyFill="1" applyAlignment="1" applyProtection="1">
      <alignment vertical="center"/>
    </xf>
    <xf numFmtId="0" fontId="2" fillId="0" borderId="0" xfId="78" applyNumberFormat="1" applyFont="1" applyFill="1" applyAlignment="1" applyProtection="1">
      <alignment horizontal="right" vertical="center"/>
    </xf>
    <xf numFmtId="0" fontId="32" fillId="0" borderId="8" xfId="0" applyNumberFormat="1" applyFont="1" applyFill="1" applyBorder="1" applyAlignment="1" applyProtection="1">
      <alignment horizontal="center" vertical="center"/>
    </xf>
    <xf numFmtId="0" fontId="32" fillId="0" borderId="8" xfId="0" applyNumberFormat="1" applyFont="1" applyFill="1" applyBorder="1" applyAlignment="1" applyProtection="1">
      <alignment vertical="center"/>
    </xf>
    <xf numFmtId="3" fontId="32" fillId="0" borderId="8" xfId="0" applyNumberFormat="1" applyFont="1" applyFill="1" applyBorder="1" applyAlignment="1" applyProtection="1">
      <alignment horizontal="right" vertical="center"/>
    </xf>
    <xf numFmtId="9" fontId="32" fillId="0" borderId="8" xfId="0" applyNumberFormat="1" applyFont="1" applyFill="1" applyBorder="1" applyAlignment="1" applyProtection="1">
      <alignment horizontal="right" vertical="center"/>
    </xf>
    <xf numFmtId="0" fontId="2" fillId="0" borderId="8" xfId="0" applyNumberFormat="1" applyFont="1" applyFill="1" applyBorder="1" applyAlignment="1" applyProtection="1">
      <alignment vertical="center"/>
    </xf>
    <xf numFmtId="3" fontId="2" fillId="0" borderId="8" xfId="0" applyNumberFormat="1" applyFont="1" applyFill="1" applyBorder="1" applyAlignment="1" applyProtection="1">
      <alignment horizontal="right" vertical="center"/>
    </xf>
    <xf numFmtId="9" fontId="2" fillId="0" borderId="8" xfId="0" applyNumberFormat="1" applyFont="1" applyFill="1" applyBorder="1" applyAlignment="1" applyProtection="1">
      <alignment horizontal="right" vertical="center"/>
    </xf>
    <xf numFmtId="0" fontId="2" fillId="0" borderId="8" xfId="78" applyNumberFormat="1" applyFont="1" applyFill="1" applyBorder="1" applyAlignment="1" applyProtection="1">
      <alignment vertical="center"/>
    </xf>
    <xf numFmtId="0" fontId="0" fillId="0" borderId="8" xfId="78" applyNumberFormat="1" applyFont="1" applyFill="1" applyBorder="1" applyAlignment="1" applyProtection="1"/>
    <xf numFmtId="0" fontId="36"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2" fillId="0" borderId="42" xfId="78" applyNumberFormat="1" applyFont="1" applyFill="1" applyBorder="1" applyAlignment="1" applyProtection="1">
      <alignment horizontal="right" vertical="center"/>
    </xf>
    <xf numFmtId="0" fontId="2" fillId="0" borderId="8" xfId="0" applyNumberFormat="1" applyFont="1" applyFill="1" applyBorder="1" applyAlignment="1" applyProtection="1">
      <alignment horizontal="right" vertical="center"/>
    </xf>
    <xf numFmtId="3" fontId="0" fillId="0" borderId="0" xfId="66" applyNumberFormat="1" applyFont="1" applyFill="1" applyAlignment="1" applyProtection="1">
      <alignment horizontal="right" vertical="center"/>
    </xf>
    <xf numFmtId="0" fontId="0" fillId="0" borderId="0" xfId="66" applyFont="1" applyFill="1" applyAlignment="1"/>
    <xf numFmtId="3" fontId="0" fillId="0" borderId="0" xfId="66" applyNumberFormat="1" applyFont="1" applyFill="1" applyAlignment="1" applyProtection="1"/>
    <xf numFmtId="0" fontId="0" fillId="0" borderId="0" xfId="0" applyFont="1" applyFill="1" applyAlignment="1"/>
    <xf numFmtId="3" fontId="36" fillId="0" borderId="0" xfId="66" applyNumberFormat="1" applyFont="1" applyFill="1" applyAlignment="1" applyProtection="1">
      <alignment horizontal="center" vertical="center"/>
    </xf>
    <xf numFmtId="3" fontId="2" fillId="0" borderId="0" xfId="66" applyNumberFormat="1" applyFont="1" applyFill="1" applyBorder="1" applyAlignment="1" applyProtection="1">
      <alignment vertical="center"/>
    </xf>
    <xf numFmtId="3" fontId="2" fillId="0" borderId="0" xfId="66" applyNumberFormat="1" applyFont="1" applyFill="1" applyAlignment="1" applyProtection="1">
      <alignment vertical="center"/>
    </xf>
    <xf numFmtId="3" fontId="2" fillId="0" borderId="0" xfId="66" applyNumberFormat="1" applyFont="1" applyFill="1" applyBorder="1" applyAlignment="1" applyProtection="1">
      <alignment horizontal="right" vertical="center"/>
    </xf>
    <xf numFmtId="3" fontId="13" fillId="0" borderId="8" xfId="66" applyNumberFormat="1" applyFont="1" applyFill="1" applyBorder="1" applyAlignment="1" applyProtection="1">
      <alignment horizontal="center" vertical="center"/>
    </xf>
    <xf numFmtId="0" fontId="32" fillId="0" borderId="8" xfId="0" applyFont="1" applyFill="1" applyBorder="1" applyAlignment="1">
      <alignment vertical="center"/>
    </xf>
    <xf numFmtId="3" fontId="32" fillId="0" borderId="8" xfId="0" applyNumberFormat="1" applyFont="1" applyFill="1" applyBorder="1" applyAlignment="1" applyProtection="1">
      <alignment vertical="center"/>
    </xf>
    <xf numFmtId="182" fontId="32" fillId="0" borderId="8" xfId="13" applyNumberFormat="1" applyFont="1" applyFill="1" applyBorder="1" applyAlignment="1" applyProtection="1">
      <alignment vertical="center"/>
    </xf>
    <xf numFmtId="3" fontId="32" fillId="0" borderId="8" xfId="0" applyNumberFormat="1" applyFont="1" applyFill="1" applyBorder="1" applyAlignment="1" applyProtection="1">
      <alignment horizontal="left" vertical="center" indent="1"/>
    </xf>
    <xf numFmtId="3" fontId="2" fillId="0" borderId="8" xfId="0" applyNumberFormat="1" applyFont="1" applyFill="1" applyBorder="1" applyAlignment="1" applyProtection="1">
      <alignment horizontal="left" vertical="center" indent="1"/>
    </xf>
    <xf numFmtId="3" fontId="2" fillId="0" borderId="8" xfId="0" applyNumberFormat="1" applyFont="1" applyFill="1" applyBorder="1" applyAlignment="1" applyProtection="1">
      <alignment vertical="center"/>
    </xf>
    <xf numFmtId="182" fontId="2" fillId="0" borderId="8" xfId="13" applyNumberFormat="1" applyFont="1" applyFill="1" applyBorder="1" applyAlignment="1" applyProtection="1">
      <alignment vertical="center"/>
    </xf>
    <xf numFmtId="183" fontId="2" fillId="0" borderId="8" xfId="9" applyNumberFormat="1" applyFont="1" applyFill="1" applyBorder="1" applyAlignment="1" applyProtection="1">
      <alignment vertical="center"/>
    </xf>
    <xf numFmtId="0" fontId="2" fillId="0" borderId="8" xfId="0" applyFont="1" applyFill="1" applyBorder="1" applyAlignment="1">
      <alignment vertical="center"/>
    </xf>
    <xf numFmtId="3" fontId="32" fillId="0" borderId="8" xfId="66" applyNumberFormat="1" applyFont="1" applyFill="1" applyBorder="1" applyAlignment="1" applyProtection="1">
      <alignment horizontal="center" vertical="center"/>
    </xf>
    <xf numFmtId="183" fontId="32" fillId="0" borderId="8" xfId="9" applyNumberFormat="1" applyFont="1" applyFill="1" applyBorder="1" applyAlignment="1" applyProtection="1">
      <alignment horizontal="center" vertical="center"/>
    </xf>
    <xf numFmtId="176" fontId="0" fillId="0" borderId="0" xfId="66" applyNumberFormat="1" applyFont="1" applyFill="1" applyAlignment="1">
      <alignment horizontal="left"/>
    </xf>
    <xf numFmtId="3" fontId="0" fillId="0" borderId="0" xfId="66" applyNumberFormat="1" applyFont="1" applyFill="1" applyBorder="1" applyAlignment="1" applyProtection="1">
      <alignment horizontal="right" vertical="center"/>
    </xf>
    <xf numFmtId="3" fontId="0" fillId="0" borderId="0" xfId="66" applyNumberFormat="1" applyFont="1" applyFill="1" applyAlignment="1" applyProtection="1">
      <alignment horizontal="left" vertical="center"/>
    </xf>
    <xf numFmtId="183" fontId="32" fillId="0" borderId="8" xfId="9" applyNumberFormat="1" applyFont="1" applyFill="1" applyBorder="1" applyAlignment="1" applyProtection="1">
      <alignment vertical="center"/>
    </xf>
    <xf numFmtId="3" fontId="2" fillId="0" borderId="8" xfId="0" applyNumberFormat="1" applyFont="1" applyFill="1" applyBorder="1" applyAlignment="1" applyProtection="1">
      <alignment horizontal="center" vertical="center"/>
    </xf>
    <xf numFmtId="183" fontId="2" fillId="0" borderId="8" xfId="9" applyNumberFormat="1" applyFont="1" applyFill="1" applyBorder="1" applyAlignment="1" applyProtection="1">
      <alignment horizontal="center" vertical="center"/>
    </xf>
    <xf numFmtId="3" fontId="2" fillId="0" borderId="60" xfId="0" applyNumberFormat="1" applyFont="1" applyFill="1" applyBorder="1" applyAlignment="1" applyProtection="1">
      <alignment horizontal="left" vertical="center"/>
    </xf>
    <xf numFmtId="183" fontId="2" fillId="0" borderId="60" xfId="9" applyNumberFormat="1" applyFont="1" applyFill="1" applyBorder="1" applyAlignment="1" applyProtection="1">
      <alignment horizontal="center" vertical="center"/>
    </xf>
    <xf numFmtId="3" fontId="2" fillId="0" borderId="60" xfId="66" applyNumberFormat="1" applyFont="1" applyFill="1" applyBorder="1" applyAlignment="1" applyProtection="1">
      <alignment vertical="center"/>
    </xf>
    <xf numFmtId="183" fontId="2" fillId="0" borderId="60" xfId="9" applyNumberFormat="1" applyFont="1" applyFill="1" applyBorder="1" applyAlignment="1" applyProtection="1">
      <alignment vertical="center"/>
    </xf>
    <xf numFmtId="0" fontId="0" fillId="0" borderId="0" xfId="0" applyFont="1" applyAlignment="1">
      <alignment vertical="center"/>
    </xf>
    <xf numFmtId="0" fontId="37" fillId="0" borderId="0" xfId="78" applyNumberFormat="1" applyFont="1" applyFill="1" applyAlignment="1" applyProtection="1">
      <alignment horizontal="center" vertical="center"/>
    </xf>
    <xf numFmtId="0" fontId="2" fillId="0" borderId="0" xfId="78" applyFont="1" applyFill="1" applyAlignment="1">
      <alignment vertical="center"/>
    </xf>
    <xf numFmtId="0" fontId="2" fillId="0" borderId="0" xfId="78" applyFont="1" applyFill="1" applyAlignment="1">
      <alignment horizontal="right" vertical="center"/>
    </xf>
    <xf numFmtId="0" fontId="32" fillId="0" borderId="8"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left" vertical="center"/>
    </xf>
    <xf numFmtId="0" fontId="0" fillId="0" borderId="0" xfId="0" applyFont="1" applyFill="1" applyBorder="1" applyAlignment="1">
      <alignment vertical="center"/>
    </xf>
    <xf numFmtId="0" fontId="38"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3" fillId="0" borderId="8" xfId="0" applyFont="1" applyFill="1" applyBorder="1" applyAlignment="1">
      <alignment vertical="center" wrapText="1"/>
    </xf>
    <xf numFmtId="43" fontId="13" fillId="0" borderId="8" xfId="9" applyFont="1" applyBorder="1" applyAlignment="1">
      <alignment vertical="center" wrapText="1"/>
    </xf>
    <xf numFmtId="43" fontId="13" fillId="0" borderId="8" xfId="9" applyNumberFormat="1" applyFont="1" applyBorder="1" applyAlignment="1">
      <alignment vertical="center" wrapText="1"/>
    </xf>
    <xf numFmtId="181" fontId="0" fillId="0" borderId="0" xfId="78" applyNumberFormat="1" applyFont="1" applyFill="1" applyBorder="1" applyAlignment="1"/>
    <xf numFmtId="181" fontId="39" fillId="0" borderId="0" xfId="78" applyNumberFormat="1" applyFont="1" applyFill="1" applyBorder="1" applyAlignment="1"/>
    <xf numFmtId="181" fontId="0" fillId="0" borderId="0" xfId="78" applyNumberFormat="1" applyFont="1" applyFill="1" applyBorder="1" applyAlignment="1">
      <alignment vertical="center"/>
    </xf>
    <xf numFmtId="177" fontId="39" fillId="0" borderId="0" xfId="78" applyNumberFormat="1" applyFont="1" applyFill="1" applyBorder="1" applyAlignment="1"/>
    <xf numFmtId="181" fontId="33" fillId="0" borderId="0" xfId="78" applyNumberFormat="1" applyFont="1" applyFill="1" applyAlignment="1">
      <alignment horizontal="center"/>
    </xf>
    <xf numFmtId="181" fontId="39" fillId="0" borderId="8" xfId="78" applyNumberFormat="1" applyFont="1" applyFill="1" applyBorder="1" applyAlignment="1">
      <alignment horizontal="center" vertical="center"/>
    </xf>
    <xf numFmtId="177" fontId="39" fillId="0" borderId="8" xfId="78" applyNumberFormat="1" applyFont="1" applyFill="1" applyBorder="1" applyAlignment="1">
      <alignment horizontal="center" vertical="center"/>
    </xf>
    <xf numFmtId="177" fontId="39" fillId="0" borderId="8" xfId="78" applyNumberFormat="1" applyFont="1" applyFill="1" applyBorder="1" applyAlignment="1">
      <alignment horizontal="right" vertical="center" wrapText="1"/>
    </xf>
    <xf numFmtId="177" fontId="0" fillId="0" borderId="8" xfId="78" applyNumberFormat="1" applyFont="1" applyFill="1" applyBorder="1" applyAlignment="1">
      <alignment horizontal="right" vertical="center" wrapText="1"/>
    </xf>
    <xf numFmtId="181" fontId="0" fillId="0" borderId="8" xfId="112" applyNumberFormat="1" applyFont="1" applyFill="1" applyBorder="1" applyAlignment="1">
      <alignment vertical="center"/>
    </xf>
    <xf numFmtId="0" fontId="0" fillId="0" borderId="0" xfId="97" applyFont="1" applyFill="1" applyAlignment="1">
      <alignment vertical="center"/>
    </xf>
    <xf numFmtId="0" fontId="2" fillId="0" borderId="0" xfId="97" applyFont="1" applyFill="1" applyAlignment="1">
      <alignment vertical="center"/>
    </xf>
    <xf numFmtId="0" fontId="32" fillId="0" borderId="0" xfId="97" applyFont="1" applyFill="1" applyAlignment="1">
      <alignment vertical="center"/>
    </xf>
    <xf numFmtId="0" fontId="36" fillId="0" borderId="0" xfId="97" applyFont="1" applyFill="1" applyAlignment="1">
      <alignment horizontal="center" vertical="center"/>
    </xf>
    <xf numFmtId="0" fontId="40" fillId="0" borderId="0" xfId="97" applyFont="1" applyFill="1" applyBorder="1" applyAlignment="1">
      <alignment horizontal="center" vertical="center"/>
    </xf>
    <xf numFmtId="0" fontId="2" fillId="0" borderId="0" xfId="97" applyFont="1" applyFill="1" applyBorder="1" applyAlignment="1">
      <alignment horizontal="center" vertical="center"/>
    </xf>
    <xf numFmtId="1" fontId="2" fillId="0" borderId="8" xfId="151" applyNumberFormat="1" applyFont="1" applyFill="1" applyBorder="1" applyAlignment="1">
      <alignment horizontal="center" vertical="center" wrapText="1"/>
    </xf>
    <xf numFmtId="0" fontId="32" fillId="0" borderId="12" xfId="151" applyFont="1" applyFill="1" applyBorder="1" applyAlignment="1">
      <alignment horizontal="center" vertical="center" wrapText="1"/>
    </xf>
    <xf numFmtId="0" fontId="32" fillId="0" borderId="8" xfId="151" applyFont="1" applyFill="1" applyBorder="1" applyAlignment="1">
      <alignment horizontal="center" vertical="center" wrapText="1"/>
    </xf>
    <xf numFmtId="0" fontId="32" fillId="0" borderId="8" xfId="97" applyNumberFormat="1" applyFont="1" applyFill="1" applyBorder="1" applyAlignment="1" applyProtection="1">
      <alignment horizontal="left" vertical="center" wrapText="1"/>
    </xf>
    <xf numFmtId="183" fontId="32" fillId="0" borderId="8" xfId="9" applyNumberFormat="1" applyFont="1" applyFill="1" applyBorder="1" applyAlignment="1" applyProtection="1">
      <alignment horizontal="left" vertical="center" wrapText="1"/>
    </xf>
    <xf numFmtId="182" fontId="32" fillId="0" borderId="8" xfId="13" applyNumberFormat="1" applyFont="1" applyFill="1" applyBorder="1" applyAlignment="1" applyProtection="1">
      <alignment horizontal="right" vertical="center"/>
    </xf>
    <xf numFmtId="0" fontId="2" fillId="0" borderId="8" xfId="97" applyNumberFormat="1" applyFont="1" applyFill="1" applyBorder="1" applyAlignment="1" applyProtection="1">
      <alignment horizontal="left" vertical="center" wrapText="1"/>
    </xf>
    <xf numFmtId="183" fontId="2" fillId="0" borderId="8" xfId="9" applyNumberFormat="1" applyFont="1" applyFill="1" applyBorder="1" applyAlignment="1" applyProtection="1">
      <alignment horizontal="left" vertical="center" wrapText="1"/>
    </xf>
    <xf numFmtId="183" fontId="32" fillId="0" borderId="8" xfId="9" applyNumberFormat="1" applyFont="1" applyFill="1" applyBorder="1" applyAlignment="1" applyProtection="1">
      <alignment vertical="center" wrapText="1"/>
    </xf>
    <xf numFmtId="1" fontId="2" fillId="0" borderId="8" xfId="121" applyNumberFormat="1" applyFont="1" applyFill="1" applyBorder="1" applyAlignment="1" applyProtection="1">
      <alignment vertical="center" wrapText="1"/>
      <protection locked="0"/>
    </xf>
    <xf numFmtId="183" fontId="2" fillId="0" borderId="8" xfId="9" applyNumberFormat="1" applyFont="1" applyFill="1" applyBorder="1" applyAlignment="1" applyProtection="1">
      <alignment vertical="center" wrapText="1"/>
      <protection locked="0"/>
    </xf>
    <xf numFmtId="182" fontId="2" fillId="0" borderId="8" xfId="13" applyNumberFormat="1" applyFont="1" applyFill="1" applyBorder="1" applyAlignment="1" applyProtection="1">
      <alignment horizontal="right" vertical="center"/>
    </xf>
    <xf numFmtId="0" fontId="2" fillId="0" borderId="8" xfId="97" applyFont="1" applyFill="1" applyBorder="1" applyAlignment="1">
      <alignment vertical="center" wrapText="1"/>
    </xf>
    <xf numFmtId="183" fontId="2" fillId="0" borderId="8" xfId="9" applyNumberFormat="1" applyFont="1" applyFill="1" applyBorder="1" applyAlignment="1" applyProtection="1">
      <alignment vertical="center" wrapText="1"/>
    </xf>
    <xf numFmtId="183" fontId="2" fillId="0" borderId="8" xfId="9" applyNumberFormat="1" applyFont="1" applyFill="1" applyBorder="1" applyAlignment="1" applyProtection="1">
      <alignment horizontal="center" vertical="center" wrapText="1"/>
      <protection locked="0"/>
    </xf>
    <xf numFmtId="0" fontId="32" fillId="0" borderId="60" xfId="97" applyNumberFormat="1" applyFont="1" applyFill="1" applyBorder="1" applyAlignment="1" applyProtection="1">
      <alignment horizontal="left" vertical="center" wrapText="1"/>
    </xf>
    <xf numFmtId="183" fontId="2" fillId="0" borderId="12" xfId="9" applyNumberFormat="1" applyFont="1" applyFill="1" applyBorder="1" applyAlignment="1" applyProtection="1">
      <alignment vertical="center" wrapText="1"/>
    </xf>
    <xf numFmtId="0" fontId="2" fillId="0" borderId="8" xfId="0" applyFont="1" applyFill="1" applyBorder="1" applyAlignment="1">
      <alignment horizontal="left" vertical="center" wrapText="1"/>
    </xf>
    <xf numFmtId="0" fontId="2" fillId="0" borderId="6" xfId="97" applyFont="1" applyFill="1" applyBorder="1" applyAlignment="1">
      <alignment vertical="center" wrapText="1"/>
    </xf>
    <xf numFmtId="183" fontId="2" fillId="0" borderId="60" xfId="9" applyNumberFormat="1" applyFont="1" applyFill="1" applyBorder="1" applyAlignment="1" applyProtection="1">
      <alignment vertical="center" wrapText="1"/>
    </xf>
    <xf numFmtId="0" fontId="2" fillId="0" borderId="60" xfId="97" applyFont="1" applyFill="1" applyBorder="1" applyAlignment="1">
      <alignment vertical="center" wrapText="1"/>
    </xf>
    <xf numFmtId="1" fontId="32" fillId="0" borderId="8" xfId="121" applyNumberFormat="1" applyFont="1" applyFill="1" applyBorder="1" applyAlignment="1" applyProtection="1">
      <alignment horizontal="center" vertical="center"/>
      <protection locked="0"/>
    </xf>
    <xf numFmtId="1" fontId="32" fillId="0" borderId="8" xfId="121" applyNumberFormat="1" applyFont="1" applyFill="1" applyBorder="1" applyAlignment="1" applyProtection="1">
      <alignment horizontal="left" vertical="center"/>
      <protection locked="0"/>
    </xf>
    <xf numFmtId="0" fontId="32" fillId="0" borderId="8" xfId="120" applyFont="1" applyFill="1" applyBorder="1" applyAlignment="1">
      <alignment vertical="center"/>
    </xf>
    <xf numFmtId="3" fontId="2" fillId="0" borderId="8" xfId="97" applyNumberFormat="1" applyFont="1" applyFill="1" applyBorder="1" applyAlignment="1">
      <alignment vertical="center"/>
    </xf>
    <xf numFmtId="1" fontId="2" fillId="0" borderId="8" xfId="121" applyNumberFormat="1" applyFont="1" applyFill="1" applyBorder="1" applyAlignment="1" applyProtection="1">
      <alignment vertical="center"/>
      <protection locked="0"/>
    </xf>
    <xf numFmtId="0" fontId="2" fillId="0" borderId="8" xfId="97" applyFont="1" applyFill="1" applyBorder="1" applyAlignment="1">
      <alignment vertical="center"/>
    </xf>
    <xf numFmtId="1" fontId="2" fillId="0" borderId="60" xfId="121" applyNumberFormat="1" applyFont="1" applyFill="1" applyBorder="1" applyAlignment="1" applyProtection="1">
      <alignment vertical="center"/>
      <protection locked="0"/>
    </xf>
    <xf numFmtId="3" fontId="2" fillId="0" borderId="60" xfId="97" applyNumberFormat="1" applyFont="1" applyFill="1" applyBorder="1" applyAlignment="1">
      <alignment vertical="center"/>
    </xf>
    <xf numFmtId="177" fontId="2" fillId="0" borderId="61" xfId="97" applyNumberFormat="1" applyFont="1" applyFill="1" applyBorder="1" applyAlignment="1">
      <alignment vertical="center"/>
    </xf>
    <xf numFmtId="1" fontId="2" fillId="0" borderId="6" xfId="121" applyNumberFormat="1" applyFont="1" applyFill="1" applyBorder="1" applyAlignment="1" applyProtection="1">
      <alignment vertical="center"/>
      <protection locked="0"/>
    </xf>
    <xf numFmtId="3" fontId="2" fillId="0" borderId="62" xfId="97" applyNumberFormat="1" applyFont="1" applyFill="1" applyBorder="1" applyAlignment="1">
      <alignment vertical="center"/>
    </xf>
    <xf numFmtId="183" fontId="32" fillId="0" borderId="6" xfId="9" applyNumberFormat="1" applyFont="1" applyFill="1" applyBorder="1" applyAlignment="1" applyProtection="1">
      <alignment vertical="center" wrapText="1"/>
    </xf>
    <xf numFmtId="0" fontId="36" fillId="0" borderId="0" xfId="97" applyFont="1" applyFill="1" applyBorder="1" applyAlignment="1">
      <alignment horizontal="center" vertical="center"/>
    </xf>
    <xf numFmtId="0" fontId="40" fillId="0" borderId="42" xfId="97" applyFont="1" applyFill="1" applyBorder="1" applyAlignment="1">
      <alignment horizontal="center" vertical="center"/>
    </xf>
    <xf numFmtId="1" fontId="32" fillId="0" borderId="8" xfId="151" applyNumberFormat="1" applyFont="1" applyFill="1" applyBorder="1" applyAlignment="1">
      <alignment horizontal="center" vertical="center" wrapText="1"/>
    </xf>
    <xf numFmtId="0" fontId="32" fillId="0" borderId="8" xfId="97" applyFont="1" applyFill="1" applyBorder="1" applyAlignment="1" applyProtection="1">
      <alignment horizontal="left" vertical="center" wrapText="1"/>
    </xf>
    <xf numFmtId="183" fontId="32" fillId="0" borderId="8" xfId="9" applyNumberFormat="1" applyFont="1" applyFill="1" applyBorder="1" applyAlignment="1" applyProtection="1">
      <alignment horizontal="right" vertical="center" wrapText="1"/>
    </xf>
    <xf numFmtId="182" fontId="32" fillId="0" borderId="8" xfId="13" applyNumberFormat="1" applyFont="1" applyFill="1" applyBorder="1" applyAlignment="1" applyProtection="1">
      <alignment horizontal="right" vertical="center" wrapText="1"/>
    </xf>
    <xf numFmtId="0" fontId="32" fillId="0" borderId="8" xfId="139" applyNumberFormat="1" applyFont="1" applyFill="1" applyBorder="1" applyAlignment="1" applyProtection="1">
      <alignment vertical="center"/>
    </xf>
    <xf numFmtId="183" fontId="32" fillId="0" borderId="8" xfId="9" applyNumberFormat="1" applyFont="1" applyFill="1" applyBorder="1" applyAlignment="1" applyProtection="1">
      <alignment horizontal="right" vertical="center"/>
    </xf>
    <xf numFmtId="0" fontId="32" fillId="0" borderId="8" xfId="139" applyNumberFormat="1" applyFont="1" applyFill="1" applyBorder="1" applyAlignment="1" applyProtection="1">
      <alignment vertical="center" wrapText="1"/>
    </xf>
    <xf numFmtId="0" fontId="2" fillId="0" borderId="8" xfId="139" applyNumberFormat="1" applyFont="1" applyFill="1" applyBorder="1" applyAlignment="1" applyProtection="1">
      <alignment vertical="center"/>
    </xf>
    <xf numFmtId="183" fontId="2" fillId="0" borderId="8" xfId="9" applyNumberFormat="1" applyFont="1" applyFill="1" applyBorder="1" applyAlignment="1" applyProtection="1">
      <alignment horizontal="right" vertical="center"/>
    </xf>
    <xf numFmtId="182" fontId="2" fillId="0" borderId="8" xfId="13" applyNumberFormat="1" applyFont="1" applyFill="1" applyBorder="1" applyAlignment="1" applyProtection="1">
      <alignment horizontal="right" vertical="center" wrapText="1"/>
    </xf>
    <xf numFmtId="183" fontId="2" fillId="0" borderId="8" xfId="9" applyNumberFormat="1" applyFont="1" applyFill="1" applyBorder="1" applyAlignment="1" applyProtection="1">
      <alignment horizontal="right" vertical="center" wrapText="1"/>
    </xf>
    <xf numFmtId="0" fontId="32" fillId="0" borderId="8" xfId="97" applyFont="1" applyFill="1" applyBorder="1" applyAlignment="1">
      <alignment vertical="center"/>
    </xf>
    <xf numFmtId="0" fontId="32" fillId="0" borderId="8" xfId="139" applyFont="1" applyFill="1" applyBorder="1" applyAlignment="1" applyProtection="1">
      <alignment vertical="center" wrapText="1"/>
    </xf>
    <xf numFmtId="0" fontId="2" fillId="0" borderId="8" xfId="139" applyFont="1" applyFill="1" applyBorder="1" applyAlignment="1" applyProtection="1">
      <alignment vertical="center" wrapText="1"/>
    </xf>
    <xf numFmtId="0" fontId="32" fillId="0" borderId="8" xfId="139" applyFont="1" applyFill="1" applyBorder="1" applyAlignment="1" applyProtection="1">
      <alignment vertical="center"/>
    </xf>
    <xf numFmtId="183" fontId="32" fillId="0" borderId="8" xfId="9" applyNumberFormat="1" applyFont="1" applyFill="1" applyBorder="1" applyAlignment="1" applyProtection="1">
      <alignment horizontal="right" vertical="center"/>
      <protection locked="0"/>
    </xf>
    <xf numFmtId="0" fontId="32" fillId="0" borderId="8" xfId="46" applyFont="1" applyFill="1" applyBorder="1" applyAlignment="1">
      <alignment vertical="center"/>
    </xf>
    <xf numFmtId="1" fontId="2" fillId="0" borderId="8" xfId="121" applyNumberFormat="1" applyFont="1" applyFill="1" applyBorder="1" applyAlignment="1" applyProtection="1">
      <alignment horizontal="left" vertical="center"/>
      <protection locked="0"/>
    </xf>
    <xf numFmtId="183" fontId="2" fillId="0" borderId="8" xfId="9" applyNumberFormat="1" applyFont="1" applyFill="1" applyBorder="1" applyAlignment="1" applyProtection="1">
      <alignment horizontal="right" vertical="center"/>
      <protection locked="0"/>
    </xf>
    <xf numFmtId="0" fontId="13" fillId="0" borderId="0" xfId="0" applyFont="1" applyAlignment="1">
      <alignment vertical="center"/>
    </xf>
    <xf numFmtId="0" fontId="41" fillId="0" borderId="0" xfId="0" applyFont="1" applyAlignment="1">
      <alignment horizontal="center" vertical="center" wrapText="1"/>
    </xf>
    <xf numFmtId="0" fontId="42" fillId="0" borderId="0" xfId="0" applyFont="1" applyBorder="1" applyAlignment="1">
      <alignment vertical="center" wrapText="1"/>
    </xf>
    <xf numFmtId="0" fontId="43" fillId="0" borderId="0" xfId="0" applyFont="1" applyBorder="1" applyAlignment="1">
      <alignment vertical="center" wrapText="1"/>
    </xf>
    <xf numFmtId="0" fontId="13" fillId="0" borderId="8" xfId="0" applyFont="1" applyFill="1" applyBorder="1" applyAlignment="1">
      <alignment horizontal="left" vertical="center"/>
    </xf>
    <xf numFmtId="182" fontId="13" fillId="0" borderId="8" xfId="0" applyNumberFormat="1" applyFont="1" applyFill="1" applyBorder="1" applyAlignment="1">
      <alignment horizontal="right" vertical="center"/>
    </xf>
    <xf numFmtId="184" fontId="13" fillId="0" borderId="8" xfId="9" applyNumberFormat="1" applyFont="1" applyBorder="1" applyAlignment="1">
      <alignment horizontal="right" vertical="center" wrapText="1"/>
    </xf>
    <xf numFmtId="0" fontId="13" fillId="0" borderId="8" xfId="0" applyFont="1" applyFill="1" applyBorder="1" applyAlignment="1">
      <alignment horizontal="left" vertical="center" indent="1"/>
    </xf>
    <xf numFmtId="0" fontId="13" fillId="0" borderId="8" xfId="0" applyFont="1" applyFill="1" applyBorder="1" applyAlignment="1">
      <alignment horizontal="left" vertical="center" indent="2"/>
    </xf>
    <xf numFmtId="0" fontId="0" fillId="0" borderId="0" xfId="0" applyFont="1" applyAlignment="1">
      <alignment horizontal="left" vertical="center"/>
    </xf>
    <xf numFmtId="0" fontId="41" fillId="0" borderId="0" xfId="0" applyFont="1" applyFill="1" applyAlignment="1">
      <alignment horizontal="center" vertical="center" wrapText="1"/>
    </xf>
    <xf numFmtId="0" fontId="44" fillId="0" borderId="0" xfId="0" applyFont="1" applyFill="1" applyBorder="1" applyAlignment="1">
      <alignment horizontal="right" vertical="center" wrapText="1"/>
    </xf>
    <xf numFmtId="0" fontId="45" fillId="0" borderId="8" xfId="0" applyFont="1" applyFill="1" applyBorder="1" applyAlignment="1">
      <alignment horizontal="center" vertical="center" wrapText="1"/>
    </xf>
    <xf numFmtId="0" fontId="46" fillId="0" borderId="8" xfId="0" applyFont="1" applyFill="1" applyBorder="1" applyAlignment="1">
      <alignment horizontal="left" vertical="center" wrapText="1"/>
    </xf>
    <xf numFmtId="43" fontId="13" fillId="0" borderId="8" xfId="9" applyNumberFormat="1" applyFont="1" applyFill="1" applyBorder="1" applyAlignment="1">
      <alignment horizontal="right" vertical="center" wrapText="1"/>
    </xf>
    <xf numFmtId="0" fontId="44" fillId="0" borderId="0" xfId="0" applyFont="1" applyFill="1" applyBorder="1" applyAlignment="1">
      <alignment horizontal="right" vertical="center"/>
    </xf>
    <xf numFmtId="0" fontId="42" fillId="0" borderId="0" xfId="0" applyFont="1" applyFill="1" applyBorder="1" applyAlignment="1">
      <alignment horizontal="center" vertical="center" wrapText="1"/>
    </xf>
    <xf numFmtId="0" fontId="0" fillId="0" borderId="0" xfId="0" applyFont="1" applyFill="1" applyAlignment="1">
      <alignment horizontal="center" vertical="center"/>
    </xf>
    <xf numFmtId="0" fontId="39" fillId="0" borderId="0" xfId="0" applyFont="1" applyFill="1" applyAlignment="1">
      <alignment vertical="center"/>
    </xf>
    <xf numFmtId="0" fontId="0" fillId="0" borderId="0" xfId="0" applyFont="1" applyFill="1" applyAlignment="1">
      <alignment horizontal="left" vertical="center"/>
    </xf>
    <xf numFmtId="0" fontId="45" fillId="0" borderId="8" xfId="0" applyFont="1" applyFill="1" applyBorder="1" applyAlignment="1">
      <alignment horizontal="left" vertical="center" wrapText="1"/>
    </xf>
    <xf numFmtId="186" fontId="45" fillId="0" borderId="8" xfId="0" applyNumberFormat="1" applyFont="1" applyFill="1" applyBorder="1" applyAlignment="1">
      <alignment horizontal="center" vertical="center" wrapText="1"/>
    </xf>
    <xf numFmtId="0" fontId="46" fillId="0" borderId="8" xfId="0" applyFont="1" applyFill="1" applyBorder="1" applyAlignment="1">
      <alignment horizontal="center" vertical="center" wrapText="1"/>
    </xf>
    <xf numFmtId="187" fontId="46" fillId="0" borderId="8" xfId="0" applyNumberFormat="1" applyFont="1" applyFill="1" applyBorder="1" applyAlignment="1">
      <alignment horizontal="center" vertical="center" wrapText="1"/>
    </xf>
    <xf numFmtId="186" fontId="46" fillId="0" borderId="8" xfId="0" applyNumberFormat="1" applyFont="1" applyFill="1" applyBorder="1" applyAlignment="1">
      <alignment horizontal="center" vertical="center" wrapText="1"/>
    </xf>
    <xf numFmtId="186" fontId="13" fillId="0" borderId="8" xfId="0" applyNumberFormat="1" applyFont="1" applyFill="1" applyBorder="1" applyAlignment="1">
      <alignment horizontal="center" vertical="center"/>
    </xf>
    <xf numFmtId="187" fontId="45" fillId="0" borderId="8" xfId="0" applyNumberFormat="1" applyFont="1" applyFill="1" applyBorder="1" applyAlignment="1">
      <alignment horizontal="center" vertical="center" wrapText="1"/>
    </xf>
    <xf numFmtId="0" fontId="0" fillId="0" borderId="0" xfId="0" applyFont="1" applyAlignment="1">
      <alignment horizontal="center" vertical="center"/>
    </xf>
    <xf numFmtId="0" fontId="36" fillId="0" borderId="0" xfId="0" applyFont="1" applyFill="1" applyAlignment="1">
      <alignment horizontal="center" vertical="center" wrapText="1"/>
    </xf>
    <xf numFmtId="0" fontId="2" fillId="0" borderId="0" xfId="0" applyFont="1" applyFill="1" applyAlignment="1">
      <alignment vertical="center" wrapText="1"/>
    </xf>
    <xf numFmtId="0" fontId="14" fillId="0" borderId="8" xfId="0" applyFont="1" applyFill="1" applyBorder="1" applyAlignment="1">
      <alignment horizontal="left" vertical="center" wrapText="1"/>
    </xf>
    <xf numFmtId="0" fontId="13" fillId="0" borderId="8" xfId="0" applyFont="1" applyFill="1" applyBorder="1" applyAlignment="1">
      <alignment horizontal="center" vertical="center" wrapText="1"/>
    </xf>
    <xf numFmtId="187" fontId="13" fillId="0" borderId="8" xfId="0" applyNumberFormat="1" applyFont="1" applyFill="1" applyBorder="1" applyAlignment="1">
      <alignment horizontal="center" vertical="center" wrapText="1"/>
    </xf>
    <xf numFmtId="186" fontId="13" fillId="0" borderId="8"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0" fontId="2" fillId="0" borderId="0" xfId="0" applyFont="1" applyFill="1" applyAlignment="1">
      <alignment horizontal="right" vertical="center"/>
    </xf>
    <xf numFmtId="186" fontId="14" fillId="0" borderId="8" xfId="0" applyNumberFormat="1" applyFont="1" applyFill="1" applyBorder="1" applyAlignment="1">
      <alignment horizontal="center" vertical="center" wrapText="1"/>
    </xf>
    <xf numFmtId="0" fontId="13" fillId="0" borderId="8" xfId="0" applyNumberFormat="1" applyFont="1" applyFill="1" applyBorder="1" applyAlignment="1" applyProtection="1">
      <alignment horizontal="center" vertical="center" wrapText="1"/>
    </xf>
    <xf numFmtId="10" fontId="13" fillId="0" borderId="8" xfId="13" applyNumberFormat="1" applyFont="1" applyFill="1" applyBorder="1" applyAlignment="1">
      <alignment horizontal="center" vertical="center" wrapText="1"/>
    </xf>
    <xf numFmtId="0" fontId="47" fillId="0" borderId="0" xfId="0" applyFont="1" applyFill="1" applyBorder="1" applyAlignment="1">
      <alignment vertical="center" wrapText="1"/>
    </xf>
    <xf numFmtId="0" fontId="48" fillId="0" borderId="0" xfId="0" applyFont="1" applyFill="1" applyAlignment="1">
      <alignment horizontal="center" vertical="center" wrapText="1"/>
    </xf>
    <xf numFmtId="0" fontId="43" fillId="0" borderId="0" xfId="0" applyFont="1" applyFill="1" applyBorder="1" applyAlignment="1">
      <alignment vertical="center" wrapText="1"/>
    </xf>
    <xf numFmtId="43" fontId="13" fillId="0" borderId="8" xfId="9" applyNumberFormat="1" applyFont="1" applyFill="1" applyBorder="1" applyAlignment="1">
      <alignment vertical="center" wrapText="1"/>
    </xf>
    <xf numFmtId="0" fontId="13" fillId="0" borderId="8" xfId="0" applyFont="1" applyFill="1" applyBorder="1" applyAlignment="1">
      <alignment horizontal="left" vertical="center" wrapText="1"/>
    </xf>
    <xf numFmtId="0" fontId="43" fillId="0" borderId="0" xfId="0" applyFont="1" applyFill="1" applyBorder="1" applyAlignment="1">
      <alignment horizontal="right" vertical="center" wrapText="1"/>
    </xf>
    <xf numFmtId="0" fontId="0" fillId="0" borderId="8" xfId="0" applyFont="1" applyFill="1" applyBorder="1" applyAlignment="1">
      <alignment horizontal="center" vertical="center"/>
    </xf>
    <xf numFmtId="0" fontId="28" fillId="0" borderId="0" xfId="0" applyFont="1" applyFill="1" applyAlignment="1">
      <alignment horizontal="center" vertical="center"/>
    </xf>
    <xf numFmtId="0" fontId="2" fillId="0" borderId="0" xfId="0" applyFont="1" applyFill="1" applyAlignment="1">
      <alignment horizontal="left" vertical="center"/>
    </xf>
    <xf numFmtId="183" fontId="39" fillId="0" borderId="8" xfId="9" applyNumberFormat="1" applyFont="1" applyFill="1" applyBorder="1" applyAlignment="1" applyProtection="1">
      <alignment horizontal="center" vertical="center"/>
    </xf>
    <xf numFmtId="0" fontId="14" fillId="0" borderId="8" xfId="0" applyFont="1" applyFill="1" applyBorder="1" applyAlignment="1">
      <alignment vertical="center"/>
    </xf>
    <xf numFmtId="177" fontId="39" fillId="0" borderId="8" xfId="0" applyNumberFormat="1" applyFont="1" applyFill="1" applyBorder="1" applyAlignment="1">
      <alignment vertical="center"/>
    </xf>
    <xf numFmtId="0" fontId="13" fillId="0" borderId="8" xfId="93" applyFont="1" applyFill="1" applyBorder="1" applyAlignment="1">
      <alignment horizontal="left" vertical="center"/>
    </xf>
    <xf numFmtId="177" fontId="0" fillId="0" borderId="8" xfId="0" applyNumberFormat="1" applyFont="1" applyFill="1" applyBorder="1" applyAlignment="1">
      <alignment vertical="center"/>
    </xf>
    <xf numFmtId="181" fontId="13" fillId="0" borderId="8" xfId="78" applyNumberFormat="1" applyFont="1" applyFill="1" applyBorder="1" applyAlignment="1">
      <alignment vertical="center"/>
    </xf>
    <xf numFmtId="181" fontId="14" fillId="0" borderId="8" xfId="78" applyNumberFormat="1" applyFont="1" applyFill="1" applyBorder="1" applyAlignment="1">
      <alignment vertical="center"/>
    </xf>
    <xf numFmtId="181" fontId="13" fillId="0" borderId="8" xfId="78" applyNumberFormat="1" applyFont="1" applyFill="1" applyBorder="1" applyAlignment="1">
      <alignment horizontal="left" vertical="center"/>
    </xf>
    <xf numFmtId="0" fontId="0" fillId="0" borderId="0" xfId="78" applyFont="1" applyFill="1" applyAlignment="1">
      <alignment wrapText="1"/>
    </xf>
    <xf numFmtId="182" fontId="2" fillId="0" borderId="0" xfId="0" applyNumberFormat="1" applyFont="1" applyFill="1" applyAlignment="1">
      <alignment vertical="center"/>
    </xf>
    <xf numFmtId="0" fontId="32" fillId="0" borderId="8" xfId="78" applyNumberFormat="1" applyFont="1" applyFill="1" applyBorder="1" applyAlignment="1" applyProtection="1">
      <alignment horizontal="center" vertical="center" wrapText="1"/>
    </xf>
    <xf numFmtId="0" fontId="32" fillId="0" borderId="63" xfId="78" applyNumberFormat="1" applyFont="1" applyFill="1" applyBorder="1" applyAlignment="1" applyProtection="1">
      <alignment horizontal="center" vertical="center" wrapText="1"/>
    </xf>
    <xf numFmtId="0" fontId="32" fillId="0" borderId="64" xfId="78" applyNumberFormat="1" applyFont="1" applyFill="1" applyBorder="1" applyAlignment="1" applyProtection="1">
      <alignment horizontal="center" vertical="center" wrapText="1"/>
    </xf>
    <xf numFmtId="0" fontId="32" fillId="0" borderId="60" xfId="78" applyNumberFormat="1" applyFont="1" applyFill="1" applyBorder="1" applyAlignment="1" applyProtection="1">
      <alignment horizontal="center" vertical="center" wrapText="1"/>
    </xf>
    <xf numFmtId="0" fontId="32" fillId="0" borderId="65" xfId="78" applyNumberFormat="1" applyFont="1" applyFill="1" applyBorder="1" applyAlignment="1" applyProtection="1">
      <alignment horizontal="center" vertical="center" wrapText="1"/>
    </xf>
    <xf numFmtId="0" fontId="2" fillId="0" borderId="8" xfId="78" applyNumberFormat="1" applyFont="1" applyFill="1" applyBorder="1" applyAlignment="1" applyProtection="1">
      <alignment horizontal="left" vertical="center"/>
    </xf>
    <xf numFmtId="0" fontId="32" fillId="0" borderId="8" xfId="78" applyNumberFormat="1" applyFont="1" applyFill="1" applyBorder="1" applyAlignment="1" applyProtection="1">
      <alignment horizontal="center" vertical="center"/>
    </xf>
    <xf numFmtId="3" fontId="32" fillId="0" borderId="8" xfId="78" applyNumberFormat="1" applyFont="1" applyFill="1" applyBorder="1" applyAlignment="1" applyProtection="1">
      <alignment horizontal="right" vertical="center"/>
    </xf>
    <xf numFmtId="9" fontId="32" fillId="0" borderId="8" xfId="78" applyNumberFormat="1" applyFont="1" applyFill="1" applyBorder="1" applyAlignment="1" applyProtection="1">
      <alignment horizontal="right" vertical="center"/>
    </xf>
    <xf numFmtId="0" fontId="32" fillId="0" borderId="8" xfId="78" applyNumberFormat="1" applyFont="1" applyFill="1" applyBorder="1" applyAlignment="1" applyProtection="1">
      <alignment horizontal="left" vertical="center"/>
    </xf>
    <xf numFmtId="3" fontId="2" fillId="0" borderId="8" xfId="78" applyNumberFormat="1" applyFont="1" applyFill="1" applyBorder="1" applyAlignment="1" applyProtection="1">
      <alignment horizontal="right" vertical="center"/>
    </xf>
    <xf numFmtId="9" fontId="2" fillId="0" borderId="8" xfId="78" applyNumberFormat="1" applyFont="1" applyFill="1" applyBorder="1" applyAlignment="1" applyProtection="1">
      <alignment horizontal="right" vertical="center"/>
    </xf>
    <xf numFmtId="0" fontId="0" fillId="0" borderId="0" xfId="82" applyFont="1" applyFill="1" applyAlignment="1"/>
    <xf numFmtId="0" fontId="39" fillId="0" borderId="0" xfId="82" applyFont="1" applyFill="1" applyAlignment="1"/>
    <xf numFmtId="0" fontId="14" fillId="0" borderId="0" xfId="82" applyFont="1" applyFill="1" applyAlignment="1"/>
    <xf numFmtId="0" fontId="13" fillId="0" borderId="0" xfId="82" applyFont="1" applyFill="1" applyAlignment="1"/>
    <xf numFmtId="0" fontId="37" fillId="0" borderId="0" xfId="82" applyNumberFormat="1" applyFont="1" applyFill="1" applyAlignment="1" applyProtection="1">
      <alignment horizontal="center" vertical="center"/>
    </xf>
    <xf numFmtId="0" fontId="0" fillId="0" borderId="0" xfId="82" applyFont="1" applyFill="1" applyAlignment="1">
      <alignment horizontal="right"/>
    </xf>
    <xf numFmtId="0" fontId="39" fillId="0" borderId="8" xfId="82"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center" vertical="center"/>
    </xf>
    <xf numFmtId="183" fontId="14" fillId="0" borderId="8" xfId="9" applyNumberFormat="1" applyFont="1" applyFill="1" applyBorder="1" applyAlignment="1" applyProtection="1">
      <alignment horizontal="left" vertical="center"/>
    </xf>
    <xf numFmtId="9" fontId="14" fillId="0" borderId="8" xfId="9" applyNumberFormat="1" applyFont="1" applyFill="1" applyBorder="1" applyAlignment="1" applyProtection="1">
      <alignment horizontal="right" vertical="center"/>
    </xf>
    <xf numFmtId="0" fontId="14" fillId="0" borderId="8"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left" vertical="center"/>
    </xf>
    <xf numFmtId="183" fontId="13" fillId="0" borderId="8" xfId="9" applyNumberFormat="1" applyFont="1" applyFill="1" applyBorder="1" applyAlignment="1" applyProtection="1">
      <alignment horizontal="left" vertical="center"/>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wrapText="1"/>
    </xf>
    <xf numFmtId="0" fontId="0" fillId="0" borderId="0" xfId="0" applyFill="1" applyAlignment="1">
      <alignment vertical="center" wrapText="1"/>
    </xf>
    <xf numFmtId="185" fontId="32" fillId="0" borderId="0" xfId="0" applyNumberFormat="1" applyFont="1" applyFill="1" applyBorder="1" applyAlignment="1" applyProtection="1">
      <alignment horizontal="center" vertical="center"/>
    </xf>
    <xf numFmtId="185" fontId="28" fillId="0" borderId="0" xfId="0" applyNumberFormat="1" applyFont="1" applyFill="1" applyAlignment="1" applyProtection="1">
      <alignment vertical="center"/>
    </xf>
    <xf numFmtId="185" fontId="2" fillId="0" borderId="0" xfId="0" applyNumberFormat="1" applyFont="1" applyFill="1" applyBorder="1" applyAlignment="1" applyProtection="1">
      <alignment horizontal="center" vertical="center"/>
    </xf>
    <xf numFmtId="185" fontId="2" fillId="0" borderId="0" xfId="0" applyNumberFormat="1" applyFont="1" applyFill="1" applyBorder="1" applyAlignment="1" applyProtection="1">
      <alignment vertical="center"/>
    </xf>
    <xf numFmtId="0" fontId="0" fillId="0" borderId="42" xfId="0" applyFont="1" applyFill="1" applyBorder="1" applyAlignment="1">
      <alignment horizontal="center" vertical="center" wrapText="1"/>
    </xf>
    <xf numFmtId="0" fontId="32" fillId="0" borderId="8" xfId="0" applyNumberFormat="1" applyFont="1" applyFill="1" applyBorder="1" applyAlignment="1" applyProtection="1">
      <alignment horizontal="center" vertical="center" wrapText="1"/>
    </xf>
    <xf numFmtId="185" fontId="32" fillId="0" borderId="8" xfId="0" applyNumberFormat="1" applyFont="1" applyFill="1" applyBorder="1" applyAlignment="1" applyProtection="1">
      <alignment horizontal="center" vertical="center"/>
    </xf>
    <xf numFmtId="41" fontId="32" fillId="0" borderId="8"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185" fontId="32" fillId="0" borderId="8" xfId="0" applyNumberFormat="1" applyFont="1" applyFill="1" applyBorder="1" applyAlignment="1" applyProtection="1">
      <alignment horizontal="left" vertical="center"/>
    </xf>
    <xf numFmtId="41" fontId="2" fillId="0" borderId="8" xfId="0" applyNumberFormat="1" applyFont="1" applyFill="1" applyBorder="1" applyAlignment="1" applyProtection="1">
      <alignment horizontal="right" vertical="center"/>
    </xf>
    <xf numFmtId="0" fontId="2" fillId="0" borderId="8" xfId="0" applyFont="1" applyFill="1" applyBorder="1" applyAlignment="1">
      <alignment horizontal="left" vertical="center"/>
    </xf>
    <xf numFmtId="0" fontId="32" fillId="4" borderId="8" xfId="0" applyNumberFormat="1" applyFont="1" applyFill="1" applyBorder="1" applyAlignment="1" applyProtection="1">
      <alignment horizontal="left" vertical="center" wrapText="1"/>
    </xf>
    <xf numFmtId="41" fontId="2" fillId="4" borderId="8" xfId="0" applyNumberFormat="1" applyFont="1" applyFill="1" applyBorder="1" applyAlignment="1" applyProtection="1">
      <alignment horizontal="right" vertical="center"/>
    </xf>
    <xf numFmtId="0" fontId="32" fillId="0" borderId="8"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177" fontId="2" fillId="0" borderId="42" xfId="0" applyNumberFormat="1" applyFont="1" applyFill="1" applyBorder="1" applyAlignment="1">
      <alignment horizontal="right" vertical="center" wrapText="1"/>
    </xf>
    <xf numFmtId="182" fontId="32" fillId="0" borderId="8" xfId="13" applyNumberFormat="1" applyFont="1" applyFill="1" applyBorder="1" applyAlignment="1" applyProtection="1">
      <alignment horizontal="center" vertical="center" wrapText="1"/>
    </xf>
    <xf numFmtId="0" fontId="0" fillId="0" borderId="8" xfId="0" applyFont="1" applyFill="1" applyBorder="1" applyAlignment="1">
      <alignment vertical="center"/>
    </xf>
    <xf numFmtId="182" fontId="2" fillId="4" borderId="8" xfId="13" applyNumberFormat="1" applyFont="1" applyFill="1" applyBorder="1" applyAlignment="1" applyProtection="1">
      <alignment horizontal="right" vertical="center"/>
    </xf>
    <xf numFmtId="0" fontId="0" fillId="4" borderId="8" xfId="0" applyFont="1" applyFill="1" applyBorder="1" applyAlignment="1">
      <alignment vertical="center"/>
    </xf>
    <xf numFmtId="3" fontId="2" fillId="0" borderId="8" xfId="0" applyNumberFormat="1" applyFont="1" applyFill="1" applyBorder="1" applyAlignment="1">
      <alignment vertical="center" wrapText="1"/>
    </xf>
    <xf numFmtId="0" fontId="2" fillId="4" borderId="8" xfId="0" applyFont="1" applyFill="1" applyBorder="1" applyAlignment="1">
      <alignment vertical="center" wrapText="1"/>
    </xf>
    <xf numFmtId="0" fontId="2" fillId="0" borderId="8" xfId="0" applyFont="1" applyFill="1" applyBorder="1" applyAlignment="1">
      <alignment vertical="center" wrapText="1"/>
    </xf>
    <xf numFmtId="3" fontId="2" fillId="4" borderId="8" xfId="0" applyNumberFormat="1" applyFont="1" applyFill="1" applyBorder="1" applyAlignment="1">
      <alignment vertical="center" wrapText="1"/>
    </xf>
    <xf numFmtId="0" fontId="32" fillId="0" borderId="8"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41" fontId="32" fillId="0" borderId="8" xfId="0" applyNumberFormat="1" applyFont="1" applyFill="1" applyBorder="1" applyAlignment="1" applyProtection="1">
      <alignment horizontal="right" vertical="center"/>
    </xf>
    <xf numFmtId="0" fontId="0" fillId="0" borderId="0" xfId="0" applyFont="1" applyFill="1" applyBorder="1" applyAlignment="1">
      <alignment horizontal="center" vertical="center"/>
    </xf>
    <xf numFmtId="185" fontId="2" fillId="0" borderId="0" xfId="0" applyNumberFormat="1" applyFont="1" applyFill="1" applyBorder="1" applyAlignment="1">
      <alignment vertical="center"/>
    </xf>
    <xf numFmtId="0" fontId="32" fillId="0" borderId="8" xfId="111" applyFont="1" applyFill="1" applyBorder="1" applyAlignment="1">
      <alignment vertical="center" wrapText="1"/>
    </xf>
    <xf numFmtId="177" fontId="32" fillId="0" borderId="8" xfId="0" applyNumberFormat="1" applyFont="1" applyFill="1" applyBorder="1" applyAlignment="1">
      <alignment vertical="center" wrapText="1"/>
    </xf>
    <xf numFmtId="0" fontId="2" fillId="0" borderId="8" xfId="111" applyFont="1" applyFill="1" applyBorder="1" applyAlignment="1">
      <alignment horizontal="left" vertical="center" wrapText="1"/>
    </xf>
    <xf numFmtId="3" fontId="2" fillId="0" borderId="8" xfId="66" applyNumberFormat="1" applyFont="1" applyFill="1" applyBorder="1" applyAlignment="1" applyProtection="1">
      <alignment horizontal="right" vertical="center"/>
    </xf>
    <xf numFmtId="0" fontId="2" fillId="0" borderId="8" xfId="111" applyFont="1" applyFill="1" applyBorder="1" applyAlignment="1">
      <alignment vertical="center" wrapText="1"/>
    </xf>
    <xf numFmtId="3" fontId="2" fillId="0" borderId="8" xfId="0" applyNumberFormat="1" applyFont="1" applyFill="1" applyBorder="1" applyAlignment="1" applyProtection="1">
      <alignment horizontal="left" vertical="center" wrapText="1"/>
    </xf>
    <xf numFmtId="0" fontId="32" fillId="0" borderId="8" xfId="111" applyFont="1" applyFill="1" applyBorder="1" applyAlignment="1">
      <alignment horizontal="center" vertical="center" wrapText="1"/>
    </xf>
    <xf numFmtId="182" fontId="2" fillId="0" borderId="8" xfId="13" applyNumberFormat="1" applyFont="1" applyFill="1" applyBorder="1">
      <alignment vertical="center"/>
    </xf>
    <xf numFmtId="0" fontId="39" fillId="0" borderId="8" xfId="0" applyFont="1" applyFill="1" applyBorder="1" applyAlignment="1">
      <alignment vertical="center"/>
    </xf>
    <xf numFmtId="182" fontId="14" fillId="0" borderId="8" xfId="13" applyNumberFormat="1" applyFont="1" applyFill="1" applyBorder="1" applyAlignment="1">
      <alignment vertical="center"/>
    </xf>
    <xf numFmtId="182" fontId="13" fillId="0" borderId="8" xfId="13" applyNumberFormat="1" applyFont="1" applyFill="1" applyBorder="1" applyAlignment="1">
      <alignment vertical="center"/>
    </xf>
    <xf numFmtId="0" fontId="39" fillId="0" borderId="0" xfId="0" applyFont="1" applyFill="1" applyAlignment="1"/>
    <xf numFmtId="182" fontId="2" fillId="0" borderId="0" xfId="0" applyNumberFormat="1" applyFont="1" applyFill="1" applyAlignment="1"/>
    <xf numFmtId="0" fontId="36" fillId="0" borderId="0" xfId="0" applyFont="1" applyFill="1" applyAlignment="1">
      <alignment horizontal="center" vertical="center"/>
    </xf>
    <xf numFmtId="0" fontId="32" fillId="0" borderId="60" xfId="151" applyFont="1" applyFill="1" applyBorder="1" applyAlignment="1">
      <alignment horizontal="center" vertical="center" wrapText="1"/>
    </xf>
    <xf numFmtId="0" fontId="32" fillId="0" borderId="63" xfId="139" applyNumberFormat="1" applyFont="1" applyFill="1" applyBorder="1" applyAlignment="1" applyProtection="1">
      <alignment vertical="center"/>
    </xf>
    <xf numFmtId="183" fontId="32" fillId="0" borderId="63" xfId="9" applyNumberFormat="1" applyFont="1" applyFill="1" applyBorder="1" applyAlignment="1" applyProtection="1">
      <alignment horizontal="right" vertical="center"/>
    </xf>
    <xf numFmtId="182" fontId="32" fillId="0" borderId="8" xfId="0" applyNumberFormat="1" applyFont="1" applyFill="1" applyBorder="1" applyAlignment="1">
      <alignment vertical="center" wrapText="1"/>
    </xf>
    <xf numFmtId="0" fontId="2" fillId="0" borderId="63" xfId="139" applyNumberFormat="1" applyFont="1" applyFill="1" applyBorder="1" applyAlignment="1" applyProtection="1">
      <alignment vertical="center"/>
    </xf>
    <xf numFmtId="183" fontId="2" fillId="0" borderId="63" xfId="9" applyNumberFormat="1" applyFont="1" applyFill="1" applyBorder="1" applyAlignment="1" applyProtection="1">
      <alignment horizontal="right" vertical="center"/>
    </xf>
    <xf numFmtId="182" fontId="2" fillId="0" borderId="8" xfId="0" applyNumberFormat="1" applyFont="1" applyFill="1" applyBorder="1" applyAlignment="1">
      <alignment vertical="center" wrapText="1"/>
    </xf>
    <xf numFmtId="0" fontId="2" fillId="0" borderId="8" xfId="139" applyNumberFormat="1" applyFont="1" applyFill="1" applyBorder="1" applyAlignment="1" applyProtection="1">
      <alignment vertical="center" wrapText="1"/>
    </xf>
    <xf numFmtId="182" fontId="2" fillId="0" borderId="12" xfId="13" applyNumberFormat="1" applyFont="1" applyFill="1" applyBorder="1" applyAlignment="1" applyProtection="1">
      <alignment horizontal="right" vertical="center"/>
    </xf>
    <xf numFmtId="0" fontId="2" fillId="0" borderId="8" xfId="0" applyFont="1" applyFill="1" applyBorder="1" applyAlignment="1"/>
    <xf numFmtId="0" fontId="32" fillId="0" borderId="8" xfId="139" applyNumberFormat="1" applyFont="1" applyFill="1" applyBorder="1" applyAlignment="1" applyProtection="1">
      <alignment horizontal="center" vertical="center"/>
    </xf>
    <xf numFmtId="182" fontId="32" fillId="0" borderId="12" xfId="13" applyNumberFormat="1" applyFont="1" applyFill="1" applyBorder="1" applyAlignment="1" applyProtection="1">
      <alignment horizontal="right" vertical="center"/>
    </xf>
    <xf numFmtId="1" fontId="32" fillId="0" borderId="8" xfId="111" applyNumberFormat="1" applyFont="1" applyFill="1" applyBorder="1">
      <alignment vertical="center"/>
    </xf>
    <xf numFmtId="1" fontId="2" fillId="0" borderId="8" xfId="111" applyNumberFormat="1" applyFont="1" applyFill="1" applyBorder="1">
      <alignment vertical="center"/>
    </xf>
    <xf numFmtId="1" fontId="32" fillId="0" borderId="8" xfId="111" applyNumberFormat="1" applyFont="1" applyFill="1" applyBorder="1" applyAlignment="1">
      <alignment horizontal="right" vertical="center"/>
    </xf>
    <xf numFmtId="0" fontId="2" fillId="0" borderId="8" xfId="0" applyFont="1" applyFill="1" applyBorder="1" applyAlignment="1">
      <alignment horizontal="right" vertical="center"/>
    </xf>
    <xf numFmtId="0" fontId="32" fillId="0" borderId="8" xfId="111" applyFont="1" applyFill="1" applyBorder="1" applyAlignment="1">
      <alignment horizontal="center" vertical="center"/>
    </xf>
    <xf numFmtId="177" fontId="0" fillId="0" borderId="0" xfId="0" applyNumberFormat="1" applyFont="1" applyFill="1" applyAlignment="1"/>
    <xf numFmtId="177" fontId="2" fillId="0" borderId="42" xfId="0" applyNumberFormat="1" applyFont="1" applyFill="1" applyBorder="1" applyAlignment="1">
      <alignment horizontal="right" vertical="center"/>
    </xf>
    <xf numFmtId="182" fontId="2" fillId="0" borderId="63" xfId="13" applyNumberFormat="1" applyFont="1" applyFill="1" applyBorder="1" applyAlignment="1" applyProtection="1">
      <alignment horizontal="right" vertical="center"/>
    </xf>
    <xf numFmtId="0" fontId="32" fillId="0" borderId="6" xfId="139" applyNumberFormat="1" applyFont="1" applyFill="1" applyBorder="1" applyAlignment="1" applyProtection="1">
      <alignment horizontal="center" vertical="center"/>
    </xf>
    <xf numFmtId="182" fontId="32" fillId="0" borderId="63" xfId="13" applyNumberFormat="1" applyFont="1" applyFill="1" applyBorder="1" applyAlignment="1" applyProtection="1">
      <alignment horizontal="right" vertical="center"/>
    </xf>
    <xf numFmtId="182" fontId="2" fillId="0" borderId="8" xfId="0" applyNumberFormat="1" applyFont="1" applyFill="1" applyBorder="1" applyAlignment="1">
      <alignment vertical="center"/>
    </xf>
    <xf numFmtId="0" fontId="32" fillId="0" borderId="8" xfId="111" applyFont="1" applyFill="1" applyBorder="1" applyAlignment="1">
      <alignment vertical="center"/>
    </xf>
    <xf numFmtId="0" fontId="2" fillId="0" borderId="8" xfId="111" applyFont="1" applyFill="1" applyBorder="1" applyAlignment="1">
      <alignment horizontal="left" vertical="center"/>
    </xf>
    <xf numFmtId="177" fontId="2" fillId="0" borderId="8" xfId="0" applyNumberFormat="1" applyFont="1" applyFill="1" applyBorder="1" applyAlignment="1">
      <alignment vertical="center" wrapText="1"/>
    </xf>
    <xf numFmtId="0" fontId="2" fillId="0" borderId="8" xfId="111" applyFont="1" applyFill="1" applyBorder="1" applyAlignment="1">
      <alignment vertical="center"/>
    </xf>
    <xf numFmtId="0" fontId="32" fillId="0" borderId="12" xfId="111" applyFont="1" applyFill="1" applyBorder="1" applyAlignment="1">
      <alignment horizontal="center" vertical="center"/>
    </xf>
    <xf numFmtId="0" fontId="2" fillId="0" borderId="8" xfId="139" applyNumberFormat="1" applyFont="1" applyFill="1" applyBorder="1" applyAlignment="1" applyProtection="1">
      <alignment horizontal="left" vertical="center"/>
    </xf>
    <xf numFmtId="3" fontId="2" fillId="0" borderId="60" xfId="0" applyNumberFormat="1" applyFont="1" applyFill="1" applyBorder="1" applyAlignment="1" applyProtection="1">
      <alignment horizontal="right" vertical="center"/>
    </xf>
    <xf numFmtId="177" fontId="2" fillId="0" borderId="8" xfId="0" applyNumberFormat="1" applyFont="1" applyFill="1" applyBorder="1" applyAlignment="1">
      <alignment vertical="center"/>
    </xf>
    <xf numFmtId="1" fontId="32" fillId="0" borderId="8" xfId="111" applyNumberFormat="1" applyFont="1" applyFill="1" applyBorder="1" applyAlignment="1">
      <alignment vertical="center"/>
    </xf>
    <xf numFmtId="1" fontId="2" fillId="0" borderId="8" xfId="111" applyNumberFormat="1" applyFont="1" applyFill="1" applyBorder="1" applyAlignment="1">
      <alignment vertical="center"/>
    </xf>
    <xf numFmtId="3" fontId="2" fillId="0" borderId="8" xfId="9" applyNumberFormat="1" applyFont="1" applyFill="1" applyBorder="1" applyAlignment="1" applyProtection="1">
      <alignment vertical="center" wrapText="1"/>
      <protection locked="0"/>
    </xf>
    <xf numFmtId="0" fontId="13" fillId="0" borderId="0" xfId="0" applyFont="1" applyFill="1" applyBorder="1" applyAlignment="1"/>
    <xf numFmtId="0" fontId="40" fillId="0" borderId="0" xfId="0" applyFont="1" applyFill="1" applyBorder="1" applyAlignment="1"/>
    <xf numFmtId="0" fontId="2" fillId="0" borderId="0" xfId="0" applyFont="1" applyFill="1" applyAlignment="1"/>
    <xf numFmtId="0" fontId="40" fillId="0" borderId="0" xfId="0" applyNumberFormat="1" applyFont="1" applyFill="1" applyBorder="1" applyAlignment="1"/>
    <xf numFmtId="0" fontId="49" fillId="0" borderId="0" xfId="0" applyFont="1" applyFill="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left" vertical="center"/>
    </xf>
    <xf numFmtId="0" fontId="36" fillId="0" borderId="0" xfId="0" applyNumberFormat="1" applyFont="1" applyFill="1" applyAlignment="1">
      <alignment horizontal="left" vertical="center"/>
    </xf>
    <xf numFmtId="0" fontId="36"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NumberFormat="1" applyFont="1" applyFill="1" applyAlignment="1">
      <alignment horizontal="left" vertical="center"/>
    </xf>
    <xf numFmtId="0" fontId="2" fillId="0" borderId="0" xfId="0" applyNumberFormat="1" applyFont="1" applyFill="1" applyAlignment="1"/>
    <xf numFmtId="0" fontId="13" fillId="0" borderId="0" xfId="0" applyNumberFormat="1" applyFont="1" applyFill="1" applyBorder="1" applyAlignment="1"/>
    <xf numFmtId="0" fontId="32" fillId="0" borderId="8" xfId="111" applyFont="1" applyFill="1" applyBorder="1" applyAlignment="1" quotePrefix="1">
      <alignment horizontal="center" vertical="center"/>
    </xf>
  </cellXfs>
  <cellStyles count="1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好_StartUp" xfId="14"/>
    <cellStyle name="已访问的超链接" xfId="15" builtinId="9"/>
    <cellStyle name="百分比 2" xfId="16"/>
    <cellStyle name="常规 6" xfId="17"/>
    <cellStyle name="注释" xfId="18" builtinId="10"/>
    <cellStyle name="60% - 强调文字颜色 2" xfId="19" builtinId="36"/>
    <cellStyle name="标题 4" xfId="20" builtinId="19"/>
    <cellStyle name="警告文本" xfId="21" builtinId="11"/>
    <cellStyle name="_ET_STYLE_NoName_00_" xfId="22"/>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40% - 强调文字颜色 4 2" xfId="32"/>
    <cellStyle name="检查单元格" xfId="33" builtinId="23"/>
    <cellStyle name="20% - 强调文字颜色 6" xfId="34" builtinId="50"/>
    <cellStyle name="强调文字颜色 2" xfId="35" builtinId="33"/>
    <cellStyle name="链接单元格" xfId="36" builtinId="24"/>
    <cellStyle name="差_附件1：经济分类科目2_国库：2014年新区收支决算（草案）-1"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常规 2 2 3" xfId="46"/>
    <cellStyle name="常规 2_（光明新区）2014年收支决算（草案）" xfId="47"/>
    <cellStyle name="60% - 强调文字颜色 4 2" xfId="48"/>
    <cellStyle name="差_Sheet1_（大鹏新区）2014年收支决算（草案）" xfId="49"/>
    <cellStyle name="输出 2"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好_Sheet1_（龙华新区）2014年收支决算（草案）" xfId="56"/>
    <cellStyle name="40% - 强调文字颜色 4" xfId="57" builtinId="43"/>
    <cellStyle name="强调文字颜色 5" xfId="58" builtinId="45"/>
    <cellStyle name="40% - 强调文字颜色 5" xfId="59" builtinId="47"/>
    <cellStyle name="60% - 强调文字颜色 5" xfId="60" builtinId="48"/>
    <cellStyle name="常规 56" xfId="61"/>
    <cellStyle name="强调文字颜色 6" xfId="62" builtinId="49"/>
    <cellStyle name="适中 2" xfId="63"/>
    <cellStyle name="40% - 强调文字颜色 6" xfId="64" builtinId="51"/>
    <cellStyle name="60% - 强调文字颜色 6" xfId="65" builtinId="52"/>
    <cellStyle name="常规 2 4" xfId="66"/>
    <cellStyle name="好_Sheet1_（大鹏新区）2014年收支决算（草案）" xfId="67"/>
    <cellStyle name="20% - 强调文字颜色 3 2" xfId="68"/>
    <cellStyle name="40% - 强调文字颜色 3 2" xfId="69"/>
    <cellStyle name="60% - 强调文字颜色 1 2" xfId="70"/>
    <cellStyle name="60% - 强调文字颜色 3 2" xfId="71"/>
    <cellStyle name="千位分隔 3" xfId="72"/>
    <cellStyle name="标题 4 2" xfId="73"/>
    <cellStyle name="差_StartUp" xfId="74"/>
    <cellStyle name="差_Xl0000078" xfId="75"/>
    <cellStyle name="常规 30" xfId="76"/>
    <cellStyle name="好_附件1：经济分类科目2_国库：2014年新区收支决算（草案）-1" xfId="77"/>
    <cellStyle name="常规 2" xfId="78"/>
    <cellStyle name="差_附件1：经济分类科目2_（大鹏新区）2014年收支决算（草案）" xfId="79"/>
    <cellStyle name="常规 5" xfId="80"/>
    <cellStyle name="60% - 强调文字颜色 2 2" xfId="81"/>
    <cellStyle name="常规 11" xfId="82"/>
    <cellStyle name="常规 12" xfId="83"/>
    <cellStyle name="常规 13" xfId="84"/>
    <cellStyle name="60% - 强调文字颜色 6 2" xfId="85"/>
    <cellStyle name="标题 1 2" xfId="86"/>
    <cellStyle name="20% - 强调文字颜色 5 2" xfId="87"/>
    <cellStyle name="Normal 2" xfId="88"/>
    <cellStyle name="20% - 强调文字颜色 1 2" xfId="89"/>
    <cellStyle name="常规 3" xfId="90"/>
    <cellStyle name="20% - 强调文字颜色 4 2" xfId="91"/>
    <cellStyle name="常规 10" xfId="92"/>
    <cellStyle name="常规_2016年市对区转移支付预算表" xfId="93"/>
    <cellStyle name="差_Sheet1" xfId="94"/>
    <cellStyle name="40% - 强调文字颜色 5 2" xfId="95"/>
    <cellStyle name="标题 3 2" xfId="96"/>
    <cellStyle name="常规 2 2 2" xfId="97"/>
    <cellStyle name="检查单元格 2" xfId="98"/>
    <cellStyle name="千位分隔 5" xfId="99"/>
    <cellStyle name="强调文字颜色 5 2" xfId="100"/>
    <cellStyle name="40% - 强调文字颜色 6 2" xfId="101"/>
    <cellStyle name="20% - 强调文字颜色 2 2" xfId="102"/>
    <cellStyle name="常规 9" xfId="103"/>
    <cellStyle name="差_Sheet1_（龙华新区）2014年收支决算（草案）" xfId="104"/>
    <cellStyle name="40% - 强调文字颜色 1 2" xfId="105"/>
    <cellStyle name="常规 10 2" xfId="106"/>
    <cellStyle name="解释性文本 2" xfId="107"/>
    <cellStyle name="差_Sheet1_国库：2014年新区收支决算（草案）-1" xfId="108"/>
    <cellStyle name="常规 2 3" xfId="109"/>
    <cellStyle name="常规 8" xfId="110"/>
    <cellStyle name="常规_2010年财政一般预算收支预算（草案）20100315" xfId="111"/>
    <cellStyle name="常规_2001年结算单格式-2002-05-15_批复2003结算决算" xfId="112"/>
    <cellStyle name="好_附件1：经济分类科目2_（大鹏新区）2014年收支决算（草案）" xfId="113"/>
    <cellStyle name="汇总 2" xfId="114"/>
    <cellStyle name="百分比 3" xfId="115"/>
    <cellStyle name="常规 7" xfId="116"/>
    <cellStyle name="差_Xl0000079" xfId="117"/>
    <cellStyle name="20% - 强调文字颜色 6 2" xfId="118"/>
    <cellStyle name="标题 2 2" xfId="119"/>
    <cellStyle name="常规 2 2" xfId="120"/>
    <cellStyle name="常规_附件：2011年本级财政预算（草案）" xfId="121"/>
    <cellStyle name="好_Sheet1" xfId="122"/>
    <cellStyle name="常规 2_2016年市对区转移支付预算表" xfId="123"/>
    <cellStyle name="百分比 2 2" xfId="124"/>
    <cellStyle name="好_Sheet1_国库：2014年新区收支决算（草案）-1" xfId="125"/>
    <cellStyle name="差 2" xfId="126"/>
    <cellStyle name="60% - 强调文字颜色 5 2" xfId="127"/>
    <cellStyle name="千位分隔 2 2" xfId="128"/>
    <cellStyle name="千位分隔 6" xfId="129"/>
    <cellStyle name="差_附件1：经济分类科目2" xfId="130"/>
    <cellStyle name="好_附件1：经济分类科目2_（龙华新区）2014年收支决算（草案）" xfId="131"/>
    <cellStyle name="强调文字颜色 3 2" xfId="132"/>
    <cellStyle name="差_附件1：经济分类科目2_（龙华新区）2014年收支决算（草案）" xfId="133"/>
    <cellStyle name="千位分隔 2" xfId="134"/>
    <cellStyle name="好_Xl0000078" xfId="135"/>
    <cellStyle name="常规 4" xfId="136"/>
    <cellStyle name="好_附件1：经济分类科目2" xfId="137"/>
    <cellStyle name="强调文字颜色 2 2" xfId="138"/>
    <cellStyle name="常规_Sheet1" xfId="139"/>
    <cellStyle name="常规_基本支出经济科目" xfId="140"/>
    <cellStyle name="好 2" xfId="141"/>
    <cellStyle name="好_Xl0000079" xfId="142"/>
    <cellStyle name="强调文字颜色 6 2" xfId="143"/>
    <cellStyle name="警告文本 2" xfId="144"/>
    <cellStyle name="常规 3 2" xfId="145"/>
    <cellStyle name="链接单元格 2" xfId="146"/>
    <cellStyle name="强调文字颜色 1 2" xfId="147"/>
    <cellStyle name="强调文字颜色 4 2" xfId="148"/>
    <cellStyle name="输入 2" xfId="149"/>
    <cellStyle name="千位分隔 4" xfId="150"/>
    <cellStyle name="样式 1" xfId="151"/>
    <cellStyle name="注释 2" xfId="1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9" Type="http://schemas.openxmlformats.org/officeDocument/2006/relationships/sharedStrings" Target="sharedStrings.xml"/><Relationship Id="rId58" Type="http://schemas.openxmlformats.org/officeDocument/2006/relationships/styles" Target="styles.xml"/><Relationship Id="rId57" Type="http://schemas.openxmlformats.org/officeDocument/2006/relationships/theme" Target="theme/theme1.xml"/><Relationship Id="rId56" Type="http://schemas.openxmlformats.org/officeDocument/2006/relationships/externalLink" Target="externalLinks/externalLink1.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11;\Desktop\&#24211;\Documents\My%20RTX%20Files\xiaoxuze\7.23&#31295;&#8212;&#8212;&#38468;&#20214;2&#65306;&#24066;&#26412;&#32423;2020&#24180;&#39044;&#31639;&#34920;&#26684;-2020&#39044;&#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本级一般公共预算收入表（表一）"/>
      <sheetName val="本级支出功能分类表（表二）"/>
      <sheetName val="本级收支平衡表（表三）"/>
      <sheetName val="全市收入表（表四）"/>
      <sheetName val="全市支出表（表五）"/>
      <sheetName val="本级基本支出分类表（表六）"/>
      <sheetName val="本级支出经济分类表（表七）"/>
      <sheetName val="税收、转移支付分区（表八）"/>
      <sheetName val="全市债务限额及余额情况表（表九）"/>
      <sheetName val="全市一般债务余额情况表（表十）"/>
      <sheetName val="全市专项债务余额情况表（表十一）"/>
      <sheetName val="全市债券发行及还本付息情况表（表十二）"/>
      <sheetName val="全市债务限额提前下达情况表（表十三）"/>
      <sheetName val="全市债券分年度偿还计划情况表（表十四）"/>
      <sheetName val="本级政府性基金收支表（表一）"/>
      <sheetName val="本级收支明细表（表二）"/>
      <sheetName val="本级调入专项收入表（表三）"/>
      <sheetName val="本级支出资金来源表（表四）"/>
      <sheetName val="本级转移支付明细表（表五）"/>
      <sheetName val="全市政府性基金收支表（表六）"/>
      <sheetName val="本级国有资本经营预算收支总表（表一）"/>
      <sheetName val="本级收入表（表二）"/>
      <sheetName val="本级支出表（表三）"/>
      <sheetName val="本级补充表（表四）"/>
      <sheetName val="全市收入表（表五）"/>
      <sheetName val="全市支出表（表六）"/>
      <sheetName val="社会保险基金预算预算一览表（表一）"/>
      <sheetName val="预算总表 (表二)"/>
      <sheetName val="城乡居民基本养老（表三）"/>
      <sheetName val="机关事业单位基本养老（改革）表四"/>
      <sheetName val="职工基本医疗（表五）"/>
      <sheetName val="城乡居民基本医疗（表六）"/>
      <sheetName val="失业（表七）"/>
      <sheetName val="机关事业单位基本养老（试点）表八"/>
      <sheetName val="地方补充养老（表九）"/>
      <sheetName val="地方补充医疗（表十）"/>
      <sheetName val="养老失业保险基础资料表（表十一）"/>
      <sheetName val="基本医疗基础资料表（表十二）"/>
      <sheetName val="地方补充医疗保险基础资料表（表十三）"/>
    </sheetNames>
    <sheetDataSet>
      <sheetData sheetId="0" refreshError="1"/>
      <sheetData sheetId="1" refreshError="1"/>
      <sheetData sheetId="2" refreshError="1">
        <row r="64">
          <cell r="D64">
            <v>180000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9"/>
  <sheetViews>
    <sheetView topLeftCell="A34" workbookViewId="0">
      <selection activeCell="B53" sqref="B53"/>
    </sheetView>
  </sheetViews>
  <sheetFormatPr defaultColWidth="8" defaultRowHeight="22.5"/>
  <cols>
    <col min="1" max="1" width="20" style="592" customWidth="1"/>
    <col min="2" max="2" width="97.375" style="592" customWidth="1"/>
    <col min="3" max="3" width="15.375" style="593" customWidth="1"/>
    <col min="4" max="4" width="12.5" style="590" customWidth="1"/>
    <col min="5" max="238" width="8" style="590"/>
    <col min="239" max="16384" width="8" style="277"/>
  </cols>
  <sheetData>
    <row r="1" spans="1:1">
      <c r="A1" s="592" t="s">
        <v>0</v>
      </c>
    </row>
    <row r="2" s="590" customFormat="1" ht="43.5" customHeight="1" spans="2:3">
      <c r="B2" s="594" t="s">
        <v>1</v>
      </c>
      <c r="C2" s="593"/>
    </row>
    <row r="3" s="590" customFormat="1" ht="43.5" customHeight="1" spans="2:3">
      <c r="B3" s="595" t="s">
        <v>2</v>
      </c>
      <c r="C3" s="593"/>
    </row>
    <row r="4" s="590" customFormat="1" ht="17.25" customHeight="1" spans="1:3">
      <c r="A4" s="596"/>
      <c r="B4" s="596"/>
      <c r="C4" s="593"/>
    </row>
    <row r="5" s="591" customFormat="1" ht="35.1" customHeight="1" spans="1:4">
      <c r="A5" s="597"/>
      <c r="B5" s="598" t="s">
        <v>3</v>
      </c>
      <c r="C5" s="593"/>
      <c r="D5" s="593"/>
    </row>
    <row r="6" s="591" customFormat="1" ht="35.1" customHeight="1" spans="2:4">
      <c r="B6" s="599" t="s">
        <v>4</v>
      </c>
      <c r="C6" s="593"/>
      <c r="D6" s="593"/>
    </row>
    <row r="7" s="591" customFormat="1" ht="35.1" customHeight="1" spans="1:4">
      <c r="A7" s="600"/>
      <c r="B7" s="599" t="s">
        <v>5</v>
      </c>
      <c r="C7" s="593"/>
      <c r="D7" s="593"/>
    </row>
    <row r="8" s="591" customFormat="1" ht="35.1" customHeight="1" spans="1:4">
      <c r="A8" s="600"/>
      <c r="B8" s="599" t="s">
        <v>6</v>
      </c>
      <c r="C8" s="593"/>
      <c r="D8" s="593"/>
    </row>
    <row r="9" s="591" customFormat="1" ht="35.1" customHeight="1" spans="1:4">
      <c r="A9" s="600"/>
      <c r="B9" s="599" t="s">
        <v>7</v>
      </c>
      <c r="C9" s="593"/>
      <c r="D9" s="593"/>
    </row>
    <row r="10" s="591" customFormat="1" ht="35.1" customHeight="1" spans="1:4">
      <c r="A10" s="600"/>
      <c r="B10" s="599" t="s">
        <v>8</v>
      </c>
      <c r="C10" s="593"/>
      <c r="D10" s="593"/>
    </row>
    <row r="11" s="591" customFormat="1" ht="35.1" customHeight="1" spans="1:4">
      <c r="A11" s="600"/>
      <c r="B11" s="599" t="s">
        <v>9</v>
      </c>
      <c r="C11" s="593"/>
      <c r="D11" s="593"/>
    </row>
    <row r="12" s="591" customFormat="1" ht="35.1" customHeight="1" spans="1:4">
      <c r="A12" s="600"/>
      <c r="B12" s="599" t="s">
        <v>10</v>
      </c>
      <c r="C12" s="593"/>
      <c r="D12" s="593"/>
    </row>
    <row r="13" s="591" customFormat="1" ht="35.1" customHeight="1" spans="1:4">
      <c r="A13" s="600"/>
      <c r="B13" s="599" t="s">
        <v>11</v>
      </c>
      <c r="C13" s="593"/>
      <c r="D13" s="593"/>
    </row>
    <row r="14" s="591" customFormat="1" ht="35.1" customHeight="1" spans="1:4">
      <c r="A14" s="597"/>
      <c r="B14" s="599" t="s">
        <v>12</v>
      </c>
      <c r="C14" s="593"/>
      <c r="D14" s="593"/>
    </row>
    <row r="15" s="591" customFormat="1" ht="35.1" customHeight="1" spans="1:4">
      <c r="A15" s="600"/>
      <c r="B15" s="599" t="s">
        <v>13</v>
      </c>
      <c r="C15" s="593"/>
      <c r="D15" s="593"/>
    </row>
    <row r="16" s="591" customFormat="1" ht="35.1" customHeight="1" spans="1:4">
      <c r="A16" s="600"/>
      <c r="B16" s="599" t="s">
        <v>14</v>
      </c>
      <c r="C16" s="593"/>
      <c r="D16" s="593"/>
    </row>
    <row r="17" s="591" customFormat="1" ht="35.1" customHeight="1" spans="1:4">
      <c r="A17" s="600"/>
      <c r="B17" s="599" t="s">
        <v>15</v>
      </c>
      <c r="C17" s="593"/>
      <c r="D17" s="593"/>
    </row>
    <row r="18" s="591" customFormat="1" ht="35.1" customHeight="1" spans="1:4">
      <c r="A18" s="600"/>
      <c r="B18" s="599" t="s">
        <v>16</v>
      </c>
      <c r="C18" s="593"/>
      <c r="D18" s="593"/>
    </row>
    <row r="19" s="591" customFormat="1" ht="35.1" customHeight="1" spans="1:4">
      <c r="A19" s="600"/>
      <c r="B19" s="599" t="s">
        <v>17</v>
      </c>
      <c r="C19" s="593"/>
      <c r="D19" s="593"/>
    </row>
    <row r="20" s="591" customFormat="1" ht="35.1" customHeight="1" spans="1:4">
      <c r="A20" s="597"/>
      <c r="B20" s="598" t="s">
        <v>18</v>
      </c>
      <c r="C20" s="593"/>
      <c r="D20" s="593"/>
    </row>
    <row r="21" s="591" customFormat="1" ht="35.1" customHeight="1" spans="1:4">
      <c r="A21" s="600"/>
      <c r="B21" s="599" t="s">
        <v>19</v>
      </c>
      <c r="C21" s="593"/>
      <c r="D21" s="593"/>
    </row>
    <row r="22" s="591" customFormat="1" ht="35.1" customHeight="1" spans="1:4">
      <c r="A22" s="600"/>
      <c r="B22" s="599" t="s">
        <v>20</v>
      </c>
      <c r="C22" s="593"/>
      <c r="D22" s="593"/>
    </row>
    <row r="23" s="591" customFormat="1" ht="35.1" customHeight="1" spans="1:4">
      <c r="A23" s="597"/>
      <c r="B23" s="599" t="s">
        <v>21</v>
      </c>
      <c r="C23" s="593"/>
      <c r="D23" s="593"/>
    </row>
    <row r="24" s="591" customFormat="1" ht="35.1" customHeight="1" spans="1:4">
      <c r="A24" s="600"/>
      <c r="B24" s="599" t="s">
        <v>22</v>
      </c>
      <c r="C24" s="593"/>
      <c r="D24" s="593"/>
    </row>
    <row r="25" s="591" customFormat="1" ht="32.1" customHeight="1" spans="1:4">
      <c r="A25" s="600"/>
      <c r="B25" s="599" t="s">
        <v>23</v>
      </c>
      <c r="C25" s="593"/>
      <c r="D25" s="593"/>
    </row>
    <row r="26" s="591" customFormat="1" ht="35.1" customHeight="1" spans="1:4">
      <c r="A26" s="597"/>
      <c r="B26" s="599" t="s">
        <v>24</v>
      </c>
      <c r="C26" s="593"/>
      <c r="D26" s="593"/>
    </row>
    <row r="27" s="591" customFormat="1" ht="32.1" customHeight="1" spans="1:4">
      <c r="A27" s="600"/>
      <c r="B27" s="598" t="s">
        <v>25</v>
      </c>
      <c r="C27" s="593"/>
      <c r="D27" s="593"/>
    </row>
    <row r="28" s="591" customFormat="1" ht="32.1" customHeight="1" spans="1:4">
      <c r="A28" s="600"/>
      <c r="B28" s="599" t="s">
        <v>26</v>
      </c>
      <c r="C28" s="593"/>
      <c r="D28" s="593"/>
    </row>
    <row r="29" s="591" customFormat="1" ht="32.1" customHeight="1" spans="1:4">
      <c r="A29" s="600"/>
      <c r="B29" s="599" t="s">
        <v>27</v>
      </c>
      <c r="C29" s="593"/>
      <c r="D29" s="593"/>
    </row>
    <row r="30" ht="32.1" customHeight="1" spans="1:4">
      <c r="A30" s="601"/>
      <c r="B30" s="599" t="s">
        <v>28</v>
      </c>
      <c r="D30" s="602"/>
    </row>
    <row r="31" ht="32.1" customHeight="1" spans="1:5">
      <c r="A31" s="601"/>
      <c r="B31" s="599" t="s">
        <v>29</v>
      </c>
      <c r="D31" s="602"/>
      <c r="E31" s="591"/>
    </row>
    <row r="32" ht="32.1" customHeight="1" spans="1:5">
      <c r="A32" s="601"/>
      <c r="B32" s="599" t="s">
        <v>30</v>
      </c>
      <c r="D32" s="602"/>
      <c r="E32" s="591"/>
    </row>
    <row r="33" ht="32.1" customHeight="1" spans="1:4">
      <c r="A33" s="601"/>
      <c r="B33" s="598" t="s">
        <v>31</v>
      </c>
      <c r="D33" s="602"/>
    </row>
    <row r="34" ht="32.1" customHeight="1" spans="1:2">
      <c r="A34" s="601"/>
      <c r="B34" s="599" t="s">
        <v>32</v>
      </c>
    </row>
    <row r="35" ht="32.1" customHeight="1" spans="1:4">
      <c r="A35" s="601"/>
      <c r="B35" s="599" t="s">
        <v>33</v>
      </c>
      <c r="D35" s="602"/>
    </row>
    <row r="36" ht="32.1" customHeight="1" spans="1:4">
      <c r="A36" s="601"/>
      <c r="B36" s="599" t="s">
        <v>34</v>
      </c>
      <c r="D36" s="593"/>
    </row>
    <row r="37" ht="32.1" customHeight="1" spans="1:4">
      <c r="A37" s="601"/>
      <c r="B37" s="599" t="s">
        <v>35</v>
      </c>
      <c r="D37" s="593"/>
    </row>
    <row r="38" ht="32.1" customHeight="1" spans="1:11">
      <c r="A38" s="601"/>
      <c r="B38" s="599" t="s">
        <v>36</v>
      </c>
      <c r="D38" s="602"/>
      <c r="K38" s="593"/>
    </row>
    <row r="39" ht="32.1" customHeight="1" spans="1:4">
      <c r="A39" s="601"/>
      <c r="B39" s="599" t="s">
        <v>37</v>
      </c>
      <c r="D39" s="602"/>
    </row>
    <row r="40" ht="32.1" customHeight="1" spans="1:11">
      <c r="A40" s="601"/>
      <c r="B40" s="599" t="s">
        <v>38</v>
      </c>
      <c r="D40" s="602"/>
      <c r="K40" s="593"/>
    </row>
    <row r="41" ht="32.1" customHeight="1" spans="1:4">
      <c r="A41" s="601"/>
      <c r="B41" s="599" t="s">
        <v>39</v>
      </c>
      <c r="D41" s="602"/>
    </row>
    <row r="42" ht="32.1" customHeight="1" spans="1:11">
      <c r="A42" s="601"/>
      <c r="B42" s="599" t="s">
        <v>40</v>
      </c>
      <c r="D42" s="602"/>
      <c r="K42" s="593"/>
    </row>
    <row r="43" ht="32.1" customHeight="1" spans="1:4">
      <c r="A43" s="601"/>
      <c r="B43" s="599" t="s">
        <v>41</v>
      </c>
      <c r="D43" s="602"/>
    </row>
    <row r="44" ht="32.1" customHeight="1" spans="1:11">
      <c r="A44" s="601"/>
      <c r="B44" s="599" t="s">
        <v>42</v>
      </c>
      <c r="D44" s="602"/>
      <c r="K44" s="593"/>
    </row>
    <row r="45" ht="32.1" customHeight="1" spans="1:4">
      <c r="A45" s="601"/>
      <c r="B45" s="599" t="s">
        <v>43</v>
      </c>
      <c r="D45" s="602"/>
    </row>
    <row r="46" ht="32.1" customHeight="1" spans="1:11">
      <c r="A46" s="601"/>
      <c r="B46" s="599" t="s">
        <v>44</v>
      </c>
      <c r="D46" s="602"/>
      <c r="K46" s="593"/>
    </row>
    <row r="47" ht="32.1" customHeight="1" spans="1:11">
      <c r="A47" s="601"/>
      <c r="B47" s="599" t="s">
        <v>45</v>
      </c>
      <c r="D47" s="602"/>
      <c r="K47" s="593"/>
    </row>
    <row r="48" ht="32.1" customHeight="1" spans="1:4">
      <c r="A48" s="601"/>
      <c r="B48" s="599" t="s">
        <v>46</v>
      </c>
      <c r="D48" s="602"/>
    </row>
    <row r="49" ht="32.1" customHeight="1" spans="1:4">
      <c r="A49" s="601"/>
      <c r="B49" s="599" t="s">
        <v>47</v>
      </c>
      <c r="D49" s="602"/>
    </row>
    <row r="50" ht="32.1" customHeight="1" spans="1:4">
      <c r="A50" s="601"/>
      <c r="B50" s="599" t="s">
        <v>48</v>
      </c>
      <c r="D50" s="602"/>
    </row>
    <row r="51" ht="35.1" customHeight="1" spans="1:4">
      <c r="A51" s="601"/>
      <c r="B51" s="598" t="s">
        <v>49</v>
      </c>
      <c r="D51" s="602"/>
    </row>
    <row r="52" ht="35.1" customHeight="1" spans="1:4">
      <c r="A52" s="601"/>
      <c r="B52" s="599" t="s">
        <v>50</v>
      </c>
      <c r="D52" s="602"/>
    </row>
    <row r="53" ht="35.1" customHeight="1" spans="1:10">
      <c r="A53" s="601"/>
      <c r="B53" s="599" t="s">
        <v>51</v>
      </c>
      <c r="D53" s="602"/>
      <c r="J53" s="602"/>
    </row>
    <row r="54" ht="35.1" customHeight="1" spans="1:10">
      <c r="A54" s="601"/>
      <c r="B54" s="599" t="s">
        <v>52</v>
      </c>
      <c r="D54" s="602"/>
      <c r="J54" s="602"/>
    </row>
    <row r="55" ht="35.1" customHeight="1" spans="1:10">
      <c r="A55" s="601"/>
      <c r="B55" s="599" t="s">
        <v>53</v>
      </c>
      <c r="D55" s="602"/>
      <c r="J55" s="602"/>
    </row>
    <row r="56" ht="35.1" customHeight="1" spans="1:10">
      <c r="A56" s="601"/>
      <c r="B56" s="599" t="s">
        <v>54</v>
      </c>
      <c r="D56" s="602"/>
      <c r="J56" s="602"/>
    </row>
    <row r="57" ht="35.1" customHeight="1" spans="1:10">
      <c r="A57" s="601"/>
      <c r="B57" s="599" t="s">
        <v>55</v>
      </c>
      <c r="D57" s="602"/>
      <c r="J57" s="602"/>
    </row>
    <row r="58" ht="35.1" customHeight="1" spans="1:10">
      <c r="A58" s="601"/>
      <c r="B58" s="599" t="s">
        <v>56</v>
      </c>
      <c r="D58" s="602"/>
      <c r="J58" s="602"/>
    </row>
    <row r="59" ht="35.1" customHeight="1" spans="1:2">
      <c r="A59" s="601"/>
      <c r="B59" s="599"/>
    </row>
  </sheetData>
  <autoFilter ref="B5:C59">
    <extLst/>
  </autoFilter>
  <printOptions horizontalCentered="1"/>
  <pageMargins left="0.161111111111111" right="0.161111111111111" top="0.60625" bottom="0.60625" header="0.302777777777778" footer="0.302777777777778"/>
  <pageSetup paperSize="8" fitToHeight="0"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view="pageBreakPreview" zoomScaleNormal="100" workbookViewId="0">
      <selection activeCell="A1" sqref="A1"/>
    </sheetView>
  </sheetViews>
  <sheetFormatPr defaultColWidth="10" defaultRowHeight="14.25"/>
  <cols>
    <col min="1" max="1" width="15.25" style="277" customWidth="1"/>
    <col min="2" max="2" width="10.875" style="277" customWidth="1"/>
    <col min="3" max="10" width="10.5" style="277" customWidth="1"/>
    <col min="11" max="13" width="9.375" style="277" customWidth="1"/>
    <col min="14" max="16384" width="10" style="277"/>
  </cols>
  <sheetData>
    <row r="1" spans="1:1">
      <c r="A1" s="281" t="s">
        <v>1665</v>
      </c>
    </row>
    <row r="2" ht="28.7" customHeight="1" spans="1:13">
      <c r="A2" s="465" t="s">
        <v>1666</v>
      </c>
      <c r="B2" s="465"/>
      <c r="C2" s="465"/>
      <c r="D2" s="465"/>
      <c r="E2" s="465"/>
      <c r="F2" s="465"/>
      <c r="G2" s="465"/>
      <c r="H2" s="465"/>
      <c r="I2" s="465"/>
      <c r="J2" s="465"/>
      <c r="K2" s="465"/>
      <c r="L2" s="465"/>
      <c r="M2" s="465"/>
    </row>
    <row r="3" customHeight="1" spans="1:13">
      <c r="A3" s="466"/>
      <c r="B3" s="466"/>
      <c r="E3" s="466"/>
      <c r="J3" s="469"/>
      <c r="M3" s="469" t="s">
        <v>1667</v>
      </c>
    </row>
    <row r="4" ht="41.1" customHeight="1" spans="1:13">
      <c r="A4" s="436" t="s">
        <v>1668</v>
      </c>
      <c r="B4" s="436" t="s">
        <v>1669</v>
      </c>
      <c r="C4" s="436"/>
      <c r="D4" s="436"/>
      <c r="E4" s="436" t="s">
        <v>1670</v>
      </c>
      <c r="F4" s="436"/>
      <c r="G4" s="436"/>
      <c r="H4" s="436" t="s">
        <v>1671</v>
      </c>
      <c r="I4" s="436"/>
      <c r="J4" s="436"/>
      <c r="K4" s="436" t="s">
        <v>1672</v>
      </c>
      <c r="L4" s="436"/>
      <c r="M4" s="436"/>
    </row>
    <row r="5" ht="30" customHeight="1" spans="1:13">
      <c r="A5" s="436"/>
      <c r="B5" s="436" t="s">
        <v>1673</v>
      </c>
      <c r="C5" s="436" t="s">
        <v>1674</v>
      </c>
      <c r="D5" s="436" t="s">
        <v>1675</v>
      </c>
      <c r="E5" s="436" t="s">
        <v>1673</v>
      </c>
      <c r="F5" s="436" t="s">
        <v>1674</v>
      </c>
      <c r="G5" s="436" t="s">
        <v>1675</v>
      </c>
      <c r="H5" s="436" t="s">
        <v>1673</v>
      </c>
      <c r="I5" s="436" t="s">
        <v>1674</v>
      </c>
      <c r="J5" s="436" t="s">
        <v>1675</v>
      </c>
      <c r="K5" s="436" t="s">
        <v>1676</v>
      </c>
      <c r="L5" s="436" t="s">
        <v>1677</v>
      </c>
      <c r="M5" s="436" t="s">
        <v>1678</v>
      </c>
    </row>
    <row r="6" ht="27" customHeight="1" spans="1:13">
      <c r="A6" s="351" t="s">
        <v>1679</v>
      </c>
      <c r="B6" s="467">
        <v>1179.5</v>
      </c>
      <c r="C6" s="467">
        <v>345.6</v>
      </c>
      <c r="D6" s="467">
        <v>833.9</v>
      </c>
      <c r="E6" s="467">
        <v>482</v>
      </c>
      <c r="F6" s="467">
        <v>22</v>
      </c>
      <c r="G6" s="467">
        <v>460</v>
      </c>
      <c r="H6" s="467">
        <v>881.21</v>
      </c>
      <c r="I6" s="467">
        <v>68.86</v>
      </c>
      <c r="J6" s="467">
        <v>812.35</v>
      </c>
      <c r="K6" s="470">
        <v>10</v>
      </c>
      <c r="L6" s="470">
        <v>6</v>
      </c>
      <c r="M6" s="470">
        <v>10</v>
      </c>
    </row>
    <row r="7" ht="27" customHeight="1" spans="1:13">
      <c r="A7" s="351" t="s">
        <v>1680</v>
      </c>
      <c r="B7" s="467">
        <v>495.35</v>
      </c>
      <c r="C7" s="467">
        <v>288.85</v>
      </c>
      <c r="D7" s="467">
        <v>206.5</v>
      </c>
      <c r="E7" s="467">
        <v>124.85</v>
      </c>
      <c r="F7" s="467">
        <v>10.75</v>
      </c>
      <c r="G7" s="467">
        <v>114.1</v>
      </c>
      <c r="H7" s="467">
        <v>230.35</v>
      </c>
      <c r="I7" s="467">
        <v>36.95</v>
      </c>
      <c r="J7" s="467">
        <v>193.4</v>
      </c>
      <c r="K7" s="470">
        <v>10</v>
      </c>
      <c r="L7" s="470">
        <v>6</v>
      </c>
      <c r="M7" s="470">
        <v>10</v>
      </c>
    </row>
    <row r="8" ht="27" customHeight="1" spans="1:13">
      <c r="A8" s="351" t="s">
        <v>1681</v>
      </c>
      <c r="B8" s="467">
        <v>684.15</v>
      </c>
      <c r="C8" s="467">
        <v>56.75</v>
      </c>
      <c r="D8" s="467">
        <v>627.4</v>
      </c>
      <c r="E8" s="467">
        <v>357.15</v>
      </c>
      <c r="F8" s="467">
        <v>11.25</v>
      </c>
      <c r="G8" s="467">
        <v>345.9</v>
      </c>
      <c r="H8" s="467">
        <v>650.86</v>
      </c>
      <c r="I8" s="467">
        <v>31.91</v>
      </c>
      <c r="J8" s="467">
        <v>618.95</v>
      </c>
      <c r="K8" s="470">
        <v>10</v>
      </c>
      <c r="L8" s="470">
        <v>7</v>
      </c>
      <c r="M8" s="470">
        <v>10</v>
      </c>
    </row>
    <row r="9" ht="27" customHeight="1" spans="1:13">
      <c r="A9" s="351" t="s">
        <v>1682</v>
      </c>
      <c r="B9" s="467">
        <v>21.1</v>
      </c>
      <c r="C9" s="467">
        <v>6.3</v>
      </c>
      <c r="D9" s="467">
        <v>14.8</v>
      </c>
      <c r="E9" s="467">
        <v>11.1</v>
      </c>
      <c r="F9" s="467">
        <v>4.3</v>
      </c>
      <c r="G9" s="467">
        <v>6.8</v>
      </c>
      <c r="H9" s="467">
        <v>21.1</v>
      </c>
      <c r="I9" s="467">
        <v>6.3</v>
      </c>
      <c r="J9" s="467">
        <v>14.8</v>
      </c>
      <c r="K9" s="470">
        <v>9</v>
      </c>
      <c r="L9" s="470">
        <v>8</v>
      </c>
      <c r="M9" s="470">
        <v>10</v>
      </c>
    </row>
    <row r="10" ht="27" customHeight="1" spans="1:13">
      <c r="A10" s="351" t="s">
        <v>1683</v>
      </c>
      <c r="B10" s="467">
        <v>76.4</v>
      </c>
      <c r="C10" s="467">
        <v>0</v>
      </c>
      <c r="D10" s="467">
        <v>76.4</v>
      </c>
      <c r="E10" s="467">
        <v>53.4</v>
      </c>
      <c r="F10" s="467">
        <v>0</v>
      </c>
      <c r="G10" s="467">
        <v>53.4</v>
      </c>
      <c r="H10" s="467">
        <v>75.95</v>
      </c>
      <c r="I10" s="467">
        <v>0</v>
      </c>
      <c r="J10" s="467">
        <v>75.95</v>
      </c>
      <c r="K10" s="470">
        <v>12</v>
      </c>
      <c r="L10" s="470" t="s">
        <v>1684</v>
      </c>
      <c r="M10" s="470">
        <v>12</v>
      </c>
    </row>
    <row r="11" ht="27" customHeight="1" spans="1:13">
      <c r="A11" s="351" t="s">
        <v>1685</v>
      </c>
      <c r="B11" s="467">
        <v>21.2</v>
      </c>
      <c r="C11" s="467">
        <v>0.6</v>
      </c>
      <c r="D11" s="467">
        <v>20.6</v>
      </c>
      <c r="E11" s="467">
        <v>21.2</v>
      </c>
      <c r="F11" s="467">
        <v>0.6</v>
      </c>
      <c r="G11" s="467">
        <v>20.6</v>
      </c>
      <c r="H11" s="467">
        <v>21.2</v>
      </c>
      <c r="I11" s="467">
        <v>0.6</v>
      </c>
      <c r="J11" s="467">
        <v>20.6</v>
      </c>
      <c r="K11" s="470">
        <v>10</v>
      </c>
      <c r="L11" s="470">
        <v>5</v>
      </c>
      <c r="M11" s="470">
        <v>10</v>
      </c>
    </row>
    <row r="12" ht="27" customHeight="1" spans="1:13">
      <c r="A12" s="351" t="s">
        <v>1686</v>
      </c>
      <c r="B12" s="467">
        <v>171</v>
      </c>
      <c r="C12" s="467">
        <v>15.3</v>
      </c>
      <c r="D12" s="467">
        <v>155.7</v>
      </c>
      <c r="E12" s="467">
        <v>76.9</v>
      </c>
      <c r="F12" s="467">
        <v>1.2</v>
      </c>
      <c r="G12" s="467">
        <v>75.7</v>
      </c>
      <c r="H12" s="467">
        <v>161.9</v>
      </c>
      <c r="I12" s="467">
        <v>14.2</v>
      </c>
      <c r="J12" s="467">
        <v>147.7</v>
      </c>
      <c r="K12" s="470">
        <v>10</v>
      </c>
      <c r="L12" s="470">
        <v>5</v>
      </c>
      <c r="M12" s="470">
        <v>10</v>
      </c>
    </row>
    <row r="13" ht="27" customHeight="1" spans="1:13">
      <c r="A13" s="351" t="s">
        <v>1687</v>
      </c>
      <c r="B13" s="467">
        <v>158.9</v>
      </c>
      <c r="C13" s="467">
        <v>25.1</v>
      </c>
      <c r="D13" s="467">
        <v>133.8</v>
      </c>
      <c r="E13" s="467">
        <v>70.2</v>
      </c>
      <c r="F13" s="467">
        <v>0.4</v>
      </c>
      <c r="G13" s="467">
        <v>69.8</v>
      </c>
      <c r="H13" s="467">
        <v>139.31</v>
      </c>
      <c r="I13" s="467">
        <v>5.51</v>
      </c>
      <c r="J13" s="467">
        <v>133.8</v>
      </c>
      <c r="K13" s="470">
        <v>10</v>
      </c>
      <c r="L13" s="470">
        <v>10</v>
      </c>
      <c r="M13" s="470">
        <v>10</v>
      </c>
    </row>
    <row r="14" ht="27" customHeight="1" spans="1:13">
      <c r="A14" s="351" t="s">
        <v>1688</v>
      </c>
      <c r="B14" s="467">
        <v>10.05</v>
      </c>
      <c r="C14" s="467">
        <v>4.05</v>
      </c>
      <c r="D14" s="467">
        <v>6</v>
      </c>
      <c r="E14" s="467">
        <v>8.05</v>
      </c>
      <c r="F14" s="467">
        <v>4.05</v>
      </c>
      <c r="G14" s="467">
        <v>4</v>
      </c>
      <c r="H14" s="467">
        <v>10.05</v>
      </c>
      <c r="I14" s="467">
        <v>4.05</v>
      </c>
      <c r="J14" s="467">
        <v>6</v>
      </c>
      <c r="K14" s="470">
        <v>11</v>
      </c>
      <c r="L14" s="470">
        <v>10</v>
      </c>
      <c r="M14" s="470">
        <v>11</v>
      </c>
    </row>
    <row r="15" ht="27" customHeight="1" spans="1:13">
      <c r="A15" s="468" t="s">
        <v>1689</v>
      </c>
      <c r="B15" s="467">
        <v>58.9</v>
      </c>
      <c r="C15" s="467">
        <v>3.9</v>
      </c>
      <c r="D15" s="467">
        <v>55</v>
      </c>
      <c r="E15" s="467">
        <v>44.3</v>
      </c>
      <c r="F15" s="467">
        <v>0.3</v>
      </c>
      <c r="G15" s="467">
        <v>44</v>
      </c>
      <c r="H15" s="467">
        <v>55.32</v>
      </c>
      <c r="I15" s="467">
        <v>0.32</v>
      </c>
      <c r="J15" s="467">
        <v>55</v>
      </c>
      <c r="K15" s="470">
        <v>11</v>
      </c>
      <c r="L15" s="470">
        <v>5</v>
      </c>
      <c r="M15" s="470">
        <v>11</v>
      </c>
    </row>
    <row r="16" ht="27" customHeight="1" spans="1:13">
      <c r="A16" s="351" t="s">
        <v>1690</v>
      </c>
      <c r="B16" s="467">
        <v>88.2</v>
      </c>
      <c r="C16" s="467">
        <v>0.1</v>
      </c>
      <c r="D16" s="467">
        <v>88.1</v>
      </c>
      <c r="E16" s="467">
        <v>34.7</v>
      </c>
      <c r="F16" s="467">
        <v>0.1</v>
      </c>
      <c r="G16" s="467">
        <v>34.6</v>
      </c>
      <c r="H16" s="467">
        <v>88.2</v>
      </c>
      <c r="I16" s="467">
        <v>0.1</v>
      </c>
      <c r="J16" s="467">
        <v>88.1</v>
      </c>
      <c r="K16" s="470">
        <v>11</v>
      </c>
      <c r="L16" s="470">
        <v>5</v>
      </c>
      <c r="M16" s="470">
        <v>11</v>
      </c>
    </row>
    <row r="17" ht="27" customHeight="1" spans="1:13">
      <c r="A17" s="351" t="s">
        <v>1691</v>
      </c>
      <c r="B17" s="467">
        <v>76.1</v>
      </c>
      <c r="C17" s="467">
        <v>0.5</v>
      </c>
      <c r="D17" s="467">
        <v>75.6</v>
      </c>
      <c r="E17" s="467">
        <v>35.9</v>
      </c>
      <c r="F17" s="467">
        <v>0.3</v>
      </c>
      <c r="G17" s="467">
        <v>35.6</v>
      </c>
      <c r="H17" s="467">
        <v>75.98</v>
      </c>
      <c r="I17" s="467">
        <v>0.38</v>
      </c>
      <c r="J17" s="467">
        <v>75.6</v>
      </c>
      <c r="K17" s="470">
        <v>8</v>
      </c>
      <c r="L17" s="470">
        <v>5</v>
      </c>
      <c r="M17" s="470">
        <v>8</v>
      </c>
    </row>
    <row r="18" ht="27" customHeight="1" spans="1:13">
      <c r="A18" s="351" t="s">
        <v>1692</v>
      </c>
      <c r="B18" s="467">
        <v>2.3</v>
      </c>
      <c r="C18" s="467">
        <v>0.9</v>
      </c>
      <c r="D18" s="467">
        <v>1.4</v>
      </c>
      <c r="E18" s="467">
        <v>1.4</v>
      </c>
      <c r="F18" s="467">
        <v>0</v>
      </c>
      <c r="G18" s="467">
        <v>1.4</v>
      </c>
      <c r="H18" s="467">
        <v>1.85</v>
      </c>
      <c r="I18" s="467">
        <v>0.45</v>
      </c>
      <c r="J18" s="467">
        <v>1.4</v>
      </c>
      <c r="K18" s="470">
        <v>12</v>
      </c>
      <c r="L18" s="470" t="s">
        <v>1684</v>
      </c>
      <c r="M18" s="470">
        <v>12</v>
      </c>
    </row>
  </sheetData>
  <mergeCells count="6">
    <mergeCell ref="A2:M2"/>
    <mergeCell ref="B4:D4"/>
    <mergeCell ref="E4:G4"/>
    <mergeCell ref="H4:J4"/>
    <mergeCell ref="K4:M4"/>
    <mergeCell ref="A4:A5"/>
  </mergeCells>
  <printOptions horizontalCentered="1"/>
  <pageMargins left="0.161111111111111" right="0.161111111111111" top="0.60625" bottom="0.60625" header="0.302777777777778" footer="0.302777777777778"/>
  <pageSetup paperSize="8" scale="120" fitToHeight="0" orientation="landscape"/>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A1" sqref="A1"/>
    </sheetView>
  </sheetViews>
  <sheetFormatPr defaultColWidth="10" defaultRowHeight="14.25" outlineLevelCol="2"/>
  <cols>
    <col min="1" max="1" width="51.5" style="345" customWidth="1"/>
    <col min="2" max="3" width="27" style="345" customWidth="1"/>
    <col min="4" max="255" width="10" style="345"/>
    <col min="256" max="16384" width="10" style="339"/>
  </cols>
  <sheetData>
    <row r="1" s="345" customFormat="1" ht="18" customHeight="1" spans="1:2">
      <c r="A1" s="281" t="s">
        <v>1693</v>
      </c>
      <c r="B1" s="464"/>
    </row>
    <row r="2" s="345" customFormat="1" ht="20.25" customHeight="1" spans="1:3">
      <c r="A2" s="346" t="s">
        <v>1694</v>
      </c>
      <c r="B2" s="346"/>
      <c r="C2" s="346"/>
    </row>
    <row r="3" s="345" customFormat="1" ht="20.25" customHeight="1" spans="1:3">
      <c r="A3" s="347"/>
      <c r="B3" s="347"/>
      <c r="C3" s="348" t="s">
        <v>1667</v>
      </c>
    </row>
    <row r="4" s="345" customFormat="1" ht="35.1" customHeight="1" spans="1:3">
      <c r="A4" s="349" t="s">
        <v>1695</v>
      </c>
      <c r="B4" s="350" t="s">
        <v>1696</v>
      </c>
      <c r="C4" s="350" t="s">
        <v>1697</v>
      </c>
    </row>
    <row r="5" s="345" customFormat="1" ht="35.1" customHeight="1" spans="1:3">
      <c r="A5" s="351" t="s">
        <v>1698</v>
      </c>
      <c r="B5" s="352"/>
      <c r="C5" s="352">
        <v>67.87</v>
      </c>
    </row>
    <row r="6" s="345" customFormat="1" ht="35.1" customHeight="1" spans="1:3">
      <c r="A6" s="351" t="s">
        <v>1699</v>
      </c>
      <c r="B6" s="352">
        <v>345.6</v>
      </c>
      <c r="C6" s="352"/>
    </row>
    <row r="7" s="345" customFormat="1" ht="35.1" customHeight="1" spans="1:3">
      <c r="A7" s="351" t="s">
        <v>1700</v>
      </c>
      <c r="B7" s="352"/>
      <c r="C7" s="352">
        <v>22</v>
      </c>
    </row>
    <row r="8" s="345" customFormat="1" ht="35.1" customHeight="1" spans="1:3">
      <c r="A8" s="351" t="s">
        <v>1701</v>
      </c>
      <c r="B8" s="352"/>
      <c r="C8" s="352">
        <v>0</v>
      </c>
    </row>
    <row r="9" s="345" customFormat="1" ht="35.1" customHeight="1" spans="1:3">
      <c r="A9" s="351" t="s">
        <v>1702</v>
      </c>
      <c r="B9" s="352"/>
      <c r="C9" s="352">
        <v>22</v>
      </c>
    </row>
    <row r="10" s="345" customFormat="1" ht="35.1" customHeight="1" spans="1:3">
      <c r="A10" s="351" t="s">
        <v>1703</v>
      </c>
      <c r="B10" s="352"/>
      <c r="C10" s="352">
        <v>21.0069</v>
      </c>
    </row>
    <row r="11" s="345" customFormat="1" ht="35.1" customHeight="1" spans="1:3">
      <c r="A11" s="351" t="s">
        <v>1704</v>
      </c>
      <c r="B11" s="352"/>
      <c r="C11" s="352">
        <v>68.86305</v>
      </c>
    </row>
    <row r="12" s="345" customFormat="1" ht="26.1" customHeight="1"/>
  </sheetData>
  <mergeCells count="1">
    <mergeCell ref="A2:C2"/>
  </mergeCells>
  <printOptions horizontalCentered="1"/>
  <pageMargins left="0.161111111111111" right="0.161111111111111" top="0.60625" bottom="0.60625" header="0.302777777777778" footer="0.302777777777778"/>
  <pageSetup paperSize="8" scale="150" fitToHeight="0" orientation="landscape"/>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view="pageBreakPreview" zoomScaleNormal="100" workbookViewId="0">
      <selection activeCell="A1" sqref="A1"/>
    </sheetView>
  </sheetViews>
  <sheetFormatPr defaultColWidth="10" defaultRowHeight="14.25"/>
  <cols>
    <col min="1" max="1" width="18.125" style="339" customWidth="1"/>
    <col min="2" max="2" width="11" style="339" customWidth="1"/>
    <col min="3" max="3" width="13.625" style="339" customWidth="1"/>
    <col min="4" max="4" width="15.25" style="339" customWidth="1"/>
    <col min="5" max="5" width="10.75" style="339" customWidth="1"/>
    <col min="6" max="6" width="9.875" style="339" customWidth="1"/>
    <col min="7" max="7" width="11.125" style="339" customWidth="1"/>
    <col min="8" max="8" width="6" style="451" customWidth="1"/>
    <col min="9" max="9" width="7.75" style="451" customWidth="1"/>
    <col min="10" max="10" width="10.625" style="451" customWidth="1"/>
    <col min="11" max="11" width="7.75" style="451" customWidth="1"/>
    <col min="12" max="12" width="6.5" style="451" customWidth="1"/>
    <col min="13" max="13" width="8.625" style="451" customWidth="1"/>
    <col min="14" max="16384" width="10" style="339"/>
  </cols>
  <sheetData>
    <row r="1" customHeight="1" spans="1:1">
      <c r="A1" s="281" t="s">
        <v>1705</v>
      </c>
    </row>
    <row r="2" ht="28.7" customHeight="1" spans="1:14">
      <c r="A2" s="452" t="s">
        <v>1706</v>
      </c>
      <c r="B2" s="452"/>
      <c r="C2" s="452"/>
      <c r="D2" s="452"/>
      <c r="E2" s="452"/>
      <c r="F2" s="452"/>
      <c r="G2" s="452"/>
      <c r="H2" s="452"/>
      <c r="I2" s="452"/>
      <c r="J2" s="452"/>
      <c r="K2" s="452"/>
      <c r="L2" s="452"/>
      <c r="M2" s="452"/>
      <c r="N2" s="277"/>
    </row>
    <row r="3" ht="24" customHeight="1" spans="1:14">
      <c r="A3" s="453"/>
      <c r="B3" s="453"/>
      <c r="C3" s="453"/>
      <c r="D3" s="453"/>
      <c r="E3" s="453"/>
      <c r="F3" s="453"/>
      <c r="G3" s="453"/>
      <c r="H3" s="453"/>
      <c r="I3" s="453"/>
      <c r="J3" s="453"/>
      <c r="K3" s="453"/>
      <c r="L3" s="453"/>
      <c r="M3" s="460" t="s">
        <v>1667</v>
      </c>
      <c r="N3" s="277"/>
    </row>
    <row r="4" s="441" customFormat="1" ht="32.1" customHeight="1" spans="1:13">
      <c r="A4" s="350" t="s">
        <v>1707</v>
      </c>
      <c r="B4" s="350" t="s">
        <v>1708</v>
      </c>
      <c r="C4" s="350" t="s">
        <v>1709</v>
      </c>
      <c r="D4" s="350" t="s">
        <v>1710</v>
      </c>
      <c r="E4" s="350" t="s">
        <v>1711</v>
      </c>
      <c r="F4" s="350" t="s">
        <v>1712</v>
      </c>
      <c r="G4" s="350" t="s">
        <v>1713</v>
      </c>
      <c r="H4" s="350" t="s">
        <v>1714</v>
      </c>
      <c r="I4" s="350" t="s">
        <v>1715</v>
      </c>
      <c r="J4" s="350" t="s">
        <v>1716</v>
      </c>
      <c r="K4" s="350" t="s">
        <v>1717</v>
      </c>
      <c r="L4" s="350" t="s">
        <v>1718</v>
      </c>
      <c r="M4" s="350" t="s">
        <v>1719</v>
      </c>
    </row>
    <row r="5" s="441" customFormat="1" ht="27.95" customHeight="1" spans="1:13">
      <c r="A5" s="454" t="s">
        <v>1720</v>
      </c>
      <c r="B5" s="350"/>
      <c r="C5" s="350"/>
      <c r="D5" s="350"/>
      <c r="E5" s="350"/>
      <c r="F5" s="350">
        <v>124.85</v>
      </c>
      <c r="G5" s="350"/>
      <c r="H5" s="350"/>
      <c r="I5" s="350">
        <v>124.79</v>
      </c>
      <c r="J5" s="350"/>
      <c r="K5" s="461">
        <v>0</v>
      </c>
      <c r="L5" s="461">
        <v>1.01</v>
      </c>
      <c r="M5" s="350"/>
    </row>
    <row r="6" ht="54.95" customHeight="1" spans="1:14">
      <c r="A6" s="351" t="s">
        <v>1721</v>
      </c>
      <c r="B6" s="455" t="s">
        <v>1722</v>
      </c>
      <c r="C6" s="456" t="s">
        <v>1723</v>
      </c>
      <c r="D6" s="456" t="s">
        <v>1723</v>
      </c>
      <c r="E6" s="455" t="s">
        <v>1677</v>
      </c>
      <c r="F6" s="457">
        <v>0.4</v>
      </c>
      <c r="G6" s="455" t="s">
        <v>1724</v>
      </c>
      <c r="H6" s="458">
        <v>5</v>
      </c>
      <c r="I6" s="457">
        <v>0.4</v>
      </c>
      <c r="J6" s="462" t="s">
        <v>1725</v>
      </c>
      <c r="K6" s="459">
        <v>0</v>
      </c>
      <c r="L6" s="459">
        <v>0</v>
      </c>
      <c r="M6" s="463">
        <v>0.0317</v>
      </c>
      <c r="N6" s="277"/>
    </row>
    <row r="7" ht="54.95" customHeight="1" spans="1:14">
      <c r="A7" s="351" t="s">
        <v>1726</v>
      </c>
      <c r="B7" s="455" t="s">
        <v>1722</v>
      </c>
      <c r="C7" s="456" t="s">
        <v>1723</v>
      </c>
      <c r="D7" s="456" t="s">
        <v>1723</v>
      </c>
      <c r="E7" s="455" t="s">
        <v>1677</v>
      </c>
      <c r="F7" s="457">
        <v>0.4</v>
      </c>
      <c r="G7" s="455" t="s">
        <v>1724</v>
      </c>
      <c r="H7" s="458">
        <v>5</v>
      </c>
      <c r="I7" s="457">
        <v>0.4</v>
      </c>
      <c r="J7" s="462" t="s">
        <v>1725</v>
      </c>
      <c r="K7" s="459">
        <v>0</v>
      </c>
      <c r="L7" s="459">
        <v>0</v>
      </c>
      <c r="M7" s="463">
        <v>0.0317</v>
      </c>
      <c r="N7" s="277"/>
    </row>
    <row r="8" ht="54.95" customHeight="1" spans="1:14">
      <c r="A8" s="351" t="s">
        <v>1727</v>
      </c>
      <c r="B8" s="455" t="s">
        <v>1722</v>
      </c>
      <c r="C8" s="456" t="s">
        <v>1723</v>
      </c>
      <c r="D8" s="456" t="s">
        <v>1723</v>
      </c>
      <c r="E8" s="455" t="s">
        <v>1677</v>
      </c>
      <c r="F8" s="457">
        <v>0.4</v>
      </c>
      <c r="G8" s="455" t="s">
        <v>1724</v>
      </c>
      <c r="H8" s="458">
        <v>5</v>
      </c>
      <c r="I8" s="457">
        <v>0.4</v>
      </c>
      <c r="J8" s="462" t="s">
        <v>1725</v>
      </c>
      <c r="K8" s="459">
        <v>0</v>
      </c>
      <c r="L8" s="459">
        <v>0</v>
      </c>
      <c r="M8" s="463">
        <v>0.0317</v>
      </c>
      <c r="N8" s="277"/>
    </row>
    <row r="9" ht="54.95" customHeight="1" spans="1:14">
      <c r="A9" s="351" t="s">
        <v>1728</v>
      </c>
      <c r="B9" s="455" t="s">
        <v>1722</v>
      </c>
      <c r="C9" s="456" t="s">
        <v>1723</v>
      </c>
      <c r="D9" s="456" t="s">
        <v>1723</v>
      </c>
      <c r="E9" s="455" t="s">
        <v>1677</v>
      </c>
      <c r="F9" s="457">
        <v>0.4</v>
      </c>
      <c r="G9" s="455" t="s">
        <v>1724</v>
      </c>
      <c r="H9" s="458">
        <v>5</v>
      </c>
      <c r="I9" s="457">
        <v>0.4</v>
      </c>
      <c r="J9" s="462" t="s">
        <v>1725</v>
      </c>
      <c r="K9" s="459">
        <v>0</v>
      </c>
      <c r="L9" s="459">
        <v>0</v>
      </c>
      <c r="M9" s="463">
        <v>0.0317</v>
      </c>
      <c r="N9" s="277"/>
    </row>
    <row r="10" ht="54.95" customHeight="1" spans="1:14">
      <c r="A10" s="351" t="s">
        <v>1729</v>
      </c>
      <c r="B10" s="455" t="s">
        <v>1722</v>
      </c>
      <c r="C10" s="456" t="s">
        <v>1723</v>
      </c>
      <c r="D10" s="456" t="s">
        <v>1723</v>
      </c>
      <c r="E10" s="455" t="s">
        <v>1677</v>
      </c>
      <c r="F10" s="457">
        <v>0.4</v>
      </c>
      <c r="G10" s="455" t="s">
        <v>1724</v>
      </c>
      <c r="H10" s="458">
        <v>5</v>
      </c>
      <c r="I10" s="457">
        <v>0.4</v>
      </c>
      <c r="J10" s="462" t="s">
        <v>1725</v>
      </c>
      <c r="K10" s="459">
        <v>0</v>
      </c>
      <c r="L10" s="459">
        <v>0</v>
      </c>
      <c r="M10" s="463">
        <v>0.0317</v>
      </c>
      <c r="N10" s="277"/>
    </row>
    <row r="11" ht="54.95" customHeight="1" spans="1:14">
      <c r="A11" s="351" t="s">
        <v>1730</v>
      </c>
      <c r="B11" s="455" t="s">
        <v>1731</v>
      </c>
      <c r="C11" s="456" t="s">
        <v>1732</v>
      </c>
      <c r="D11" s="456" t="s">
        <v>1733</v>
      </c>
      <c r="E11" s="455" t="s">
        <v>1677</v>
      </c>
      <c r="F11" s="457">
        <v>6.75</v>
      </c>
      <c r="G11" s="455" t="s">
        <v>1724</v>
      </c>
      <c r="H11" s="458">
        <v>5</v>
      </c>
      <c r="I11" s="457">
        <v>6.75</v>
      </c>
      <c r="J11" s="462" t="s">
        <v>1734</v>
      </c>
      <c r="K11" s="459">
        <v>0</v>
      </c>
      <c r="L11" s="459">
        <v>0</v>
      </c>
      <c r="M11" s="463">
        <v>0.0317</v>
      </c>
      <c r="N11" s="277"/>
    </row>
    <row r="12" ht="39" customHeight="1" spans="1:14">
      <c r="A12" s="351" t="s">
        <v>1735</v>
      </c>
      <c r="B12" s="455" t="s">
        <v>1736</v>
      </c>
      <c r="C12" s="456" t="s">
        <v>1737</v>
      </c>
      <c r="D12" s="456" t="s">
        <v>1738</v>
      </c>
      <c r="E12" s="455" t="s">
        <v>1677</v>
      </c>
      <c r="F12" s="457">
        <v>2</v>
      </c>
      <c r="G12" s="455" t="s">
        <v>1724</v>
      </c>
      <c r="H12" s="458">
        <v>5</v>
      </c>
      <c r="I12" s="457">
        <v>1.96</v>
      </c>
      <c r="J12" s="462" t="s">
        <v>1734</v>
      </c>
      <c r="K12" s="459">
        <v>0</v>
      </c>
      <c r="L12" s="459">
        <v>0</v>
      </c>
      <c r="M12" s="463">
        <v>0.0317</v>
      </c>
      <c r="N12" s="277"/>
    </row>
    <row r="13" ht="39" customHeight="1" spans="1:14">
      <c r="A13" s="351" t="s">
        <v>1739</v>
      </c>
      <c r="B13" s="455" t="s">
        <v>1740</v>
      </c>
      <c r="C13" s="456" t="s">
        <v>1741</v>
      </c>
      <c r="D13" s="456" t="s">
        <v>1742</v>
      </c>
      <c r="E13" s="455" t="s">
        <v>1678</v>
      </c>
      <c r="F13" s="459">
        <v>1.4</v>
      </c>
      <c r="G13" s="455" t="s">
        <v>1743</v>
      </c>
      <c r="H13" s="458">
        <v>15</v>
      </c>
      <c r="I13" s="459">
        <v>1.4</v>
      </c>
      <c r="J13" s="462" t="s">
        <v>1734</v>
      </c>
      <c r="K13" s="459">
        <v>0</v>
      </c>
      <c r="L13" s="459">
        <v>0.03</v>
      </c>
      <c r="M13" s="463">
        <v>0.0366</v>
      </c>
      <c r="N13" s="277"/>
    </row>
    <row r="14" ht="39" customHeight="1" spans="1:14">
      <c r="A14" s="351" t="s">
        <v>1744</v>
      </c>
      <c r="B14" s="455" t="s">
        <v>1745</v>
      </c>
      <c r="C14" s="456" t="s">
        <v>1746</v>
      </c>
      <c r="D14" s="456" t="s">
        <v>1747</v>
      </c>
      <c r="E14" s="455" t="s">
        <v>1678</v>
      </c>
      <c r="F14" s="459">
        <v>31.5</v>
      </c>
      <c r="G14" s="455" t="s">
        <v>1743</v>
      </c>
      <c r="H14" s="458">
        <v>15</v>
      </c>
      <c r="I14" s="457">
        <v>31.5</v>
      </c>
      <c r="J14" s="462" t="s">
        <v>1734</v>
      </c>
      <c r="K14" s="459">
        <v>0</v>
      </c>
      <c r="L14" s="459">
        <v>0.58</v>
      </c>
      <c r="M14" s="463">
        <v>0.0366</v>
      </c>
      <c r="N14" s="277"/>
    </row>
    <row r="15" ht="39" customHeight="1" spans="1:14">
      <c r="A15" s="351" t="s">
        <v>1748</v>
      </c>
      <c r="B15" s="455" t="s">
        <v>1749</v>
      </c>
      <c r="C15" s="456" t="s">
        <v>1750</v>
      </c>
      <c r="D15" s="456" t="s">
        <v>1751</v>
      </c>
      <c r="E15" s="455" t="s">
        <v>1678</v>
      </c>
      <c r="F15" s="459">
        <v>44.5</v>
      </c>
      <c r="G15" s="455" t="s">
        <v>1743</v>
      </c>
      <c r="H15" s="458">
        <v>7</v>
      </c>
      <c r="I15" s="457">
        <v>44.5</v>
      </c>
      <c r="J15" s="462" t="s">
        <v>1734</v>
      </c>
      <c r="K15" s="459">
        <v>0</v>
      </c>
      <c r="L15" s="459">
        <v>0</v>
      </c>
      <c r="M15" s="463">
        <v>0.0331</v>
      </c>
      <c r="N15" s="277"/>
    </row>
    <row r="16" ht="39" customHeight="1" spans="1:14">
      <c r="A16" s="351" t="s">
        <v>1752</v>
      </c>
      <c r="B16" s="455" t="s">
        <v>1736</v>
      </c>
      <c r="C16" s="456" t="s">
        <v>1737</v>
      </c>
      <c r="D16" s="456" t="s">
        <v>1737</v>
      </c>
      <c r="E16" s="455" t="s">
        <v>1678</v>
      </c>
      <c r="F16" s="457">
        <v>12.3</v>
      </c>
      <c r="G16" s="455" t="s">
        <v>1753</v>
      </c>
      <c r="H16" s="458">
        <v>10</v>
      </c>
      <c r="I16" s="457">
        <v>12.28</v>
      </c>
      <c r="J16" s="462" t="s">
        <v>1734</v>
      </c>
      <c r="K16" s="459">
        <v>0</v>
      </c>
      <c r="L16" s="459">
        <v>0.18</v>
      </c>
      <c r="M16" s="463">
        <v>0.0293</v>
      </c>
      <c r="N16" s="277"/>
    </row>
    <row r="17" ht="39" customHeight="1" spans="1:14">
      <c r="A17" s="351" t="s">
        <v>1754</v>
      </c>
      <c r="B17" s="455" t="s">
        <v>1722</v>
      </c>
      <c r="C17" s="456" t="s">
        <v>1755</v>
      </c>
      <c r="D17" s="456" t="s">
        <v>1756</v>
      </c>
      <c r="E17" s="455" t="s">
        <v>1678</v>
      </c>
      <c r="F17" s="457">
        <v>1.5</v>
      </c>
      <c r="G17" s="455" t="s">
        <v>1753</v>
      </c>
      <c r="H17" s="458">
        <v>15</v>
      </c>
      <c r="I17" s="457">
        <v>1.5</v>
      </c>
      <c r="J17" s="462" t="s">
        <v>1734</v>
      </c>
      <c r="K17" s="459">
        <v>0</v>
      </c>
      <c r="L17" s="459">
        <v>0.03</v>
      </c>
      <c r="M17" s="463">
        <v>0.0343</v>
      </c>
      <c r="N17" s="277"/>
    </row>
    <row r="18" ht="39" customHeight="1" spans="1:14">
      <c r="A18" s="351" t="s">
        <v>1757</v>
      </c>
      <c r="B18" s="455" t="s">
        <v>1758</v>
      </c>
      <c r="C18" s="456" t="s">
        <v>1750</v>
      </c>
      <c r="D18" s="456" t="s">
        <v>1759</v>
      </c>
      <c r="E18" s="455" t="s">
        <v>1678</v>
      </c>
      <c r="F18" s="459">
        <v>10</v>
      </c>
      <c r="G18" s="455" t="s">
        <v>1753</v>
      </c>
      <c r="H18" s="458">
        <v>30</v>
      </c>
      <c r="I18" s="457">
        <v>10</v>
      </c>
      <c r="J18" s="462" t="s">
        <v>1760</v>
      </c>
      <c r="K18" s="459">
        <v>0</v>
      </c>
      <c r="L18" s="459">
        <v>0.19</v>
      </c>
      <c r="M18" s="463">
        <v>0.0372</v>
      </c>
      <c r="N18" s="277"/>
    </row>
    <row r="19" ht="39" customHeight="1" spans="1:14">
      <c r="A19" s="351" t="s">
        <v>1761</v>
      </c>
      <c r="B19" s="455" t="s">
        <v>1762</v>
      </c>
      <c r="C19" s="456" t="s">
        <v>1763</v>
      </c>
      <c r="D19" s="456" t="s">
        <v>1764</v>
      </c>
      <c r="E19" s="455" t="s">
        <v>1678</v>
      </c>
      <c r="F19" s="457">
        <v>1.7</v>
      </c>
      <c r="G19" s="455" t="s">
        <v>1724</v>
      </c>
      <c r="H19" s="458">
        <v>20</v>
      </c>
      <c r="I19" s="457">
        <v>1.7</v>
      </c>
      <c r="J19" s="462" t="s">
        <v>1734</v>
      </c>
      <c r="K19" s="459">
        <v>0</v>
      </c>
      <c r="L19" s="459">
        <v>0</v>
      </c>
      <c r="M19" s="463">
        <v>0.0385</v>
      </c>
      <c r="N19" s="277"/>
    </row>
    <row r="20" ht="39" customHeight="1" spans="1:14">
      <c r="A20" s="351" t="s">
        <v>1765</v>
      </c>
      <c r="B20" s="455" t="s">
        <v>1766</v>
      </c>
      <c r="C20" s="456" t="s">
        <v>1767</v>
      </c>
      <c r="D20" s="456" t="s">
        <v>1767</v>
      </c>
      <c r="E20" s="455" t="s">
        <v>1678</v>
      </c>
      <c r="F20" s="457">
        <v>4.3</v>
      </c>
      <c r="G20" s="455" t="s">
        <v>1724</v>
      </c>
      <c r="H20" s="458">
        <v>20</v>
      </c>
      <c r="I20" s="457">
        <v>4.3</v>
      </c>
      <c r="J20" s="462" t="s">
        <v>1734</v>
      </c>
      <c r="K20" s="459">
        <v>0</v>
      </c>
      <c r="L20" s="459">
        <v>0</v>
      </c>
      <c r="M20" s="463">
        <v>0.0385</v>
      </c>
      <c r="N20" s="277"/>
    </row>
    <row r="21" ht="39" customHeight="1" spans="1:14">
      <c r="A21" s="351" t="s">
        <v>1768</v>
      </c>
      <c r="B21" s="455" t="s">
        <v>1722</v>
      </c>
      <c r="C21" s="456" t="s">
        <v>1769</v>
      </c>
      <c r="D21" s="456" t="s">
        <v>1770</v>
      </c>
      <c r="E21" s="455" t="s">
        <v>1678</v>
      </c>
      <c r="F21" s="457">
        <v>1.1</v>
      </c>
      <c r="G21" s="455" t="s">
        <v>1724</v>
      </c>
      <c r="H21" s="458">
        <v>5</v>
      </c>
      <c r="I21" s="457">
        <v>1.1</v>
      </c>
      <c r="J21" s="462" t="s">
        <v>1734</v>
      </c>
      <c r="K21" s="459">
        <v>0</v>
      </c>
      <c r="L21" s="459">
        <v>0</v>
      </c>
      <c r="M21" s="463">
        <v>0.0317</v>
      </c>
      <c r="N21" s="277"/>
    </row>
    <row r="22" ht="39" customHeight="1" spans="1:14">
      <c r="A22" s="351" t="s">
        <v>1771</v>
      </c>
      <c r="B22" s="455" t="s">
        <v>1772</v>
      </c>
      <c r="C22" s="456" t="s">
        <v>1769</v>
      </c>
      <c r="D22" s="456" t="s">
        <v>1773</v>
      </c>
      <c r="E22" s="455" t="s">
        <v>1678</v>
      </c>
      <c r="F22" s="457">
        <v>5.8</v>
      </c>
      <c r="G22" s="455" t="s">
        <v>1724</v>
      </c>
      <c r="H22" s="458">
        <v>10</v>
      </c>
      <c r="I22" s="457">
        <v>5.8</v>
      </c>
      <c r="J22" s="462" t="s">
        <v>1734</v>
      </c>
      <c r="K22" s="459">
        <v>0</v>
      </c>
      <c r="L22" s="459">
        <v>0</v>
      </c>
      <c r="M22" s="463">
        <v>0.0326</v>
      </c>
      <c r="N22" s="277"/>
    </row>
    <row r="23" spans="1:14">
      <c r="A23" s="277" t="s">
        <v>1774</v>
      </c>
      <c r="B23" s="277"/>
      <c r="C23" s="277"/>
      <c r="D23" s="277"/>
      <c r="E23" s="277"/>
      <c r="F23" s="277"/>
      <c r="G23" s="277"/>
      <c r="H23" s="441"/>
      <c r="I23" s="441"/>
      <c r="J23" s="441"/>
      <c r="K23" s="441"/>
      <c r="L23" s="441"/>
      <c r="M23" s="441"/>
      <c r="N23" s="277"/>
    </row>
  </sheetData>
  <mergeCells count="1">
    <mergeCell ref="A2:M2"/>
  </mergeCells>
  <printOptions horizontalCentered="1"/>
  <pageMargins left="0.160416666666667" right="0.160416666666667" top="0.605555555555556" bottom="0.605555555555556" header="0.302777777777778" footer="0.302777777777778"/>
  <pageSetup paperSize="8" scale="120" fitToHeight="0" orientation="landscape"/>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1"/>
  <sheetViews>
    <sheetView view="pageBreakPreview" zoomScale="85" zoomScaleNormal="100" workbookViewId="0">
      <selection activeCell="B10" sqref="B10"/>
    </sheetView>
  </sheetViews>
  <sheetFormatPr defaultColWidth="10" defaultRowHeight="14.25" outlineLevelCol="5"/>
  <cols>
    <col min="1" max="1" width="34.875" style="443" customWidth="1"/>
    <col min="2" max="2" width="18.25" style="277" customWidth="1"/>
    <col min="3" max="3" width="21.25" style="277" customWidth="1"/>
    <col min="4" max="4" width="18.25" style="277" customWidth="1"/>
    <col min="5" max="5" width="9.5" style="277" customWidth="1"/>
    <col min="6" max="6" width="11.125" style="277" customWidth="1"/>
    <col min="7" max="16384" width="10" style="277"/>
  </cols>
  <sheetData>
    <row r="1" customHeight="1" spans="1:1">
      <c r="A1" s="281" t="s">
        <v>1775</v>
      </c>
    </row>
    <row r="2" ht="28.7" customHeight="1" spans="1:6">
      <c r="A2" s="434" t="s">
        <v>1776</v>
      </c>
      <c r="B2" s="434"/>
      <c r="C2" s="434"/>
      <c r="D2" s="434"/>
      <c r="E2" s="434"/>
      <c r="F2" s="434"/>
    </row>
    <row r="3" ht="24" customHeight="1" spans="1:6">
      <c r="A3" s="435" t="s">
        <v>1667</v>
      </c>
      <c r="B3" s="435"/>
      <c r="C3" s="435"/>
      <c r="D3" s="435"/>
      <c r="E3" s="435"/>
      <c r="F3" s="435"/>
    </row>
    <row r="4" s="441" customFormat="1" ht="27" spans="1:6">
      <c r="A4" s="436" t="s">
        <v>1707</v>
      </c>
      <c r="B4" s="436" t="s">
        <v>1708</v>
      </c>
      <c r="C4" s="436" t="s">
        <v>1710</v>
      </c>
      <c r="D4" s="436" t="s">
        <v>1711</v>
      </c>
      <c r="E4" s="436" t="s">
        <v>1712</v>
      </c>
      <c r="F4" s="436" t="s">
        <v>1713</v>
      </c>
    </row>
    <row r="5" s="441" customFormat="1" ht="33.95" customHeight="1" spans="1:6">
      <c r="A5" s="444" t="s">
        <v>1777</v>
      </c>
      <c r="B5" s="436"/>
      <c r="C5" s="436"/>
      <c r="D5" s="436"/>
      <c r="E5" s="445">
        <f>E6+E16+E32+E42+E53+E62+E81+E96+E113+E147</f>
        <v>357.15</v>
      </c>
      <c r="F5" s="445"/>
    </row>
    <row r="6" s="441" customFormat="1" ht="33.95" customHeight="1" spans="1:6">
      <c r="A6" s="444" t="s">
        <v>1778</v>
      </c>
      <c r="B6" s="436"/>
      <c r="C6" s="436"/>
      <c r="D6" s="436"/>
      <c r="E6" s="445">
        <f>SUM(E7:E15)</f>
        <v>11.1</v>
      </c>
      <c r="F6" s="445"/>
    </row>
    <row r="7" ht="33.95" customHeight="1" spans="1:6">
      <c r="A7" s="437" t="s">
        <v>1779</v>
      </c>
      <c r="B7" s="446" t="s">
        <v>1780</v>
      </c>
      <c r="C7" s="447" t="s">
        <v>1781</v>
      </c>
      <c r="D7" s="446" t="s">
        <v>1677</v>
      </c>
      <c r="E7" s="448">
        <v>0.3</v>
      </c>
      <c r="F7" s="446" t="s">
        <v>1724</v>
      </c>
    </row>
    <row r="8" ht="33.95" customHeight="1" spans="1:6">
      <c r="A8" s="437" t="s">
        <v>1782</v>
      </c>
      <c r="B8" s="446" t="s">
        <v>1722</v>
      </c>
      <c r="C8" s="447" t="s">
        <v>1783</v>
      </c>
      <c r="D8" s="446" t="s">
        <v>1677</v>
      </c>
      <c r="E8" s="448">
        <v>1</v>
      </c>
      <c r="F8" s="446" t="s">
        <v>1784</v>
      </c>
    </row>
    <row r="9" ht="33.95" customHeight="1" spans="1:6">
      <c r="A9" s="437" t="s">
        <v>1785</v>
      </c>
      <c r="B9" s="446" t="s">
        <v>1786</v>
      </c>
      <c r="C9" s="447" t="s">
        <v>1787</v>
      </c>
      <c r="D9" s="446" t="s">
        <v>1677</v>
      </c>
      <c r="E9" s="448">
        <v>3</v>
      </c>
      <c r="F9" s="446" t="s">
        <v>1784</v>
      </c>
    </row>
    <row r="10" ht="33.95" customHeight="1" spans="1:6">
      <c r="A10" s="437" t="s">
        <v>1788</v>
      </c>
      <c r="B10" s="446" t="s">
        <v>1736</v>
      </c>
      <c r="C10" s="447" t="s">
        <v>1781</v>
      </c>
      <c r="D10" s="446" t="s">
        <v>1678</v>
      </c>
      <c r="E10" s="448">
        <v>2</v>
      </c>
      <c r="F10" s="446" t="s">
        <v>1743</v>
      </c>
    </row>
    <row r="11" ht="33.95" customHeight="1" spans="1:6">
      <c r="A11" s="437" t="s">
        <v>1789</v>
      </c>
      <c r="B11" s="446" t="s">
        <v>1790</v>
      </c>
      <c r="C11" s="447" t="s">
        <v>1791</v>
      </c>
      <c r="D11" s="446" t="s">
        <v>1678</v>
      </c>
      <c r="E11" s="448">
        <v>0.7</v>
      </c>
      <c r="F11" s="446" t="s">
        <v>1743</v>
      </c>
    </row>
    <row r="12" ht="33.95" customHeight="1" spans="1:6">
      <c r="A12" s="437" t="s">
        <v>1792</v>
      </c>
      <c r="B12" s="446" t="s">
        <v>1793</v>
      </c>
      <c r="C12" s="447" t="s">
        <v>1794</v>
      </c>
      <c r="D12" s="446" t="s">
        <v>1678</v>
      </c>
      <c r="E12" s="448">
        <v>1.1</v>
      </c>
      <c r="F12" s="446" t="s">
        <v>1753</v>
      </c>
    </row>
    <row r="13" ht="33.95" customHeight="1" spans="1:6">
      <c r="A13" s="437" t="s">
        <v>1795</v>
      </c>
      <c r="B13" s="446" t="s">
        <v>1722</v>
      </c>
      <c r="C13" s="447" t="s">
        <v>1787</v>
      </c>
      <c r="D13" s="446" t="s">
        <v>1678</v>
      </c>
      <c r="E13" s="448">
        <v>0.9</v>
      </c>
      <c r="F13" s="446" t="s">
        <v>1753</v>
      </c>
    </row>
    <row r="14" ht="33.95" customHeight="1" spans="1:6">
      <c r="A14" s="437" t="s">
        <v>1796</v>
      </c>
      <c r="B14" s="446" t="s">
        <v>1736</v>
      </c>
      <c r="C14" s="447" t="s">
        <v>1797</v>
      </c>
      <c r="D14" s="446" t="s">
        <v>1678</v>
      </c>
      <c r="E14" s="448">
        <v>0.85</v>
      </c>
      <c r="F14" s="446" t="s">
        <v>1724</v>
      </c>
    </row>
    <row r="15" ht="33.95" customHeight="1" spans="1:6">
      <c r="A15" s="437" t="s">
        <v>1798</v>
      </c>
      <c r="B15" s="446" t="s">
        <v>1790</v>
      </c>
      <c r="C15" s="447" t="s">
        <v>1791</v>
      </c>
      <c r="D15" s="446" t="s">
        <v>1678</v>
      </c>
      <c r="E15" s="448">
        <v>1.25</v>
      </c>
      <c r="F15" s="446" t="s">
        <v>1724</v>
      </c>
    </row>
    <row r="16" s="441" customFormat="1" ht="33.95" customHeight="1" spans="1:6">
      <c r="A16" s="444" t="s">
        <v>1799</v>
      </c>
      <c r="B16" s="436"/>
      <c r="C16" s="436"/>
      <c r="D16" s="436"/>
      <c r="E16" s="445">
        <f>SUM(E17:E31)</f>
        <v>53.4</v>
      </c>
      <c r="F16" s="445"/>
    </row>
    <row r="17" ht="33.95" customHeight="1" spans="1:6">
      <c r="A17" s="437" t="s">
        <v>1800</v>
      </c>
      <c r="B17" s="446" t="s">
        <v>1801</v>
      </c>
      <c r="C17" s="447" t="s">
        <v>1802</v>
      </c>
      <c r="D17" s="446" t="s">
        <v>1678</v>
      </c>
      <c r="E17" s="448">
        <v>1.2</v>
      </c>
      <c r="F17" s="446" t="s">
        <v>1743</v>
      </c>
    </row>
    <row r="18" ht="33.95" customHeight="1" spans="1:6">
      <c r="A18" s="437" t="s">
        <v>1803</v>
      </c>
      <c r="B18" s="446" t="s">
        <v>1804</v>
      </c>
      <c r="C18" s="447" t="s">
        <v>1805</v>
      </c>
      <c r="D18" s="446" t="s">
        <v>1678</v>
      </c>
      <c r="E18" s="448">
        <v>1.85</v>
      </c>
      <c r="F18" s="446" t="s">
        <v>1743</v>
      </c>
    </row>
    <row r="19" ht="33.95" customHeight="1" spans="1:6">
      <c r="A19" s="437" t="s">
        <v>1806</v>
      </c>
      <c r="B19" s="446" t="s">
        <v>1807</v>
      </c>
      <c r="C19" s="447" t="s">
        <v>1808</v>
      </c>
      <c r="D19" s="446" t="s">
        <v>1678</v>
      </c>
      <c r="E19" s="448">
        <v>2</v>
      </c>
      <c r="F19" s="446" t="s">
        <v>1743</v>
      </c>
    </row>
    <row r="20" ht="33.95" customHeight="1" spans="1:6">
      <c r="A20" s="437" t="s">
        <v>1809</v>
      </c>
      <c r="B20" s="446" t="s">
        <v>1736</v>
      </c>
      <c r="C20" s="447" t="s">
        <v>1808</v>
      </c>
      <c r="D20" s="446" t="s">
        <v>1678</v>
      </c>
      <c r="E20" s="448">
        <v>3.05</v>
      </c>
      <c r="F20" s="446" t="s">
        <v>1743</v>
      </c>
    </row>
    <row r="21" ht="33.95" customHeight="1" spans="1:6">
      <c r="A21" s="437" t="s">
        <v>1810</v>
      </c>
      <c r="B21" s="446" t="s">
        <v>1793</v>
      </c>
      <c r="C21" s="447" t="s">
        <v>1811</v>
      </c>
      <c r="D21" s="446" t="s">
        <v>1678</v>
      </c>
      <c r="E21" s="448">
        <v>1</v>
      </c>
      <c r="F21" s="446" t="s">
        <v>1753</v>
      </c>
    </row>
    <row r="22" ht="33.95" customHeight="1" spans="1:6">
      <c r="A22" s="437" t="s">
        <v>1812</v>
      </c>
      <c r="B22" s="446" t="s">
        <v>1807</v>
      </c>
      <c r="C22" s="447" t="s">
        <v>1813</v>
      </c>
      <c r="D22" s="446" t="s">
        <v>1678</v>
      </c>
      <c r="E22" s="448">
        <v>1.43</v>
      </c>
      <c r="F22" s="446" t="s">
        <v>1753</v>
      </c>
    </row>
    <row r="23" ht="33.95" customHeight="1" spans="1:6">
      <c r="A23" s="437" t="s">
        <v>1814</v>
      </c>
      <c r="B23" s="446" t="s">
        <v>1722</v>
      </c>
      <c r="C23" s="447" t="s">
        <v>1815</v>
      </c>
      <c r="D23" s="446" t="s">
        <v>1678</v>
      </c>
      <c r="E23" s="448">
        <v>7.52</v>
      </c>
      <c r="F23" s="446" t="s">
        <v>1753</v>
      </c>
    </row>
    <row r="24" ht="33.95" customHeight="1" spans="1:6">
      <c r="A24" s="437" t="s">
        <v>1816</v>
      </c>
      <c r="B24" s="446" t="s">
        <v>1817</v>
      </c>
      <c r="C24" s="447" t="s">
        <v>1818</v>
      </c>
      <c r="D24" s="446" t="s">
        <v>1678</v>
      </c>
      <c r="E24" s="448">
        <v>2.16</v>
      </c>
      <c r="F24" s="446" t="s">
        <v>1753</v>
      </c>
    </row>
    <row r="25" ht="33.95" customHeight="1" spans="1:6">
      <c r="A25" s="437" t="s">
        <v>1819</v>
      </c>
      <c r="B25" s="446" t="s">
        <v>1820</v>
      </c>
      <c r="C25" s="447" t="s">
        <v>1805</v>
      </c>
      <c r="D25" s="446" t="s">
        <v>1678</v>
      </c>
      <c r="E25" s="448">
        <v>6.76</v>
      </c>
      <c r="F25" s="446" t="s">
        <v>1753</v>
      </c>
    </row>
    <row r="26" ht="33.95" customHeight="1" spans="1:6">
      <c r="A26" s="437" t="s">
        <v>1821</v>
      </c>
      <c r="B26" s="446" t="s">
        <v>1736</v>
      </c>
      <c r="C26" s="447" t="s">
        <v>1822</v>
      </c>
      <c r="D26" s="446" t="s">
        <v>1678</v>
      </c>
      <c r="E26" s="448">
        <v>1.43</v>
      </c>
      <c r="F26" s="446" t="s">
        <v>1753</v>
      </c>
    </row>
    <row r="27" ht="33.95" customHeight="1" spans="1:6">
      <c r="A27" s="437" t="s">
        <v>1806</v>
      </c>
      <c r="B27" s="446" t="s">
        <v>1807</v>
      </c>
      <c r="C27" s="447" t="s">
        <v>1815</v>
      </c>
      <c r="D27" s="446" t="s">
        <v>1678</v>
      </c>
      <c r="E27" s="448">
        <v>1.2</v>
      </c>
      <c r="F27" s="446" t="s">
        <v>1724</v>
      </c>
    </row>
    <row r="28" ht="33.95" customHeight="1" spans="1:6">
      <c r="A28" s="437" t="s">
        <v>1823</v>
      </c>
      <c r="B28" s="446" t="s">
        <v>1793</v>
      </c>
      <c r="C28" s="447" t="s">
        <v>1824</v>
      </c>
      <c r="D28" s="446" t="s">
        <v>1678</v>
      </c>
      <c r="E28" s="448">
        <v>0.19</v>
      </c>
      <c r="F28" s="446" t="s">
        <v>1724</v>
      </c>
    </row>
    <row r="29" ht="33.95" customHeight="1" spans="1:6">
      <c r="A29" s="437" t="s">
        <v>1825</v>
      </c>
      <c r="B29" s="446" t="s">
        <v>1740</v>
      </c>
      <c r="C29" s="447" t="s">
        <v>1805</v>
      </c>
      <c r="D29" s="446" t="s">
        <v>1678</v>
      </c>
      <c r="E29" s="448">
        <v>3.17</v>
      </c>
      <c r="F29" s="446" t="s">
        <v>1724</v>
      </c>
    </row>
    <row r="30" ht="33.95" customHeight="1" spans="1:6">
      <c r="A30" s="437" t="s">
        <v>1826</v>
      </c>
      <c r="B30" s="446" t="s">
        <v>1772</v>
      </c>
      <c r="C30" s="447" t="s">
        <v>1827</v>
      </c>
      <c r="D30" s="446" t="s">
        <v>1678</v>
      </c>
      <c r="E30" s="448">
        <v>19.33</v>
      </c>
      <c r="F30" s="446" t="s">
        <v>1724</v>
      </c>
    </row>
    <row r="31" ht="33.95" customHeight="1" spans="1:6">
      <c r="A31" s="437" t="s">
        <v>1828</v>
      </c>
      <c r="B31" s="446" t="s">
        <v>1736</v>
      </c>
      <c r="C31" s="447" t="s">
        <v>1822</v>
      </c>
      <c r="D31" s="446" t="s">
        <v>1678</v>
      </c>
      <c r="E31" s="448">
        <v>1.11</v>
      </c>
      <c r="F31" s="446" t="s">
        <v>1724</v>
      </c>
    </row>
    <row r="32" s="441" customFormat="1" ht="33.95" customHeight="1" spans="1:6">
      <c r="A32" s="444" t="s">
        <v>1829</v>
      </c>
      <c r="B32" s="436"/>
      <c r="C32" s="436"/>
      <c r="D32" s="436"/>
      <c r="E32" s="445">
        <f>SUM(E33:E41)</f>
        <v>21.2</v>
      </c>
      <c r="F32" s="445"/>
    </row>
    <row r="33" ht="33.95" customHeight="1" spans="1:6">
      <c r="A33" s="437" t="s">
        <v>1830</v>
      </c>
      <c r="B33" s="446" t="s">
        <v>1736</v>
      </c>
      <c r="C33" s="447" t="s">
        <v>1831</v>
      </c>
      <c r="D33" s="446" t="s">
        <v>1677</v>
      </c>
      <c r="E33" s="448">
        <v>0.6</v>
      </c>
      <c r="F33" s="446" t="s">
        <v>1724</v>
      </c>
    </row>
    <row r="34" ht="33.95" customHeight="1" spans="1:6">
      <c r="A34" s="437" t="s">
        <v>1832</v>
      </c>
      <c r="B34" s="446" t="s">
        <v>1736</v>
      </c>
      <c r="C34" s="447" t="s">
        <v>1833</v>
      </c>
      <c r="D34" s="446" t="s">
        <v>1678</v>
      </c>
      <c r="E34" s="448">
        <v>3.1</v>
      </c>
      <c r="F34" s="446" t="s">
        <v>1743</v>
      </c>
    </row>
    <row r="35" ht="33.95" customHeight="1" spans="1:6">
      <c r="A35" s="437" t="s">
        <v>1834</v>
      </c>
      <c r="B35" s="446" t="s">
        <v>1820</v>
      </c>
      <c r="C35" s="447" t="s">
        <v>1835</v>
      </c>
      <c r="D35" s="446" t="s">
        <v>1678</v>
      </c>
      <c r="E35" s="448">
        <v>2</v>
      </c>
      <c r="F35" s="446" t="s">
        <v>1743</v>
      </c>
    </row>
    <row r="36" ht="33.95" customHeight="1" spans="1:6">
      <c r="A36" s="437" t="s">
        <v>1836</v>
      </c>
      <c r="B36" s="446" t="s">
        <v>1820</v>
      </c>
      <c r="C36" s="447" t="s">
        <v>1835</v>
      </c>
      <c r="D36" s="446" t="s">
        <v>1678</v>
      </c>
      <c r="E36" s="448">
        <v>1.6</v>
      </c>
      <c r="F36" s="446" t="s">
        <v>1753</v>
      </c>
    </row>
    <row r="37" ht="33.95" customHeight="1" spans="1:6">
      <c r="A37" s="437" t="s">
        <v>1832</v>
      </c>
      <c r="B37" s="446" t="s">
        <v>1736</v>
      </c>
      <c r="C37" s="447" t="s">
        <v>1837</v>
      </c>
      <c r="D37" s="446" t="s">
        <v>1678</v>
      </c>
      <c r="E37" s="448">
        <v>5.9</v>
      </c>
      <c r="F37" s="446" t="s">
        <v>1753</v>
      </c>
    </row>
    <row r="38" ht="33.95" customHeight="1" spans="1:6">
      <c r="A38" s="437" t="s">
        <v>1838</v>
      </c>
      <c r="B38" s="446" t="s">
        <v>1722</v>
      </c>
      <c r="C38" s="447" t="s">
        <v>1839</v>
      </c>
      <c r="D38" s="446" t="s">
        <v>1678</v>
      </c>
      <c r="E38" s="448">
        <v>3</v>
      </c>
      <c r="F38" s="446" t="s">
        <v>1753</v>
      </c>
    </row>
    <row r="39" ht="33.95" customHeight="1" spans="1:6">
      <c r="A39" s="437" t="s">
        <v>1840</v>
      </c>
      <c r="B39" s="446" t="s">
        <v>1722</v>
      </c>
      <c r="C39" s="447" t="s">
        <v>1841</v>
      </c>
      <c r="D39" s="446" t="s">
        <v>1678</v>
      </c>
      <c r="E39" s="448">
        <v>2.4</v>
      </c>
      <c r="F39" s="446" t="s">
        <v>1753</v>
      </c>
    </row>
    <row r="40" ht="33.95" customHeight="1" spans="1:6">
      <c r="A40" s="437" t="s">
        <v>1840</v>
      </c>
      <c r="B40" s="446" t="s">
        <v>1722</v>
      </c>
      <c r="C40" s="447" t="s">
        <v>1841</v>
      </c>
      <c r="D40" s="446" t="s">
        <v>1678</v>
      </c>
      <c r="E40" s="448">
        <v>1</v>
      </c>
      <c r="F40" s="446" t="s">
        <v>1724</v>
      </c>
    </row>
    <row r="41" ht="33.95" customHeight="1" spans="1:6">
      <c r="A41" s="437" t="s">
        <v>1842</v>
      </c>
      <c r="B41" s="446" t="s">
        <v>1736</v>
      </c>
      <c r="C41" s="447" t="s">
        <v>1843</v>
      </c>
      <c r="D41" s="446" t="s">
        <v>1678</v>
      </c>
      <c r="E41" s="448">
        <v>1.6</v>
      </c>
      <c r="F41" s="446" t="s">
        <v>1724</v>
      </c>
    </row>
    <row r="42" s="441" customFormat="1" ht="33.95" customHeight="1" spans="1:6">
      <c r="A42" s="444" t="s">
        <v>1844</v>
      </c>
      <c r="B42" s="436"/>
      <c r="C42" s="436"/>
      <c r="D42" s="436"/>
      <c r="E42" s="445">
        <f>SUM(E43:E52)</f>
        <v>76.9</v>
      </c>
      <c r="F42" s="445"/>
    </row>
    <row r="43" ht="33.95" customHeight="1" spans="1:6">
      <c r="A43" s="437" t="s">
        <v>1845</v>
      </c>
      <c r="B43" s="446" t="s">
        <v>1736</v>
      </c>
      <c r="C43" s="447" t="s">
        <v>1846</v>
      </c>
      <c r="D43" s="446" t="s">
        <v>1677</v>
      </c>
      <c r="E43" s="448">
        <v>1.2</v>
      </c>
      <c r="F43" s="446" t="s">
        <v>1724</v>
      </c>
    </row>
    <row r="44" ht="33.95" customHeight="1" spans="1:6">
      <c r="A44" s="437" t="s">
        <v>1847</v>
      </c>
      <c r="B44" s="446" t="s">
        <v>1820</v>
      </c>
      <c r="C44" s="447" t="s">
        <v>1848</v>
      </c>
      <c r="D44" s="446" t="s">
        <v>1678</v>
      </c>
      <c r="E44" s="448">
        <v>20</v>
      </c>
      <c r="F44" s="446" t="s">
        <v>1743</v>
      </c>
    </row>
    <row r="45" ht="33.95" customHeight="1" spans="1:6">
      <c r="A45" s="437" t="s">
        <v>1849</v>
      </c>
      <c r="B45" s="446" t="s">
        <v>1820</v>
      </c>
      <c r="C45" s="447" t="s">
        <v>1848</v>
      </c>
      <c r="D45" s="446" t="s">
        <v>1678</v>
      </c>
      <c r="E45" s="448">
        <v>3.3</v>
      </c>
      <c r="F45" s="446" t="s">
        <v>1784</v>
      </c>
    </row>
    <row r="46" ht="33.95" customHeight="1" spans="1:6">
      <c r="A46" s="437" t="s">
        <v>1850</v>
      </c>
      <c r="B46" s="446" t="s">
        <v>1851</v>
      </c>
      <c r="C46" s="447" t="s">
        <v>1852</v>
      </c>
      <c r="D46" s="446" t="s">
        <v>1678</v>
      </c>
      <c r="E46" s="448">
        <v>0.7</v>
      </c>
      <c r="F46" s="446" t="s">
        <v>1753</v>
      </c>
    </row>
    <row r="47" ht="33.95" customHeight="1" spans="1:6">
      <c r="A47" s="437" t="s">
        <v>1847</v>
      </c>
      <c r="B47" s="446" t="s">
        <v>1820</v>
      </c>
      <c r="C47" s="447" t="s">
        <v>1848</v>
      </c>
      <c r="D47" s="446" t="s">
        <v>1678</v>
      </c>
      <c r="E47" s="448">
        <v>29.7</v>
      </c>
      <c r="F47" s="446" t="s">
        <v>1753</v>
      </c>
    </row>
    <row r="48" ht="42.95" customHeight="1" spans="1:6">
      <c r="A48" s="437" t="s">
        <v>1853</v>
      </c>
      <c r="B48" s="446" t="s">
        <v>1854</v>
      </c>
      <c r="C48" s="447" t="s">
        <v>1855</v>
      </c>
      <c r="D48" s="446" t="s">
        <v>1678</v>
      </c>
      <c r="E48" s="448">
        <v>5.2</v>
      </c>
      <c r="F48" s="446" t="s">
        <v>1753</v>
      </c>
    </row>
    <row r="49" ht="42.95" customHeight="1" spans="1:6">
      <c r="A49" s="437" t="s">
        <v>1853</v>
      </c>
      <c r="B49" s="446" t="s">
        <v>1854</v>
      </c>
      <c r="C49" s="447" t="s">
        <v>1855</v>
      </c>
      <c r="D49" s="446" t="s">
        <v>1678</v>
      </c>
      <c r="E49" s="448">
        <v>1.8</v>
      </c>
      <c r="F49" s="446" t="s">
        <v>1724</v>
      </c>
    </row>
    <row r="50" ht="33.95" customHeight="1" spans="1:6">
      <c r="A50" s="437" t="s">
        <v>1856</v>
      </c>
      <c r="B50" s="446" t="s">
        <v>1736</v>
      </c>
      <c r="C50" s="447" t="s">
        <v>1846</v>
      </c>
      <c r="D50" s="446" t="s">
        <v>1678</v>
      </c>
      <c r="E50" s="448">
        <v>4.7</v>
      </c>
      <c r="F50" s="446" t="s">
        <v>1724</v>
      </c>
    </row>
    <row r="51" ht="33.95" customHeight="1" spans="1:6">
      <c r="A51" s="437" t="s">
        <v>1850</v>
      </c>
      <c r="B51" s="446" t="s">
        <v>1851</v>
      </c>
      <c r="C51" s="447" t="s">
        <v>1852</v>
      </c>
      <c r="D51" s="446" t="s">
        <v>1678</v>
      </c>
      <c r="E51" s="448">
        <v>0.3</v>
      </c>
      <c r="F51" s="446" t="s">
        <v>1724</v>
      </c>
    </row>
    <row r="52" ht="33.95" customHeight="1" spans="1:6">
      <c r="A52" s="437" t="s">
        <v>1847</v>
      </c>
      <c r="B52" s="446" t="s">
        <v>1820</v>
      </c>
      <c r="C52" s="447" t="s">
        <v>1848</v>
      </c>
      <c r="D52" s="446" t="s">
        <v>1678</v>
      </c>
      <c r="E52" s="448">
        <v>10</v>
      </c>
      <c r="F52" s="446" t="s">
        <v>1724</v>
      </c>
    </row>
    <row r="53" s="441" customFormat="1" ht="33.95" customHeight="1" spans="1:6">
      <c r="A53" s="444" t="s">
        <v>1857</v>
      </c>
      <c r="B53" s="436"/>
      <c r="C53" s="436"/>
      <c r="D53" s="436"/>
      <c r="E53" s="445">
        <f>SUM(E54:E61)</f>
        <v>70.2</v>
      </c>
      <c r="F53" s="445"/>
    </row>
    <row r="54" ht="33.95" customHeight="1" spans="1:6">
      <c r="A54" s="437" t="s">
        <v>1858</v>
      </c>
      <c r="B54" s="446" t="s">
        <v>1736</v>
      </c>
      <c r="C54" s="447" t="s">
        <v>1859</v>
      </c>
      <c r="D54" s="446" t="s">
        <v>1677</v>
      </c>
      <c r="E54" s="448">
        <v>0.4</v>
      </c>
      <c r="F54" s="446" t="s">
        <v>1724</v>
      </c>
    </row>
    <row r="55" ht="33.95" customHeight="1" spans="1:6">
      <c r="A55" s="437" t="s">
        <v>1860</v>
      </c>
      <c r="B55" s="446" t="s">
        <v>1820</v>
      </c>
      <c r="C55" s="447" t="s">
        <v>1861</v>
      </c>
      <c r="D55" s="446" t="s">
        <v>1678</v>
      </c>
      <c r="E55" s="448">
        <v>11.2</v>
      </c>
      <c r="F55" s="446" t="s">
        <v>1743</v>
      </c>
    </row>
    <row r="56" ht="33.95" customHeight="1" spans="1:6">
      <c r="A56" s="437" t="s">
        <v>1862</v>
      </c>
      <c r="B56" s="446" t="s">
        <v>1736</v>
      </c>
      <c r="C56" s="447" t="s">
        <v>1863</v>
      </c>
      <c r="D56" s="446" t="s">
        <v>1678</v>
      </c>
      <c r="E56" s="448">
        <v>2</v>
      </c>
      <c r="F56" s="446" t="s">
        <v>1743</v>
      </c>
    </row>
    <row r="57" ht="44.1" customHeight="1" spans="1:6">
      <c r="A57" s="437" t="s">
        <v>1864</v>
      </c>
      <c r="B57" s="446" t="s">
        <v>1820</v>
      </c>
      <c r="C57" s="447" t="s">
        <v>1861</v>
      </c>
      <c r="D57" s="446" t="s">
        <v>1678</v>
      </c>
      <c r="E57" s="448">
        <v>5</v>
      </c>
      <c r="F57" s="446" t="s">
        <v>1743</v>
      </c>
    </row>
    <row r="58" ht="33.95" customHeight="1" spans="1:6">
      <c r="A58" s="437" t="s">
        <v>1865</v>
      </c>
      <c r="B58" s="446" t="s">
        <v>1736</v>
      </c>
      <c r="C58" s="447" t="s">
        <v>1866</v>
      </c>
      <c r="D58" s="446" t="s">
        <v>1678</v>
      </c>
      <c r="E58" s="448">
        <v>6.2</v>
      </c>
      <c r="F58" s="446" t="s">
        <v>1753</v>
      </c>
    </row>
    <row r="59" ht="33.95" customHeight="1" spans="1:6">
      <c r="A59" s="437" t="s">
        <v>1867</v>
      </c>
      <c r="B59" s="446" t="s">
        <v>1736</v>
      </c>
      <c r="C59" s="447" t="s">
        <v>1868</v>
      </c>
      <c r="D59" s="446" t="s">
        <v>1678</v>
      </c>
      <c r="E59" s="448">
        <v>3</v>
      </c>
      <c r="F59" s="446" t="s">
        <v>1724</v>
      </c>
    </row>
    <row r="60" ht="27" customHeight="1" spans="1:6">
      <c r="A60" s="437" t="s">
        <v>1860</v>
      </c>
      <c r="B60" s="446" t="s">
        <v>1820</v>
      </c>
      <c r="C60" s="446" t="s">
        <v>1861</v>
      </c>
      <c r="D60" s="446" t="s">
        <v>1678</v>
      </c>
      <c r="E60" s="449">
        <v>7</v>
      </c>
      <c r="F60" s="446" t="s">
        <v>1784</v>
      </c>
    </row>
    <row r="61" ht="27" customHeight="1" spans="1:6">
      <c r="A61" s="437"/>
      <c r="B61" s="446"/>
      <c r="C61" s="446"/>
      <c r="D61" s="446" t="s">
        <v>1678</v>
      </c>
      <c r="E61" s="449">
        <v>35.4</v>
      </c>
      <c r="F61" s="446" t="s">
        <v>1724</v>
      </c>
    </row>
    <row r="62" s="441" customFormat="1" ht="33.95" customHeight="1" spans="1:6">
      <c r="A62" s="444" t="s">
        <v>1869</v>
      </c>
      <c r="B62" s="436"/>
      <c r="C62" s="436"/>
      <c r="D62" s="436"/>
      <c r="E62" s="445">
        <f>SUM(E63:E80)</f>
        <v>8.05</v>
      </c>
      <c r="F62" s="445"/>
    </row>
    <row r="63" ht="33.95" customHeight="1" spans="1:6">
      <c r="A63" s="437" t="s">
        <v>1870</v>
      </c>
      <c r="B63" s="446" t="s">
        <v>1871</v>
      </c>
      <c r="C63" s="447" t="s">
        <v>1872</v>
      </c>
      <c r="D63" s="446" t="s">
        <v>1677</v>
      </c>
      <c r="E63" s="448">
        <v>0.08</v>
      </c>
      <c r="F63" s="446" t="s">
        <v>1784</v>
      </c>
    </row>
    <row r="64" ht="33.95" customHeight="1" spans="1:6">
      <c r="A64" s="437" t="s">
        <v>1873</v>
      </c>
      <c r="B64" s="446" t="s">
        <v>1874</v>
      </c>
      <c r="C64" s="447" t="s">
        <v>1875</v>
      </c>
      <c r="D64" s="446" t="s">
        <v>1677</v>
      </c>
      <c r="E64" s="448">
        <v>0.13</v>
      </c>
      <c r="F64" s="446" t="s">
        <v>1784</v>
      </c>
    </row>
    <row r="65" ht="33.95" customHeight="1" spans="1:6">
      <c r="A65" s="437" t="s">
        <v>1876</v>
      </c>
      <c r="B65" s="446" t="s">
        <v>1790</v>
      </c>
      <c r="C65" s="447" t="s">
        <v>1877</v>
      </c>
      <c r="D65" s="446" t="s">
        <v>1677</v>
      </c>
      <c r="E65" s="448">
        <v>0.2</v>
      </c>
      <c r="F65" s="446" t="s">
        <v>1784</v>
      </c>
    </row>
    <row r="66" ht="33.95" customHeight="1" spans="1:6">
      <c r="A66" s="437" t="s">
        <v>1878</v>
      </c>
      <c r="B66" s="446" t="s">
        <v>1722</v>
      </c>
      <c r="C66" s="447" t="s">
        <v>1879</v>
      </c>
      <c r="D66" s="446" t="s">
        <v>1677</v>
      </c>
      <c r="E66" s="448">
        <v>0.15</v>
      </c>
      <c r="F66" s="446" t="s">
        <v>1784</v>
      </c>
    </row>
    <row r="67" ht="33.95" customHeight="1" spans="1:6">
      <c r="A67" s="437" t="s">
        <v>1880</v>
      </c>
      <c r="B67" s="446" t="s">
        <v>1881</v>
      </c>
      <c r="C67" s="447" t="s">
        <v>1882</v>
      </c>
      <c r="D67" s="446" t="s">
        <v>1677</v>
      </c>
      <c r="E67" s="448">
        <v>0.3</v>
      </c>
      <c r="F67" s="446" t="s">
        <v>1784</v>
      </c>
    </row>
    <row r="68" ht="33.95" customHeight="1" spans="1:6">
      <c r="A68" s="437" t="s">
        <v>1883</v>
      </c>
      <c r="B68" s="446" t="s">
        <v>1884</v>
      </c>
      <c r="C68" s="447" t="s">
        <v>1872</v>
      </c>
      <c r="D68" s="446" t="s">
        <v>1677</v>
      </c>
      <c r="E68" s="448">
        <v>0.1</v>
      </c>
      <c r="F68" s="446" t="s">
        <v>1784</v>
      </c>
    </row>
    <row r="69" ht="33.95" customHeight="1" spans="1:6">
      <c r="A69" s="437" t="s">
        <v>1885</v>
      </c>
      <c r="B69" s="446" t="s">
        <v>1722</v>
      </c>
      <c r="C69" s="447" t="s">
        <v>1872</v>
      </c>
      <c r="D69" s="446" t="s">
        <v>1677</v>
      </c>
      <c r="E69" s="448">
        <v>0.1</v>
      </c>
      <c r="F69" s="446" t="s">
        <v>1784</v>
      </c>
    </row>
    <row r="70" ht="33.95" customHeight="1" spans="1:6">
      <c r="A70" s="437" t="s">
        <v>1886</v>
      </c>
      <c r="B70" s="446" t="s">
        <v>1786</v>
      </c>
      <c r="C70" s="447" t="s">
        <v>1887</v>
      </c>
      <c r="D70" s="446" t="s">
        <v>1677</v>
      </c>
      <c r="E70" s="448">
        <v>2.04</v>
      </c>
      <c r="F70" s="446" t="s">
        <v>1784</v>
      </c>
    </row>
    <row r="71" ht="33.95" customHeight="1" spans="1:6">
      <c r="A71" s="437" t="s">
        <v>1888</v>
      </c>
      <c r="B71" s="446" t="s">
        <v>1871</v>
      </c>
      <c r="C71" s="447" t="s">
        <v>1872</v>
      </c>
      <c r="D71" s="446" t="s">
        <v>1677</v>
      </c>
      <c r="E71" s="448">
        <v>0.3</v>
      </c>
      <c r="F71" s="446" t="s">
        <v>1784</v>
      </c>
    </row>
    <row r="72" ht="33.95" customHeight="1" spans="1:6">
      <c r="A72" s="437" t="s">
        <v>1889</v>
      </c>
      <c r="B72" s="446" t="s">
        <v>1890</v>
      </c>
      <c r="C72" s="447" t="s">
        <v>1891</v>
      </c>
      <c r="D72" s="446" t="s">
        <v>1677</v>
      </c>
      <c r="E72" s="448">
        <v>0.1</v>
      </c>
      <c r="F72" s="446" t="s">
        <v>1784</v>
      </c>
    </row>
    <row r="73" ht="33.95" customHeight="1" spans="1:6">
      <c r="A73" s="437" t="s">
        <v>1892</v>
      </c>
      <c r="B73" s="446" t="s">
        <v>1790</v>
      </c>
      <c r="C73" s="447" t="s">
        <v>1893</v>
      </c>
      <c r="D73" s="446" t="s">
        <v>1677</v>
      </c>
      <c r="E73" s="448">
        <v>0.5</v>
      </c>
      <c r="F73" s="446" t="s">
        <v>1784</v>
      </c>
    </row>
    <row r="74" ht="33.95" customHeight="1" spans="1:6">
      <c r="A74" s="437" t="s">
        <v>1894</v>
      </c>
      <c r="B74" s="446" t="s">
        <v>1895</v>
      </c>
      <c r="C74" s="447" t="s">
        <v>1896</v>
      </c>
      <c r="D74" s="446" t="s">
        <v>1677</v>
      </c>
      <c r="E74" s="448">
        <v>0.05</v>
      </c>
      <c r="F74" s="446" t="s">
        <v>1724</v>
      </c>
    </row>
    <row r="75" ht="33.95" customHeight="1" spans="1:6">
      <c r="A75" s="437" t="s">
        <v>1897</v>
      </c>
      <c r="B75" s="446" t="s">
        <v>1736</v>
      </c>
      <c r="C75" s="447" t="s">
        <v>1898</v>
      </c>
      <c r="D75" s="446" t="s">
        <v>1678</v>
      </c>
      <c r="E75" s="448">
        <v>0.5</v>
      </c>
      <c r="F75" s="446" t="s">
        <v>1743</v>
      </c>
    </row>
    <row r="76" ht="33.95" customHeight="1" spans="1:6">
      <c r="A76" s="437" t="s">
        <v>1897</v>
      </c>
      <c r="B76" s="446" t="s">
        <v>1736</v>
      </c>
      <c r="C76" s="446" t="s">
        <v>1898</v>
      </c>
      <c r="D76" s="446" t="s">
        <v>1678</v>
      </c>
      <c r="E76" s="448">
        <v>0.2</v>
      </c>
      <c r="F76" s="446" t="s">
        <v>1753</v>
      </c>
    </row>
    <row r="77" ht="33.95" customHeight="1" spans="1:6">
      <c r="A77" s="437"/>
      <c r="B77" s="446"/>
      <c r="C77" s="446"/>
      <c r="D77" s="446" t="s">
        <v>1678</v>
      </c>
      <c r="E77" s="448">
        <v>0.1</v>
      </c>
      <c r="F77" s="446" t="s">
        <v>1724</v>
      </c>
    </row>
    <row r="78" ht="33.95" customHeight="1" spans="1:6">
      <c r="A78" s="437" t="s">
        <v>1899</v>
      </c>
      <c r="B78" s="446" t="s">
        <v>1772</v>
      </c>
      <c r="C78" s="447" t="s">
        <v>1900</v>
      </c>
      <c r="D78" s="446" t="s">
        <v>1678</v>
      </c>
      <c r="E78" s="448">
        <v>2.29</v>
      </c>
      <c r="F78" s="446" t="s">
        <v>1724</v>
      </c>
    </row>
    <row r="79" ht="33.95" customHeight="1" spans="1:6">
      <c r="A79" s="437" t="s">
        <v>1901</v>
      </c>
      <c r="B79" s="446" t="s">
        <v>1807</v>
      </c>
      <c r="C79" s="447" t="s">
        <v>1887</v>
      </c>
      <c r="D79" s="446" t="s">
        <v>1678</v>
      </c>
      <c r="E79" s="448">
        <v>0.61</v>
      </c>
      <c r="F79" s="446" t="s">
        <v>1724</v>
      </c>
    </row>
    <row r="80" ht="33.95" customHeight="1" spans="1:6">
      <c r="A80" s="437" t="s">
        <v>1902</v>
      </c>
      <c r="B80" s="446" t="s">
        <v>1736</v>
      </c>
      <c r="C80" s="447" t="s">
        <v>1896</v>
      </c>
      <c r="D80" s="446" t="s">
        <v>1678</v>
      </c>
      <c r="E80" s="448">
        <v>0.3</v>
      </c>
      <c r="F80" s="446" t="s">
        <v>1724</v>
      </c>
    </row>
    <row r="81" s="441" customFormat="1" ht="33.95" customHeight="1" spans="1:6">
      <c r="A81" s="444" t="s">
        <v>1903</v>
      </c>
      <c r="B81" s="436"/>
      <c r="C81" s="436"/>
      <c r="D81" s="436"/>
      <c r="E81" s="445">
        <f>SUM(E82:E95)</f>
        <v>44.3</v>
      </c>
      <c r="F81" s="445"/>
    </row>
    <row r="82" ht="33.95" customHeight="1" spans="1:6">
      <c r="A82" s="437" t="s">
        <v>1904</v>
      </c>
      <c r="B82" s="446" t="s">
        <v>1736</v>
      </c>
      <c r="C82" s="447" t="s">
        <v>1905</v>
      </c>
      <c r="D82" s="446" t="s">
        <v>1677</v>
      </c>
      <c r="E82" s="448">
        <v>0.3</v>
      </c>
      <c r="F82" s="446" t="s">
        <v>1724</v>
      </c>
    </row>
    <row r="83" ht="33.95" customHeight="1" spans="1:6">
      <c r="A83" s="437" t="s">
        <v>1906</v>
      </c>
      <c r="B83" s="446" t="s">
        <v>1820</v>
      </c>
      <c r="C83" s="447" t="s">
        <v>1907</v>
      </c>
      <c r="D83" s="446" t="s">
        <v>1678</v>
      </c>
      <c r="E83" s="448">
        <v>6.49</v>
      </c>
      <c r="F83" s="446" t="s">
        <v>1743</v>
      </c>
    </row>
    <row r="84" ht="33.95" customHeight="1" spans="1:6">
      <c r="A84" s="437" t="s">
        <v>1908</v>
      </c>
      <c r="B84" s="446" t="s">
        <v>1820</v>
      </c>
      <c r="C84" s="447" t="s">
        <v>1905</v>
      </c>
      <c r="D84" s="446" t="s">
        <v>1678</v>
      </c>
      <c r="E84" s="448">
        <v>4</v>
      </c>
      <c r="F84" s="446" t="s">
        <v>1743</v>
      </c>
    </row>
    <row r="85" ht="33.95" customHeight="1" spans="1:6">
      <c r="A85" s="437" t="s">
        <v>1909</v>
      </c>
      <c r="B85" s="446" t="s">
        <v>1910</v>
      </c>
      <c r="C85" s="447" t="s">
        <v>1911</v>
      </c>
      <c r="D85" s="446" t="s">
        <v>1678</v>
      </c>
      <c r="E85" s="448">
        <v>0.53</v>
      </c>
      <c r="F85" s="446" t="s">
        <v>1743</v>
      </c>
    </row>
    <row r="86" ht="33.95" customHeight="1" spans="1:6">
      <c r="A86" s="437" t="s">
        <v>1912</v>
      </c>
      <c r="B86" s="446" t="s">
        <v>1913</v>
      </c>
      <c r="C86" s="447" t="s">
        <v>1914</v>
      </c>
      <c r="D86" s="446" t="s">
        <v>1678</v>
      </c>
      <c r="E86" s="448">
        <v>0.68</v>
      </c>
      <c r="F86" s="446" t="s">
        <v>1743</v>
      </c>
    </row>
    <row r="87" ht="33.95" customHeight="1" spans="1:6">
      <c r="A87" s="437" t="s">
        <v>1906</v>
      </c>
      <c r="B87" s="446" t="s">
        <v>1820</v>
      </c>
      <c r="C87" s="447" t="s">
        <v>1914</v>
      </c>
      <c r="D87" s="446" t="s">
        <v>1678</v>
      </c>
      <c r="E87" s="448">
        <v>2.4</v>
      </c>
      <c r="F87" s="446" t="s">
        <v>1784</v>
      </c>
    </row>
    <row r="88" ht="33.95" customHeight="1" spans="1:6">
      <c r="A88" s="437" t="s">
        <v>1915</v>
      </c>
      <c r="B88" s="446" t="s">
        <v>1820</v>
      </c>
      <c r="C88" s="447" t="s">
        <v>1907</v>
      </c>
      <c r="D88" s="446" t="s">
        <v>1678</v>
      </c>
      <c r="E88" s="448">
        <v>2.46</v>
      </c>
      <c r="F88" s="446" t="s">
        <v>1753</v>
      </c>
    </row>
    <row r="89" ht="33.95" customHeight="1" spans="1:6">
      <c r="A89" s="437" t="s">
        <v>1916</v>
      </c>
      <c r="B89" s="446" t="s">
        <v>1736</v>
      </c>
      <c r="C89" s="447" t="s">
        <v>1905</v>
      </c>
      <c r="D89" s="446" t="s">
        <v>1678</v>
      </c>
      <c r="E89" s="448">
        <v>4.89</v>
      </c>
      <c r="F89" s="446" t="s">
        <v>1753</v>
      </c>
    </row>
    <row r="90" ht="33.95" customHeight="1" spans="1:6">
      <c r="A90" s="437" t="s">
        <v>1917</v>
      </c>
      <c r="B90" s="446" t="s">
        <v>1793</v>
      </c>
      <c r="C90" s="447" t="s">
        <v>1914</v>
      </c>
      <c r="D90" s="446" t="s">
        <v>1678</v>
      </c>
      <c r="E90" s="448">
        <v>2.63</v>
      </c>
      <c r="F90" s="446" t="s">
        <v>1753</v>
      </c>
    </row>
    <row r="91" ht="33.95" customHeight="1" spans="1:6">
      <c r="A91" s="437" t="s">
        <v>1918</v>
      </c>
      <c r="B91" s="446" t="s">
        <v>1793</v>
      </c>
      <c r="C91" s="447" t="s">
        <v>1919</v>
      </c>
      <c r="D91" s="446" t="s">
        <v>1678</v>
      </c>
      <c r="E91" s="448">
        <v>0.85</v>
      </c>
      <c r="F91" s="446" t="s">
        <v>1753</v>
      </c>
    </row>
    <row r="92" ht="33.95" customHeight="1" spans="1:6">
      <c r="A92" s="437" t="s">
        <v>1920</v>
      </c>
      <c r="B92" s="446" t="s">
        <v>1913</v>
      </c>
      <c r="C92" s="447" t="s">
        <v>1921</v>
      </c>
      <c r="D92" s="446" t="s">
        <v>1678</v>
      </c>
      <c r="E92" s="448">
        <v>1</v>
      </c>
      <c r="F92" s="446" t="s">
        <v>1753</v>
      </c>
    </row>
    <row r="93" ht="33.95" customHeight="1" spans="1:6">
      <c r="A93" s="437" t="s">
        <v>1922</v>
      </c>
      <c r="B93" s="446" t="s">
        <v>1817</v>
      </c>
      <c r="C93" s="447" t="s">
        <v>1923</v>
      </c>
      <c r="D93" s="446" t="s">
        <v>1678</v>
      </c>
      <c r="E93" s="448">
        <v>0.57</v>
      </c>
      <c r="F93" s="446" t="s">
        <v>1753</v>
      </c>
    </row>
    <row r="94" ht="33.95" customHeight="1" spans="1:6">
      <c r="A94" s="437" t="s">
        <v>1924</v>
      </c>
      <c r="B94" s="446" t="s">
        <v>1772</v>
      </c>
      <c r="C94" s="447" t="s">
        <v>1925</v>
      </c>
      <c r="D94" s="446" t="s">
        <v>1678</v>
      </c>
      <c r="E94" s="448">
        <v>0.52</v>
      </c>
      <c r="F94" s="446" t="s">
        <v>1724</v>
      </c>
    </row>
    <row r="95" ht="33.95" customHeight="1" spans="1:6">
      <c r="A95" s="437" t="s">
        <v>1926</v>
      </c>
      <c r="B95" s="446" t="s">
        <v>1817</v>
      </c>
      <c r="C95" s="447" t="s">
        <v>1923</v>
      </c>
      <c r="D95" s="446" t="s">
        <v>1678</v>
      </c>
      <c r="E95" s="448">
        <v>16.98</v>
      </c>
      <c r="F95" s="446" t="s">
        <v>1724</v>
      </c>
    </row>
    <row r="96" s="441" customFormat="1" ht="33.95" customHeight="1" spans="1:6">
      <c r="A96" s="444" t="s">
        <v>1927</v>
      </c>
      <c r="B96" s="436"/>
      <c r="C96" s="436"/>
      <c r="D96" s="436"/>
      <c r="E96" s="445">
        <f>SUM(E97:E112)</f>
        <v>34.7</v>
      </c>
      <c r="F96" s="445"/>
    </row>
    <row r="97" ht="33.95" customHeight="1" spans="1:6">
      <c r="A97" s="437" t="s">
        <v>1928</v>
      </c>
      <c r="B97" s="446" t="s">
        <v>1736</v>
      </c>
      <c r="C97" s="447" t="s">
        <v>1929</v>
      </c>
      <c r="D97" s="446" t="s">
        <v>1677</v>
      </c>
      <c r="E97" s="448">
        <v>0.1</v>
      </c>
      <c r="F97" s="446" t="s">
        <v>1724</v>
      </c>
    </row>
    <row r="98" ht="33.95" customHeight="1" spans="1:6">
      <c r="A98" s="437" t="s">
        <v>1930</v>
      </c>
      <c r="B98" s="446" t="s">
        <v>1736</v>
      </c>
      <c r="C98" s="447" t="s">
        <v>1929</v>
      </c>
      <c r="D98" s="446" t="s">
        <v>1678</v>
      </c>
      <c r="E98" s="448">
        <v>1.6</v>
      </c>
      <c r="F98" s="446" t="s">
        <v>1743</v>
      </c>
    </row>
    <row r="99" ht="33.95" customHeight="1" spans="1:6">
      <c r="A99" s="437" t="s">
        <v>1931</v>
      </c>
      <c r="B99" s="446" t="s">
        <v>1722</v>
      </c>
      <c r="C99" s="447" t="s">
        <v>1932</v>
      </c>
      <c r="D99" s="446" t="s">
        <v>1678</v>
      </c>
      <c r="E99" s="448">
        <v>4.5</v>
      </c>
      <c r="F99" s="446" t="s">
        <v>1743</v>
      </c>
    </row>
    <row r="100" ht="33.95" customHeight="1" spans="1:6">
      <c r="A100" s="437" t="s">
        <v>1933</v>
      </c>
      <c r="B100" s="446" t="s">
        <v>1934</v>
      </c>
      <c r="C100" s="447" t="s">
        <v>1935</v>
      </c>
      <c r="D100" s="446" t="s">
        <v>1678</v>
      </c>
      <c r="E100" s="448">
        <v>1.2</v>
      </c>
      <c r="F100" s="446" t="s">
        <v>1753</v>
      </c>
    </row>
    <row r="101" ht="51" customHeight="1" spans="1:6">
      <c r="A101" s="437" t="s">
        <v>1936</v>
      </c>
      <c r="B101" s="446" t="s">
        <v>1722</v>
      </c>
      <c r="C101" s="447" t="s">
        <v>1932</v>
      </c>
      <c r="D101" s="446" t="s">
        <v>1678</v>
      </c>
      <c r="E101" s="448">
        <v>0.46</v>
      </c>
      <c r="F101" s="446" t="s">
        <v>1724</v>
      </c>
    </row>
    <row r="102" ht="33.95" customHeight="1" spans="1:6">
      <c r="A102" s="437" t="s">
        <v>1937</v>
      </c>
      <c r="B102" s="446" t="s">
        <v>1736</v>
      </c>
      <c r="C102" s="447" t="s">
        <v>1929</v>
      </c>
      <c r="D102" s="446" t="s">
        <v>1678</v>
      </c>
      <c r="E102" s="448">
        <v>1.1</v>
      </c>
      <c r="F102" s="446" t="s">
        <v>1724</v>
      </c>
    </row>
    <row r="103" ht="33.95" customHeight="1" spans="1:6">
      <c r="A103" s="437" t="s">
        <v>1938</v>
      </c>
      <c r="B103" s="446" t="s">
        <v>1934</v>
      </c>
      <c r="C103" s="447" t="s">
        <v>1935</v>
      </c>
      <c r="D103" s="446" t="s">
        <v>1678</v>
      </c>
      <c r="E103" s="448">
        <v>4.1</v>
      </c>
      <c r="F103" s="446" t="s">
        <v>1724</v>
      </c>
    </row>
    <row r="104" ht="33.95" customHeight="1" spans="1:6">
      <c r="A104" s="437" t="s">
        <v>1939</v>
      </c>
      <c r="B104" s="446" t="s">
        <v>1820</v>
      </c>
      <c r="C104" s="447" t="s">
        <v>1932</v>
      </c>
      <c r="D104" s="446" t="s">
        <v>1678</v>
      </c>
      <c r="E104" s="448">
        <v>5</v>
      </c>
      <c r="F104" s="446" t="s">
        <v>1724</v>
      </c>
    </row>
    <row r="105" ht="33.95" customHeight="1" spans="1:6">
      <c r="A105" s="437" t="s">
        <v>1940</v>
      </c>
      <c r="B105" s="446" t="s">
        <v>1736</v>
      </c>
      <c r="C105" s="447" t="s">
        <v>1929</v>
      </c>
      <c r="D105" s="446" t="s">
        <v>1678</v>
      </c>
      <c r="E105" s="448">
        <v>3.88</v>
      </c>
      <c r="F105" s="446" t="s">
        <v>1724</v>
      </c>
    </row>
    <row r="106" ht="33.95" customHeight="1" spans="1:6">
      <c r="A106" s="437" t="s">
        <v>1941</v>
      </c>
      <c r="B106" s="446" t="s">
        <v>1772</v>
      </c>
      <c r="C106" s="447" t="s">
        <v>1942</v>
      </c>
      <c r="D106" s="446" t="s">
        <v>1678</v>
      </c>
      <c r="E106" s="448">
        <v>5</v>
      </c>
      <c r="F106" s="446" t="s">
        <v>1724</v>
      </c>
    </row>
    <row r="107" ht="33.95" customHeight="1" spans="1:6">
      <c r="A107" s="437" t="s">
        <v>1943</v>
      </c>
      <c r="B107" s="446" t="s">
        <v>1793</v>
      </c>
      <c r="C107" s="447" t="s">
        <v>1944</v>
      </c>
      <c r="D107" s="446" t="s">
        <v>1678</v>
      </c>
      <c r="E107" s="448">
        <v>0.2</v>
      </c>
      <c r="F107" s="446" t="s">
        <v>1724</v>
      </c>
    </row>
    <row r="108" ht="33.95" customHeight="1" spans="1:6">
      <c r="A108" s="437" t="s">
        <v>1945</v>
      </c>
      <c r="B108" s="446" t="s">
        <v>1793</v>
      </c>
      <c r="C108" s="447" t="s">
        <v>1946</v>
      </c>
      <c r="D108" s="446" t="s">
        <v>1678</v>
      </c>
      <c r="E108" s="448">
        <v>0.2</v>
      </c>
      <c r="F108" s="446" t="s">
        <v>1724</v>
      </c>
    </row>
    <row r="109" ht="44.1" customHeight="1" spans="1:6">
      <c r="A109" s="437" t="s">
        <v>1947</v>
      </c>
      <c r="B109" s="446" t="s">
        <v>1793</v>
      </c>
      <c r="C109" s="447" t="s">
        <v>1948</v>
      </c>
      <c r="D109" s="446" t="s">
        <v>1678</v>
      </c>
      <c r="E109" s="448">
        <v>1</v>
      </c>
      <c r="F109" s="446" t="s">
        <v>1724</v>
      </c>
    </row>
    <row r="110" ht="33.95" customHeight="1" spans="1:6">
      <c r="A110" s="437" t="s">
        <v>1949</v>
      </c>
      <c r="B110" s="446" t="s">
        <v>1790</v>
      </c>
      <c r="C110" s="447" t="s">
        <v>1950</v>
      </c>
      <c r="D110" s="446" t="s">
        <v>1678</v>
      </c>
      <c r="E110" s="448">
        <v>0.86</v>
      </c>
      <c r="F110" s="446" t="s">
        <v>1724</v>
      </c>
    </row>
    <row r="111" ht="33.95" customHeight="1" spans="1:6">
      <c r="A111" s="437" t="s">
        <v>1951</v>
      </c>
      <c r="B111" s="446" t="s">
        <v>1749</v>
      </c>
      <c r="C111" s="447" t="s">
        <v>1952</v>
      </c>
      <c r="D111" s="446" t="s">
        <v>1678</v>
      </c>
      <c r="E111" s="448">
        <v>5</v>
      </c>
      <c r="F111" s="446" t="s">
        <v>1724</v>
      </c>
    </row>
    <row r="112" ht="33.95" customHeight="1" spans="1:6">
      <c r="A112" s="437" t="s">
        <v>1953</v>
      </c>
      <c r="B112" s="446" t="s">
        <v>1807</v>
      </c>
      <c r="C112" s="447" t="s">
        <v>1954</v>
      </c>
      <c r="D112" s="446" t="s">
        <v>1678</v>
      </c>
      <c r="E112" s="448">
        <v>0.5</v>
      </c>
      <c r="F112" s="446" t="s">
        <v>1724</v>
      </c>
    </row>
    <row r="113" s="441" customFormat="1" ht="33.95" customHeight="1" spans="1:6">
      <c r="A113" s="444" t="s">
        <v>1955</v>
      </c>
      <c r="B113" s="436"/>
      <c r="C113" s="436"/>
      <c r="D113" s="436"/>
      <c r="E113" s="445">
        <f>SUM(E114:E146)</f>
        <v>35.9</v>
      </c>
      <c r="F113" s="445"/>
    </row>
    <row r="114" ht="33.95" customHeight="1" spans="1:6">
      <c r="A114" s="437" t="s">
        <v>1956</v>
      </c>
      <c r="B114" s="446" t="s">
        <v>1736</v>
      </c>
      <c r="C114" s="447" t="s">
        <v>1957</v>
      </c>
      <c r="D114" s="446" t="s">
        <v>1677</v>
      </c>
      <c r="E114" s="448">
        <v>0.3</v>
      </c>
      <c r="F114" s="446" t="s">
        <v>1724</v>
      </c>
    </row>
    <row r="115" ht="33.95" customHeight="1" spans="1:6">
      <c r="A115" s="437" t="s">
        <v>1958</v>
      </c>
      <c r="B115" s="446" t="s">
        <v>1820</v>
      </c>
      <c r="C115" s="447" t="s">
        <v>1959</v>
      </c>
      <c r="D115" s="446" t="s">
        <v>1678</v>
      </c>
      <c r="E115" s="448">
        <v>0.1</v>
      </c>
      <c r="F115" s="446" t="s">
        <v>1743</v>
      </c>
    </row>
    <row r="116" ht="33.95" customHeight="1" spans="1:6">
      <c r="A116" s="437" t="s">
        <v>1960</v>
      </c>
      <c r="B116" s="446" t="s">
        <v>1961</v>
      </c>
      <c r="C116" s="447" t="s">
        <v>1959</v>
      </c>
      <c r="D116" s="446" t="s">
        <v>1678</v>
      </c>
      <c r="E116" s="448">
        <v>0.55</v>
      </c>
      <c r="F116" s="446" t="s">
        <v>1743</v>
      </c>
    </row>
    <row r="117" ht="33.95" customHeight="1" spans="1:6">
      <c r="A117" s="437" t="s">
        <v>1962</v>
      </c>
      <c r="B117" s="446" t="s">
        <v>1961</v>
      </c>
      <c r="C117" s="447" t="s">
        <v>1959</v>
      </c>
      <c r="D117" s="446" t="s">
        <v>1678</v>
      </c>
      <c r="E117" s="448">
        <v>2.18</v>
      </c>
      <c r="F117" s="446" t="s">
        <v>1743</v>
      </c>
    </row>
    <row r="118" ht="33.95" customHeight="1" spans="1:6">
      <c r="A118" s="437" t="s">
        <v>1963</v>
      </c>
      <c r="B118" s="446" t="s">
        <v>1961</v>
      </c>
      <c r="C118" s="447" t="s">
        <v>1964</v>
      </c>
      <c r="D118" s="446" t="s">
        <v>1678</v>
      </c>
      <c r="E118" s="448">
        <v>1.21</v>
      </c>
      <c r="F118" s="446" t="s">
        <v>1743</v>
      </c>
    </row>
    <row r="119" ht="33.95" customHeight="1" spans="1:6">
      <c r="A119" s="437" t="s">
        <v>1965</v>
      </c>
      <c r="B119" s="446" t="s">
        <v>1961</v>
      </c>
      <c r="C119" s="447" t="s">
        <v>1964</v>
      </c>
      <c r="D119" s="446" t="s">
        <v>1678</v>
      </c>
      <c r="E119" s="448">
        <v>2.09</v>
      </c>
      <c r="F119" s="446" t="s">
        <v>1743</v>
      </c>
    </row>
    <row r="120" ht="33.95" customHeight="1" spans="1:6">
      <c r="A120" s="437" t="s">
        <v>1966</v>
      </c>
      <c r="B120" s="446" t="s">
        <v>1961</v>
      </c>
      <c r="C120" s="447" t="s">
        <v>1959</v>
      </c>
      <c r="D120" s="446" t="s">
        <v>1678</v>
      </c>
      <c r="E120" s="448">
        <v>0.87</v>
      </c>
      <c r="F120" s="446" t="s">
        <v>1743</v>
      </c>
    </row>
    <row r="121" ht="33.95" customHeight="1" spans="1:6">
      <c r="A121" s="437" t="s">
        <v>1967</v>
      </c>
      <c r="B121" s="446" t="s">
        <v>1961</v>
      </c>
      <c r="C121" s="447" t="s">
        <v>1959</v>
      </c>
      <c r="D121" s="446" t="s">
        <v>1678</v>
      </c>
      <c r="E121" s="448">
        <v>0.1</v>
      </c>
      <c r="F121" s="446" t="s">
        <v>1743</v>
      </c>
    </row>
    <row r="122" ht="33.95" customHeight="1" spans="1:6">
      <c r="A122" s="437" t="s">
        <v>1968</v>
      </c>
      <c r="B122" s="446" t="s">
        <v>1961</v>
      </c>
      <c r="C122" s="447" t="s">
        <v>1959</v>
      </c>
      <c r="D122" s="446" t="s">
        <v>1678</v>
      </c>
      <c r="E122" s="448">
        <v>0.01</v>
      </c>
      <c r="F122" s="446" t="s">
        <v>1743</v>
      </c>
    </row>
    <row r="123" ht="33.95" customHeight="1" spans="1:6">
      <c r="A123" s="437" t="s">
        <v>1969</v>
      </c>
      <c r="B123" s="446" t="s">
        <v>1961</v>
      </c>
      <c r="C123" s="447" t="s">
        <v>1959</v>
      </c>
      <c r="D123" s="446" t="s">
        <v>1678</v>
      </c>
      <c r="E123" s="448">
        <v>0.11</v>
      </c>
      <c r="F123" s="446" t="s">
        <v>1743</v>
      </c>
    </row>
    <row r="124" ht="33.95" customHeight="1" spans="1:6">
      <c r="A124" s="437" t="s">
        <v>1970</v>
      </c>
      <c r="B124" s="446" t="s">
        <v>1961</v>
      </c>
      <c r="C124" s="447" t="s">
        <v>1959</v>
      </c>
      <c r="D124" s="446" t="s">
        <v>1678</v>
      </c>
      <c r="E124" s="448">
        <v>0.2</v>
      </c>
      <c r="F124" s="446" t="s">
        <v>1743</v>
      </c>
    </row>
    <row r="125" ht="33.95" customHeight="1" spans="1:6">
      <c r="A125" s="437" t="s">
        <v>1971</v>
      </c>
      <c r="B125" s="446" t="s">
        <v>1961</v>
      </c>
      <c r="C125" s="447" t="s">
        <v>1959</v>
      </c>
      <c r="D125" s="446" t="s">
        <v>1678</v>
      </c>
      <c r="E125" s="448">
        <v>0.14</v>
      </c>
      <c r="F125" s="446" t="s">
        <v>1743</v>
      </c>
    </row>
    <row r="126" ht="33.95" customHeight="1" spans="1:6">
      <c r="A126" s="437" t="s">
        <v>1972</v>
      </c>
      <c r="B126" s="446" t="s">
        <v>1961</v>
      </c>
      <c r="C126" s="447" t="s">
        <v>1959</v>
      </c>
      <c r="D126" s="446" t="s">
        <v>1678</v>
      </c>
      <c r="E126" s="448">
        <v>0.08</v>
      </c>
      <c r="F126" s="446" t="s">
        <v>1743</v>
      </c>
    </row>
    <row r="127" ht="33.95" customHeight="1" spans="1:6">
      <c r="A127" s="437" t="s">
        <v>1973</v>
      </c>
      <c r="B127" s="446" t="s">
        <v>1820</v>
      </c>
      <c r="C127" s="447" t="s">
        <v>1959</v>
      </c>
      <c r="D127" s="446" t="s">
        <v>1678</v>
      </c>
      <c r="E127" s="448">
        <v>0.25</v>
      </c>
      <c r="F127" s="446" t="s">
        <v>1743</v>
      </c>
    </row>
    <row r="128" ht="33.95" customHeight="1" spans="1:6">
      <c r="A128" s="437" t="s">
        <v>1974</v>
      </c>
      <c r="B128" s="446" t="s">
        <v>1961</v>
      </c>
      <c r="C128" s="447" t="s">
        <v>1959</v>
      </c>
      <c r="D128" s="446" t="s">
        <v>1678</v>
      </c>
      <c r="E128" s="448">
        <v>0.04</v>
      </c>
      <c r="F128" s="446" t="s">
        <v>1743</v>
      </c>
    </row>
    <row r="129" ht="33.95" customHeight="1" spans="1:6">
      <c r="A129" s="437" t="s">
        <v>1975</v>
      </c>
      <c r="B129" s="446" t="s">
        <v>1961</v>
      </c>
      <c r="C129" s="447" t="s">
        <v>1959</v>
      </c>
      <c r="D129" s="446" t="s">
        <v>1678</v>
      </c>
      <c r="E129" s="448">
        <v>0.19</v>
      </c>
      <c r="F129" s="446" t="s">
        <v>1743</v>
      </c>
    </row>
    <row r="130" ht="33.95" customHeight="1" spans="1:6">
      <c r="A130" s="437" t="s">
        <v>1976</v>
      </c>
      <c r="B130" s="446" t="s">
        <v>1961</v>
      </c>
      <c r="C130" s="447" t="s">
        <v>1959</v>
      </c>
      <c r="D130" s="446" t="s">
        <v>1678</v>
      </c>
      <c r="E130" s="448">
        <v>0.06</v>
      </c>
      <c r="F130" s="446" t="s">
        <v>1743</v>
      </c>
    </row>
    <row r="131" ht="33.95" customHeight="1" spans="1:6">
      <c r="A131" s="437" t="s">
        <v>1977</v>
      </c>
      <c r="B131" s="446" t="s">
        <v>1961</v>
      </c>
      <c r="C131" s="447" t="s">
        <v>1959</v>
      </c>
      <c r="D131" s="446" t="s">
        <v>1678</v>
      </c>
      <c r="E131" s="448">
        <v>0.19</v>
      </c>
      <c r="F131" s="446" t="s">
        <v>1743</v>
      </c>
    </row>
    <row r="132" ht="33.95" customHeight="1" spans="1:6">
      <c r="A132" s="437" t="s">
        <v>1978</v>
      </c>
      <c r="B132" s="446" t="s">
        <v>1961</v>
      </c>
      <c r="C132" s="447" t="s">
        <v>1959</v>
      </c>
      <c r="D132" s="446" t="s">
        <v>1678</v>
      </c>
      <c r="E132" s="448">
        <v>0.27</v>
      </c>
      <c r="F132" s="446" t="s">
        <v>1743</v>
      </c>
    </row>
    <row r="133" ht="33.95" customHeight="1" spans="1:6">
      <c r="A133" s="437" t="s">
        <v>1979</v>
      </c>
      <c r="B133" s="446" t="s">
        <v>1820</v>
      </c>
      <c r="C133" s="447" t="s">
        <v>1964</v>
      </c>
      <c r="D133" s="446" t="s">
        <v>1678</v>
      </c>
      <c r="E133" s="448">
        <v>0</v>
      </c>
      <c r="F133" s="446" t="s">
        <v>1743</v>
      </c>
    </row>
    <row r="134" ht="33.95" customHeight="1" spans="1:6">
      <c r="A134" s="437" t="s">
        <v>1980</v>
      </c>
      <c r="B134" s="446" t="s">
        <v>1740</v>
      </c>
      <c r="C134" s="447" t="s">
        <v>1964</v>
      </c>
      <c r="D134" s="446" t="s">
        <v>1678</v>
      </c>
      <c r="E134" s="448">
        <v>1.26</v>
      </c>
      <c r="F134" s="446" t="s">
        <v>1743</v>
      </c>
    </row>
    <row r="135" ht="36.95" customHeight="1" spans="1:6">
      <c r="A135" s="437" t="s">
        <v>1981</v>
      </c>
      <c r="B135" s="446" t="s">
        <v>1961</v>
      </c>
      <c r="C135" s="447" t="s">
        <v>1959</v>
      </c>
      <c r="D135" s="446" t="s">
        <v>1678</v>
      </c>
      <c r="E135" s="448">
        <v>0.3</v>
      </c>
      <c r="F135" s="446" t="s">
        <v>1743</v>
      </c>
    </row>
    <row r="136" ht="36.95" customHeight="1" spans="1:6">
      <c r="A136" s="437" t="s">
        <v>1982</v>
      </c>
      <c r="B136" s="446" t="s">
        <v>1961</v>
      </c>
      <c r="C136" s="447" t="s">
        <v>1959</v>
      </c>
      <c r="D136" s="446" t="s">
        <v>1678</v>
      </c>
      <c r="E136" s="448">
        <v>0.81</v>
      </c>
      <c r="F136" s="446" t="s">
        <v>1784</v>
      </c>
    </row>
    <row r="137" ht="33.95" customHeight="1" spans="1:6">
      <c r="A137" s="437" t="s">
        <v>1980</v>
      </c>
      <c r="B137" s="446" t="s">
        <v>1740</v>
      </c>
      <c r="C137" s="447" t="s">
        <v>1964</v>
      </c>
      <c r="D137" s="446" t="s">
        <v>1678</v>
      </c>
      <c r="E137" s="448">
        <v>2.49</v>
      </c>
      <c r="F137" s="446" t="s">
        <v>1784</v>
      </c>
    </row>
    <row r="138" ht="45" customHeight="1" spans="1:6">
      <c r="A138" s="437" t="s">
        <v>1983</v>
      </c>
      <c r="B138" s="446" t="s">
        <v>1790</v>
      </c>
      <c r="C138" s="447" t="s">
        <v>1984</v>
      </c>
      <c r="D138" s="446" t="s">
        <v>1678</v>
      </c>
      <c r="E138" s="448">
        <v>2</v>
      </c>
      <c r="F138" s="446" t="s">
        <v>1753</v>
      </c>
    </row>
    <row r="139" ht="33.95" customHeight="1" spans="1:6">
      <c r="A139" s="437" t="s">
        <v>1985</v>
      </c>
      <c r="B139" s="446" t="s">
        <v>1961</v>
      </c>
      <c r="C139" s="446" t="s">
        <v>1964</v>
      </c>
      <c r="D139" s="446" t="s">
        <v>1678</v>
      </c>
      <c r="E139" s="449">
        <v>0.85</v>
      </c>
      <c r="F139" s="446" t="s">
        <v>1753</v>
      </c>
    </row>
    <row r="140" ht="33.95" customHeight="1" spans="1:6">
      <c r="A140" s="437"/>
      <c r="B140" s="446"/>
      <c r="C140" s="446"/>
      <c r="D140" s="446" t="s">
        <v>1678</v>
      </c>
      <c r="E140" s="449">
        <v>6.79</v>
      </c>
      <c r="F140" s="446" t="s">
        <v>1724</v>
      </c>
    </row>
    <row r="141" ht="33.95" customHeight="1" spans="1:6">
      <c r="A141" s="437" t="s">
        <v>1986</v>
      </c>
      <c r="B141" s="446" t="s">
        <v>1790</v>
      </c>
      <c r="C141" s="447" t="s">
        <v>1984</v>
      </c>
      <c r="D141" s="446" t="s">
        <v>1678</v>
      </c>
      <c r="E141" s="448">
        <v>1.55</v>
      </c>
      <c r="F141" s="446" t="s">
        <v>1753</v>
      </c>
    </row>
    <row r="142" ht="33.95" customHeight="1" spans="1:6">
      <c r="A142" s="437" t="s">
        <v>1987</v>
      </c>
      <c r="B142" s="446" t="s">
        <v>1988</v>
      </c>
      <c r="C142" s="447" t="s">
        <v>1989</v>
      </c>
      <c r="D142" s="446" t="s">
        <v>1678</v>
      </c>
      <c r="E142" s="448">
        <v>3.5</v>
      </c>
      <c r="F142" s="446" t="s">
        <v>1724</v>
      </c>
    </row>
    <row r="143" ht="33.95" customHeight="1" spans="1:6">
      <c r="A143" s="437" t="s">
        <v>1990</v>
      </c>
      <c r="B143" s="446" t="s">
        <v>1991</v>
      </c>
      <c r="C143" s="447" t="s">
        <v>1992</v>
      </c>
      <c r="D143" s="446" t="s">
        <v>1678</v>
      </c>
      <c r="E143" s="448">
        <v>0.38</v>
      </c>
      <c r="F143" s="446" t="s">
        <v>1724</v>
      </c>
    </row>
    <row r="144" ht="33.95" customHeight="1" spans="1:6">
      <c r="A144" s="437" t="s">
        <v>1993</v>
      </c>
      <c r="B144" s="446" t="s">
        <v>1817</v>
      </c>
      <c r="C144" s="447" t="s">
        <v>1994</v>
      </c>
      <c r="D144" s="446" t="s">
        <v>1678</v>
      </c>
      <c r="E144" s="448">
        <v>3.65</v>
      </c>
      <c r="F144" s="446" t="s">
        <v>1724</v>
      </c>
    </row>
    <row r="145" ht="33.95" customHeight="1" spans="1:6">
      <c r="A145" s="437" t="s">
        <v>1995</v>
      </c>
      <c r="B145" s="446" t="s">
        <v>1736</v>
      </c>
      <c r="C145" s="447" t="s">
        <v>1957</v>
      </c>
      <c r="D145" s="446" t="s">
        <v>1678</v>
      </c>
      <c r="E145" s="448">
        <v>0.21</v>
      </c>
      <c r="F145" s="446" t="s">
        <v>1724</v>
      </c>
    </row>
    <row r="146" ht="33.95" customHeight="1" spans="1:6">
      <c r="A146" s="437" t="s">
        <v>1996</v>
      </c>
      <c r="B146" s="446" t="s">
        <v>1997</v>
      </c>
      <c r="C146" s="447" t="s">
        <v>1964</v>
      </c>
      <c r="D146" s="446" t="s">
        <v>1678</v>
      </c>
      <c r="E146" s="448">
        <v>3.17</v>
      </c>
      <c r="F146" s="446" t="s">
        <v>1724</v>
      </c>
    </row>
    <row r="147" s="442" customFormat="1" ht="33.95" customHeight="1" spans="1:6">
      <c r="A147" s="444" t="s">
        <v>1998</v>
      </c>
      <c r="B147" s="436"/>
      <c r="C147" s="450"/>
      <c r="D147" s="436"/>
      <c r="E147" s="445">
        <f>SUM(E148:E150)</f>
        <v>1.4</v>
      </c>
      <c r="F147" s="445"/>
    </row>
    <row r="148" ht="33.95" customHeight="1" spans="1:6">
      <c r="A148" s="437" t="s">
        <v>1999</v>
      </c>
      <c r="B148" s="446" t="s">
        <v>1772</v>
      </c>
      <c r="C148" s="447" t="s">
        <v>2000</v>
      </c>
      <c r="D148" s="446" t="s">
        <v>1678</v>
      </c>
      <c r="E148" s="448">
        <v>0.2</v>
      </c>
      <c r="F148" s="446" t="s">
        <v>1724</v>
      </c>
    </row>
    <row r="149" ht="33.95" customHeight="1" spans="1:6">
      <c r="A149" s="437" t="s">
        <v>2001</v>
      </c>
      <c r="B149" s="446" t="s">
        <v>2002</v>
      </c>
      <c r="C149" s="447" t="s">
        <v>2003</v>
      </c>
      <c r="D149" s="446" t="s">
        <v>1678</v>
      </c>
      <c r="E149" s="448">
        <v>0.79</v>
      </c>
      <c r="F149" s="446" t="s">
        <v>1724</v>
      </c>
    </row>
    <row r="150" ht="33.95" customHeight="1" spans="1:6">
      <c r="A150" s="437" t="s">
        <v>2004</v>
      </c>
      <c r="B150" s="446" t="s">
        <v>1736</v>
      </c>
      <c r="C150" s="447" t="s">
        <v>2005</v>
      </c>
      <c r="D150" s="446" t="s">
        <v>1678</v>
      </c>
      <c r="E150" s="448">
        <v>0.41</v>
      </c>
      <c r="F150" s="446" t="s">
        <v>1724</v>
      </c>
    </row>
    <row r="151" ht="33.95" customHeight="1" spans="1:1">
      <c r="A151" s="277" t="s">
        <v>1774</v>
      </c>
    </row>
  </sheetData>
  <mergeCells count="11">
    <mergeCell ref="A2:F2"/>
    <mergeCell ref="A3:F3"/>
    <mergeCell ref="A60:A61"/>
    <mergeCell ref="A76:A77"/>
    <mergeCell ref="A139:A140"/>
    <mergeCell ref="B60:B61"/>
    <mergeCell ref="B76:B77"/>
    <mergeCell ref="B139:B140"/>
    <mergeCell ref="C60:C61"/>
    <mergeCell ref="C76:C77"/>
    <mergeCell ref="C139:C140"/>
  </mergeCells>
  <printOptions horizontalCentered="1"/>
  <pageMargins left="0.161111111111111" right="0.161111111111111" top="0.60625" bottom="0.60625" header="0.302777777777778" footer="0.302777777777778"/>
  <pageSetup paperSize="8" scale="150" fitToHeight="0" orientation="landscape"/>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view="pageBreakPreview" zoomScaleNormal="100" topLeftCell="A16" workbookViewId="0">
      <selection activeCell="B15" sqref="B15"/>
    </sheetView>
  </sheetViews>
  <sheetFormatPr defaultColWidth="10" defaultRowHeight="14.25" outlineLevelCol="2"/>
  <cols>
    <col min="1" max="1" width="36.375" style="277" customWidth="1"/>
    <col min="2" max="3" width="17.5" style="277" customWidth="1"/>
    <col min="4" max="4" width="9.75" style="277" customWidth="1"/>
    <col min="5" max="16384" width="10" style="277"/>
  </cols>
  <sheetData>
    <row r="1" customHeight="1" spans="1:1">
      <c r="A1" s="281" t="s">
        <v>2006</v>
      </c>
    </row>
    <row r="2" ht="27.2" customHeight="1" spans="1:3">
      <c r="A2" s="440" t="s">
        <v>2007</v>
      </c>
      <c r="B2" s="440"/>
      <c r="C2" s="440"/>
    </row>
    <row r="3" ht="21" customHeight="1" spans="3:3">
      <c r="C3" s="435" t="s">
        <v>1667</v>
      </c>
    </row>
    <row r="4" ht="24" customHeight="1" spans="1:3">
      <c r="A4" s="436" t="s">
        <v>1695</v>
      </c>
      <c r="B4" s="436" t="s">
        <v>2008</v>
      </c>
      <c r="C4" s="436" t="s">
        <v>2009</v>
      </c>
    </row>
    <row r="5" ht="24" customHeight="1" spans="1:3">
      <c r="A5" s="437" t="s">
        <v>2010</v>
      </c>
      <c r="B5" s="438">
        <v>430.27</v>
      </c>
      <c r="C5" s="438">
        <v>125.64</v>
      </c>
    </row>
    <row r="6" ht="24" customHeight="1" spans="1:3">
      <c r="A6" s="437" t="s">
        <v>2011</v>
      </c>
      <c r="B6" s="438">
        <v>67.87</v>
      </c>
      <c r="C6" s="438">
        <v>44.74</v>
      </c>
    </row>
    <row r="7" ht="24" customHeight="1" spans="1:3">
      <c r="A7" s="437" t="s">
        <v>2012</v>
      </c>
      <c r="B7" s="438">
        <v>362.4</v>
      </c>
      <c r="C7" s="438">
        <v>80.9</v>
      </c>
    </row>
    <row r="8" ht="24" customHeight="1" spans="1:3">
      <c r="A8" s="437" t="s">
        <v>2013</v>
      </c>
      <c r="B8" s="438">
        <v>698.5</v>
      </c>
      <c r="C8" s="438">
        <v>372.6</v>
      </c>
    </row>
    <row r="9" ht="24" customHeight="1" spans="1:3">
      <c r="A9" s="437" t="s">
        <v>2011</v>
      </c>
      <c r="B9" s="438">
        <v>324.6</v>
      </c>
      <c r="C9" s="438">
        <v>280.2</v>
      </c>
    </row>
    <row r="10" ht="24" customHeight="1" spans="1:3">
      <c r="A10" s="437" t="s">
        <v>2012</v>
      </c>
      <c r="B10" s="438">
        <v>373.9</v>
      </c>
      <c r="C10" s="438">
        <v>92.4</v>
      </c>
    </row>
    <row r="11" ht="24" customHeight="1" spans="1:3">
      <c r="A11" s="437" t="s">
        <v>2014</v>
      </c>
      <c r="B11" s="438">
        <v>482</v>
      </c>
      <c r="C11" s="438">
        <v>124.85</v>
      </c>
    </row>
    <row r="12" ht="24" customHeight="1" spans="1:3">
      <c r="A12" s="437" t="s">
        <v>2015</v>
      </c>
      <c r="B12" s="438">
        <v>22</v>
      </c>
      <c r="C12" s="438">
        <v>10.75</v>
      </c>
    </row>
    <row r="13" ht="24" customHeight="1" spans="1:3">
      <c r="A13" s="437" t="s">
        <v>2016</v>
      </c>
      <c r="B13" s="438">
        <v>0</v>
      </c>
      <c r="C13" s="438">
        <v>0</v>
      </c>
    </row>
    <row r="14" ht="24" customHeight="1" spans="1:3">
      <c r="A14" s="437" t="s">
        <v>2017</v>
      </c>
      <c r="B14" s="438">
        <v>460</v>
      </c>
      <c r="C14" s="438">
        <v>114.1</v>
      </c>
    </row>
    <row r="15" ht="24" customHeight="1" spans="1:3">
      <c r="A15" s="437" t="s">
        <v>2018</v>
      </c>
      <c r="B15" s="438">
        <v>0</v>
      </c>
      <c r="C15" s="438">
        <v>0</v>
      </c>
    </row>
    <row r="16" ht="24" customHeight="1" spans="1:3">
      <c r="A16" s="437" t="s">
        <v>2019</v>
      </c>
      <c r="B16" s="438">
        <v>0</v>
      </c>
      <c r="C16" s="438">
        <v>0</v>
      </c>
    </row>
    <row r="17" ht="24" customHeight="1" spans="1:3">
      <c r="A17" s="437" t="s">
        <v>2020</v>
      </c>
      <c r="B17" s="438">
        <v>0</v>
      </c>
      <c r="C17" s="438">
        <v>0</v>
      </c>
    </row>
    <row r="18" ht="24" customHeight="1" spans="1:3">
      <c r="A18" s="437" t="s">
        <v>2021</v>
      </c>
      <c r="B18" s="438">
        <v>0</v>
      </c>
      <c r="C18" s="438">
        <v>0</v>
      </c>
    </row>
    <row r="19" ht="24" customHeight="1" spans="1:3">
      <c r="A19" s="437" t="s">
        <v>2022</v>
      </c>
      <c r="B19" s="438">
        <v>31.06</v>
      </c>
      <c r="C19" s="438">
        <v>19.61</v>
      </c>
    </row>
    <row r="20" ht="24" customHeight="1" spans="1:3">
      <c r="A20" s="437" t="s">
        <v>2011</v>
      </c>
      <c r="B20" s="438">
        <v>21.01</v>
      </c>
      <c r="C20" s="438">
        <v>18.01</v>
      </c>
    </row>
    <row r="21" ht="24" customHeight="1" spans="1:3">
      <c r="A21" s="437" t="s">
        <v>2012</v>
      </c>
      <c r="B21" s="438">
        <v>10.05</v>
      </c>
      <c r="C21" s="438">
        <v>1.6</v>
      </c>
    </row>
    <row r="22" ht="24" customHeight="1" spans="1:3">
      <c r="A22" s="437" t="s">
        <v>2023</v>
      </c>
      <c r="B22" s="438">
        <v>18.77</v>
      </c>
      <c r="C22" s="438">
        <v>5.49</v>
      </c>
    </row>
    <row r="23" ht="24" customHeight="1" spans="1:3">
      <c r="A23" s="437" t="s">
        <v>2011</v>
      </c>
      <c r="B23" s="438">
        <v>2.63</v>
      </c>
      <c r="C23" s="438">
        <v>1.66</v>
      </c>
    </row>
    <row r="24" ht="24" customHeight="1" spans="1:3">
      <c r="A24" s="437" t="s">
        <v>2012</v>
      </c>
      <c r="B24" s="438">
        <v>16.14</v>
      </c>
      <c r="C24" s="438">
        <v>3.83</v>
      </c>
    </row>
    <row r="25" ht="24" customHeight="1" spans="1:3">
      <c r="A25" s="437" t="s">
        <v>2024</v>
      </c>
      <c r="B25" s="438">
        <v>881.21</v>
      </c>
      <c r="C25" s="438">
        <v>230.35</v>
      </c>
    </row>
    <row r="26" ht="24" customHeight="1" spans="1:3">
      <c r="A26" s="437" t="s">
        <v>2011</v>
      </c>
      <c r="B26" s="438">
        <v>68.86</v>
      </c>
      <c r="C26" s="438">
        <v>36.95</v>
      </c>
    </row>
    <row r="27" ht="24" customHeight="1" spans="1:3">
      <c r="A27" s="437" t="s">
        <v>2012</v>
      </c>
      <c r="B27" s="438">
        <v>812.35</v>
      </c>
      <c r="C27" s="438">
        <v>193.4</v>
      </c>
    </row>
    <row r="28" ht="24" customHeight="1" spans="1:3">
      <c r="A28" s="437" t="s">
        <v>2025</v>
      </c>
      <c r="B28" s="438">
        <v>1179.5</v>
      </c>
      <c r="C28" s="438">
        <v>495.35</v>
      </c>
    </row>
    <row r="29" ht="24" customHeight="1" spans="1:3">
      <c r="A29" s="437" t="s">
        <v>2011</v>
      </c>
      <c r="B29" s="438">
        <v>345.6</v>
      </c>
      <c r="C29" s="438">
        <v>288.85</v>
      </c>
    </row>
    <row r="30" ht="24" customHeight="1" spans="1:3">
      <c r="A30" s="437" t="s">
        <v>2012</v>
      </c>
      <c r="B30" s="438">
        <v>833.9</v>
      </c>
      <c r="C30" s="438">
        <v>206.5</v>
      </c>
    </row>
  </sheetData>
  <mergeCells count="1">
    <mergeCell ref="A2:C2"/>
  </mergeCells>
  <printOptions horizontalCentered="1"/>
  <pageMargins left="0.161111111111111" right="0.161111111111111" top="0.60625" bottom="0.60625" header="0.302777777777778" footer="0.302777777777778"/>
  <pageSetup paperSize="8" scale="180" fitToHeight="0" orientation="landscape"/>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I10" sqref="I10"/>
    </sheetView>
  </sheetViews>
  <sheetFormatPr defaultColWidth="10" defaultRowHeight="14.25"/>
  <cols>
    <col min="1" max="1" width="30.875" style="277" customWidth="1"/>
    <col min="2" max="4" width="9.125" style="277" customWidth="1"/>
    <col min="5" max="13" width="7.75" style="277" customWidth="1"/>
    <col min="14" max="14" width="9.25" style="277" customWidth="1"/>
    <col min="15" max="16384" width="10" style="277"/>
  </cols>
  <sheetData>
    <row r="1" customHeight="1" spans="1:1">
      <c r="A1" s="281" t="s">
        <v>2026</v>
      </c>
    </row>
    <row r="2" ht="27.2" customHeight="1" spans="1:14">
      <c r="A2" s="434" t="s">
        <v>2027</v>
      </c>
      <c r="B2" s="434"/>
      <c r="C2" s="434"/>
      <c r="D2" s="434"/>
      <c r="E2" s="434"/>
      <c r="F2" s="434"/>
      <c r="G2" s="434"/>
      <c r="H2" s="434"/>
      <c r="I2" s="434"/>
      <c r="J2" s="434"/>
      <c r="K2" s="434"/>
      <c r="L2" s="434"/>
      <c r="M2" s="434"/>
      <c r="N2" s="434"/>
    </row>
    <row r="3" ht="21" customHeight="1" spans="3:14">
      <c r="C3" s="435"/>
      <c r="N3" s="439" t="s">
        <v>1667</v>
      </c>
    </row>
    <row r="4" ht="33.95" customHeight="1" spans="1:14">
      <c r="A4" s="436" t="s">
        <v>1695</v>
      </c>
      <c r="B4" s="436" t="s">
        <v>2008</v>
      </c>
      <c r="C4" s="436" t="s">
        <v>2028</v>
      </c>
      <c r="D4" s="436" t="s">
        <v>2029</v>
      </c>
      <c r="E4" s="436" t="s">
        <v>2030</v>
      </c>
      <c r="F4" s="436" t="s">
        <v>2031</v>
      </c>
      <c r="G4" s="436" t="s">
        <v>2032</v>
      </c>
      <c r="H4" s="436" t="s">
        <v>2033</v>
      </c>
      <c r="I4" s="436" t="s">
        <v>2034</v>
      </c>
      <c r="J4" s="436" t="s">
        <v>2035</v>
      </c>
      <c r="K4" s="436" t="s">
        <v>2036</v>
      </c>
      <c r="L4" s="436" t="s">
        <v>2037</v>
      </c>
      <c r="M4" s="436" t="s">
        <v>2038</v>
      </c>
      <c r="N4" s="436" t="s">
        <v>2039</v>
      </c>
    </row>
    <row r="5" ht="33.95" customHeight="1" spans="1:14">
      <c r="A5" s="437" t="s">
        <v>2040</v>
      </c>
      <c r="B5" s="438">
        <v>482</v>
      </c>
      <c r="C5" s="438">
        <v>124.85</v>
      </c>
      <c r="D5" s="438">
        <v>357.15</v>
      </c>
      <c r="E5" s="438">
        <v>11.1</v>
      </c>
      <c r="F5" s="438">
        <v>53.4</v>
      </c>
      <c r="G5" s="438">
        <v>21.2</v>
      </c>
      <c r="H5" s="438">
        <v>76.9</v>
      </c>
      <c r="I5" s="438">
        <v>70.2</v>
      </c>
      <c r="J5" s="438">
        <v>8.05</v>
      </c>
      <c r="K5" s="438">
        <v>44.3</v>
      </c>
      <c r="L5" s="438">
        <v>34.7</v>
      </c>
      <c r="M5" s="438">
        <v>35.9</v>
      </c>
      <c r="N5" s="438">
        <v>1.4</v>
      </c>
    </row>
    <row r="6" ht="33.95" customHeight="1" spans="1:14">
      <c r="A6" s="437" t="s">
        <v>2015</v>
      </c>
      <c r="B6" s="438">
        <v>22</v>
      </c>
      <c r="C6" s="438">
        <v>10.75</v>
      </c>
      <c r="D6" s="438">
        <v>11.25</v>
      </c>
      <c r="E6" s="438">
        <v>4.3</v>
      </c>
      <c r="F6" s="438">
        <v>0</v>
      </c>
      <c r="G6" s="438">
        <v>0.6</v>
      </c>
      <c r="H6" s="438">
        <v>1.2</v>
      </c>
      <c r="I6" s="438">
        <v>0.4</v>
      </c>
      <c r="J6" s="438">
        <v>4.05</v>
      </c>
      <c r="K6" s="438">
        <v>0.3</v>
      </c>
      <c r="L6" s="438">
        <v>0.1</v>
      </c>
      <c r="M6" s="438">
        <v>0.3</v>
      </c>
      <c r="N6" s="438">
        <v>0</v>
      </c>
    </row>
    <row r="7" ht="33.95" customHeight="1" spans="1:14">
      <c r="A7" s="437" t="s">
        <v>2017</v>
      </c>
      <c r="B7" s="438">
        <v>460</v>
      </c>
      <c r="C7" s="438">
        <v>114.1</v>
      </c>
      <c r="D7" s="438">
        <v>345.9</v>
      </c>
      <c r="E7" s="438">
        <v>6.8</v>
      </c>
      <c r="F7" s="438">
        <v>53.4</v>
      </c>
      <c r="G7" s="438">
        <v>20.6</v>
      </c>
      <c r="H7" s="438">
        <v>75.7</v>
      </c>
      <c r="I7" s="438">
        <v>69.8</v>
      </c>
      <c r="J7" s="438">
        <v>4</v>
      </c>
      <c r="K7" s="438">
        <v>44</v>
      </c>
      <c r="L7" s="438">
        <v>34.6</v>
      </c>
      <c r="M7" s="438">
        <v>35.6</v>
      </c>
      <c r="N7" s="438">
        <v>1.4</v>
      </c>
    </row>
    <row r="8" ht="33.95" customHeight="1" spans="1:14">
      <c r="A8" s="437" t="s">
        <v>2041</v>
      </c>
      <c r="B8" s="438">
        <v>31.06</v>
      </c>
      <c r="C8" s="438">
        <v>19.61</v>
      </c>
      <c r="D8" s="438">
        <v>11.45</v>
      </c>
      <c r="E8" s="438">
        <v>0</v>
      </c>
      <c r="F8" s="438">
        <v>0.45</v>
      </c>
      <c r="G8" s="438">
        <v>0</v>
      </c>
      <c r="H8" s="438">
        <v>8</v>
      </c>
      <c r="I8" s="438">
        <v>0</v>
      </c>
      <c r="J8" s="438">
        <v>0</v>
      </c>
      <c r="K8" s="438">
        <v>3</v>
      </c>
      <c r="L8" s="438">
        <v>0</v>
      </c>
      <c r="M8" s="438">
        <v>0</v>
      </c>
      <c r="N8" s="438">
        <v>0</v>
      </c>
    </row>
    <row r="9" ht="33.95" customHeight="1" spans="1:14">
      <c r="A9" s="437" t="s">
        <v>2011</v>
      </c>
      <c r="B9" s="438">
        <v>21.01</v>
      </c>
      <c r="C9" s="438">
        <v>18.01</v>
      </c>
      <c r="D9" s="438">
        <v>3</v>
      </c>
      <c r="E9" s="438">
        <v>0</v>
      </c>
      <c r="F9" s="438">
        <v>0</v>
      </c>
      <c r="G9" s="438">
        <v>0</v>
      </c>
      <c r="H9" s="438">
        <v>0</v>
      </c>
      <c r="I9" s="438">
        <v>0</v>
      </c>
      <c r="J9" s="438">
        <v>0</v>
      </c>
      <c r="K9" s="438">
        <v>3</v>
      </c>
      <c r="L9" s="438">
        <v>0</v>
      </c>
      <c r="M9" s="438">
        <v>0</v>
      </c>
      <c r="N9" s="438">
        <v>0</v>
      </c>
    </row>
    <row r="10" ht="33.95" customHeight="1" spans="1:14">
      <c r="A10" s="437" t="s">
        <v>2012</v>
      </c>
      <c r="B10" s="438">
        <v>10.05</v>
      </c>
      <c r="C10" s="438">
        <v>1.6</v>
      </c>
      <c r="D10" s="438">
        <v>8.45</v>
      </c>
      <c r="E10" s="438">
        <v>0</v>
      </c>
      <c r="F10" s="438">
        <v>0.45</v>
      </c>
      <c r="G10" s="438">
        <v>0</v>
      </c>
      <c r="H10" s="438">
        <v>8</v>
      </c>
      <c r="I10" s="438">
        <v>0</v>
      </c>
      <c r="J10" s="438">
        <v>0</v>
      </c>
      <c r="K10" s="438">
        <v>0</v>
      </c>
      <c r="L10" s="438">
        <v>0</v>
      </c>
      <c r="M10" s="438">
        <v>0</v>
      </c>
      <c r="N10" s="438">
        <v>0</v>
      </c>
    </row>
    <row r="11" ht="33.95" customHeight="1" spans="1:14">
      <c r="A11" s="437" t="s">
        <v>2042</v>
      </c>
      <c r="B11" s="438">
        <v>18.77</v>
      </c>
      <c r="C11" s="438">
        <v>5.49</v>
      </c>
      <c r="D11" s="438">
        <v>13.28</v>
      </c>
      <c r="E11" s="438">
        <v>0.46</v>
      </c>
      <c r="F11" s="438">
        <v>1.19</v>
      </c>
      <c r="G11" s="438">
        <v>0.14</v>
      </c>
      <c r="H11" s="438">
        <v>4.06</v>
      </c>
      <c r="I11" s="438">
        <v>2.94</v>
      </c>
      <c r="J11" s="438">
        <v>0.14</v>
      </c>
      <c r="K11" s="438">
        <v>0.91</v>
      </c>
      <c r="L11" s="438">
        <v>2.01</v>
      </c>
      <c r="M11" s="438">
        <v>1.43</v>
      </c>
      <c r="N11" s="438">
        <v>0</v>
      </c>
    </row>
    <row r="12" ht="33.95" customHeight="1" spans="1:14">
      <c r="A12" s="437" t="s">
        <v>2011</v>
      </c>
      <c r="B12" s="438">
        <v>2.63</v>
      </c>
      <c r="C12" s="438">
        <v>1.66</v>
      </c>
      <c r="D12" s="438">
        <v>0.97</v>
      </c>
      <c r="E12" s="438">
        <v>0.12</v>
      </c>
      <c r="F12" s="438">
        <v>0</v>
      </c>
      <c r="G12" s="438">
        <v>0</v>
      </c>
      <c r="H12" s="438">
        <v>0.5</v>
      </c>
      <c r="I12" s="438">
        <v>0.19</v>
      </c>
      <c r="J12" s="438">
        <v>0.06</v>
      </c>
      <c r="K12" s="438">
        <v>0.1</v>
      </c>
      <c r="L12" s="438">
        <v>0</v>
      </c>
      <c r="M12" s="438">
        <v>0</v>
      </c>
      <c r="N12" s="438">
        <v>0</v>
      </c>
    </row>
    <row r="13" ht="33.95" customHeight="1" spans="1:14">
      <c r="A13" s="437" t="s">
        <v>2012</v>
      </c>
      <c r="B13" s="438">
        <v>16.14</v>
      </c>
      <c r="C13" s="438">
        <v>3.83</v>
      </c>
      <c r="D13" s="438">
        <v>12.31</v>
      </c>
      <c r="E13" s="438">
        <v>0.34</v>
      </c>
      <c r="F13" s="438">
        <v>1.19</v>
      </c>
      <c r="G13" s="438">
        <v>0.14</v>
      </c>
      <c r="H13" s="438">
        <v>3.56</v>
      </c>
      <c r="I13" s="438">
        <v>2.75</v>
      </c>
      <c r="J13" s="438">
        <v>0.08</v>
      </c>
      <c r="K13" s="438">
        <v>0.81</v>
      </c>
      <c r="L13" s="438">
        <v>2.01</v>
      </c>
      <c r="M13" s="438">
        <v>1.43</v>
      </c>
      <c r="N13" s="438">
        <v>0</v>
      </c>
    </row>
  </sheetData>
  <mergeCells count="1">
    <mergeCell ref="A2:N2"/>
  </mergeCells>
  <printOptions horizontalCentered="1"/>
  <pageMargins left="0.160416666666667" right="0.160416666666667" top="0.605555555555556" bottom="0.605555555555556" header="0.302777777777778" footer="0.302777777777778"/>
  <pageSetup paperSize="8" scale="140" fitToHeight="0" orientation="landscape"/>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
    </sheetView>
  </sheetViews>
  <sheetFormatPr defaultColWidth="10" defaultRowHeight="14.25"/>
  <cols>
    <col min="1" max="1" width="29.625" style="339" customWidth="1"/>
    <col min="2" max="5" width="21.5" style="339" customWidth="1"/>
    <col min="6" max="6" width="16" style="339" customWidth="1"/>
    <col min="7" max="7" width="10" style="339"/>
    <col min="8" max="8" width="28.5" style="424" customWidth="1"/>
    <col min="9" max="12" width="13.5" style="424" customWidth="1"/>
    <col min="13" max="16384" width="10" style="339"/>
  </cols>
  <sheetData>
    <row r="1" s="277" customFormat="1" customHeight="1" spans="1:1">
      <c r="A1" s="281" t="s">
        <v>2043</v>
      </c>
    </row>
    <row r="2" ht="28.7" customHeight="1" spans="1:6">
      <c r="A2" s="425" t="s">
        <v>2044</v>
      </c>
      <c r="B2" s="425"/>
      <c r="C2" s="425"/>
      <c r="D2" s="425"/>
      <c r="E2" s="425"/>
      <c r="F2" s="426"/>
    </row>
    <row r="3" customHeight="1" spans="1:5">
      <c r="A3" s="427"/>
      <c r="B3" s="427"/>
      <c r="E3" s="427"/>
    </row>
    <row r="4" ht="32.1" customHeight="1" spans="1:12">
      <c r="A4" s="350" t="s">
        <v>2045</v>
      </c>
      <c r="B4" s="350" t="s">
        <v>2046</v>
      </c>
      <c r="C4" s="350" t="s">
        <v>2047</v>
      </c>
      <c r="D4" s="350" t="s">
        <v>2048</v>
      </c>
      <c r="E4" s="350" t="s">
        <v>2049</v>
      </c>
      <c r="H4" s="339"/>
      <c r="I4" s="339"/>
      <c r="J4" s="339"/>
      <c r="K4" s="339"/>
      <c r="L4" s="339"/>
    </row>
    <row r="5" ht="23.1" customHeight="1" spans="1:12">
      <c r="A5" s="428" t="s">
        <v>2050</v>
      </c>
      <c r="B5" s="429">
        <v>0.136</v>
      </c>
      <c r="C5" s="430">
        <v>114.4</v>
      </c>
      <c r="D5" s="430">
        <v>7.7</v>
      </c>
      <c r="E5" s="429">
        <v>0.003</v>
      </c>
      <c r="H5" s="339"/>
      <c r="I5" s="339"/>
      <c r="J5" s="339"/>
      <c r="K5" s="339"/>
      <c r="L5" s="339"/>
    </row>
    <row r="6" ht="23.1" customHeight="1" spans="1:12">
      <c r="A6" s="431" t="s">
        <v>2051</v>
      </c>
      <c r="B6" s="429">
        <v>0.07</v>
      </c>
      <c r="C6" s="430">
        <v>124.9</v>
      </c>
      <c r="D6" s="430">
        <v>25.3</v>
      </c>
      <c r="E6" s="429">
        <v>0.002</v>
      </c>
      <c r="H6" s="339"/>
      <c r="I6" s="339"/>
      <c r="J6" s="339"/>
      <c r="K6" s="339"/>
      <c r="L6" s="339"/>
    </row>
    <row r="7" ht="23.1" customHeight="1" spans="1:12">
      <c r="A7" s="428" t="s">
        <v>2052</v>
      </c>
      <c r="B7" s="429">
        <v>0.072</v>
      </c>
      <c r="C7" s="430">
        <v>124.9</v>
      </c>
      <c r="D7" s="430">
        <v>25.3</v>
      </c>
      <c r="E7" s="429">
        <v>0.002</v>
      </c>
      <c r="H7" s="339"/>
      <c r="I7" s="339"/>
      <c r="J7" s="339"/>
      <c r="K7" s="339"/>
      <c r="L7" s="339"/>
    </row>
    <row r="8" ht="23.1" customHeight="1" spans="1:12">
      <c r="A8" s="432" t="s">
        <v>2039</v>
      </c>
      <c r="B8" s="429">
        <v>0.023</v>
      </c>
      <c r="C8" s="430" t="s">
        <v>1684</v>
      </c>
      <c r="D8" s="430" t="s">
        <v>1684</v>
      </c>
      <c r="E8" s="429">
        <v>0</v>
      </c>
      <c r="H8" s="339"/>
      <c r="I8" s="339"/>
      <c r="J8" s="339"/>
      <c r="K8" s="339"/>
      <c r="L8" s="339"/>
    </row>
    <row r="9" ht="23.1" customHeight="1" spans="1:12">
      <c r="A9" s="432" t="s">
        <v>2053</v>
      </c>
      <c r="B9" s="429">
        <v>0</v>
      </c>
      <c r="C9" s="430" t="s">
        <v>1684</v>
      </c>
      <c r="D9" s="430" t="s">
        <v>1684</v>
      </c>
      <c r="E9" s="429">
        <v>0</v>
      </c>
      <c r="H9" s="339"/>
      <c r="I9" s="339"/>
      <c r="J9" s="339"/>
      <c r="K9" s="339"/>
      <c r="L9" s="339"/>
    </row>
    <row r="10" ht="23.1" customHeight="1" spans="1:12">
      <c r="A10" s="431" t="s">
        <v>2030</v>
      </c>
      <c r="B10" s="429">
        <v>0.085</v>
      </c>
      <c r="C10" s="430">
        <v>34.5</v>
      </c>
      <c r="D10" s="430">
        <v>9.4</v>
      </c>
      <c r="E10" s="429">
        <v>0.002</v>
      </c>
      <c r="H10" s="339"/>
      <c r="I10" s="339"/>
      <c r="J10" s="339"/>
      <c r="K10" s="339"/>
      <c r="L10" s="339"/>
    </row>
    <row r="11" ht="23.1" customHeight="1" spans="1:12">
      <c r="A11" s="431" t="s">
        <v>2031</v>
      </c>
      <c r="B11" s="429">
        <v>0.249</v>
      </c>
      <c r="C11" s="430" t="s">
        <v>1684</v>
      </c>
      <c r="D11" s="430">
        <v>0.8</v>
      </c>
      <c r="E11" s="429">
        <v>0.003</v>
      </c>
      <c r="H11" s="339"/>
      <c r="I11" s="339"/>
      <c r="J11" s="339"/>
      <c r="K11" s="339"/>
      <c r="L11" s="339"/>
    </row>
    <row r="12" ht="23.1" customHeight="1" spans="1:12">
      <c r="A12" s="431" t="s">
        <v>2032</v>
      </c>
      <c r="B12" s="429">
        <v>0.048</v>
      </c>
      <c r="C12" s="430">
        <v>889.7</v>
      </c>
      <c r="D12" s="430">
        <v>10</v>
      </c>
      <c r="E12" s="429">
        <v>0</v>
      </c>
      <c r="H12" s="339"/>
      <c r="I12" s="339"/>
      <c r="J12" s="339"/>
      <c r="K12" s="339"/>
      <c r="L12" s="339"/>
    </row>
    <row r="13" ht="23.1" customHeight="1" spans="1:12">
      <c r="A13" s="431" t="s">
        <v>2033</v>
      </c>
      <c r="B13" s="429">
        <v>0.264</v>
      </c>
      <c r="C13" s="430">
        <v>44.1</v>
      </c>
      <c r="D13" s="430">
        <v>3.1</v>
      </c>
      <c r="E13" s="429">
        <v>0.005</v>
      </c>
      <c r="H13" s="339"/>
      <c r="I13" s="339"/>
      <c r="J13" s="339"/>
      <c r="K13" s="339"/>
      <c r="L13" s="339"/>
    </row>
    <row r="14" ht="23.1" customHeight="1" spans="1:12">
      <c r="A14" s="431" t="s">
        <v>2034</v>
      </c>
      <c r="B14" s="429">
        <v>0.283</v>
      </c>
      <c r="C14" s="430">
        <v>84.4</v>
      </c>
      <c r="D14" s="430">
        <v>4.9</v>
      </c>
      <c r="E14" s="429">
        <v>0.005</v>
      </c>
      <c r="H14" s="339"/>
      <c r="I14" s="339"/>
      <c r="J14" s="339"/>
      <c r="K14" s="339"/>
      <c r="L14" s="339"/>
    </row>
    <row r="15" ht="23.1" customHeight="1" spans="1:12">
      <c r="A15" s="431" t="s">
        <v>2035</v>
      </c>
      <c r="B15" s="429">
        <v>0.128</v>
      </c>
      <c r="C15" s="430">
        <v>16.9</v>
      </c>
      <c r="D15" s="430">
        <v>6.5</v>
      </c>
      <c r="E15" s="429">
        <v>0.001</v>
      </c>
      <c r="H15" s="339"/>
      <c r="I15" s="339"/>
      <c r="J15" s="339"/>
      <c r="K15" s="339"/>
      <c r="L15" s="339"/>
    </row>
    <row r="16" ht="23.1" customHeight="1" spans="1:12">
      <c r="A16" s="431" t="s">
        <v>2036</v>
      </c>
      <c r="B16" s="429">
        <v>0.134</v>
      </c>
      <c r="C16" s="430">
        <v>1685.9</v>
      </c>
      <c r="D16" s="430">
        <v>7.3</v>
      </c>
      <c r="E16" s="429">
        <v>0.001</v>
      </c>
      <c r="H16" s="339"/>
      <c r="I16" s="339"/>
      <c r="J16" s="339"/>
      <c r="K16" s="339"/>
      <c r="L16" s="339"/>
    </row>
    <row r="17" ht="23.1" customHeight="1" spans="1:12">
      <c r="A17" s="431" t="s">
        <v>2037</v>
      </c>
      <c r="B17" s="429">
        <v>0.344</v>
      </c>
      <c r="C17" s="430">
        <v>2812.3</v>
      </c>
      <c r="D17" s="430">
        <v>5.2</v>
      </c>
      <c r="E17" s="429">
        <v>0.008</v>
      </c>
      <c r="H17" s="339"/>
      <c r="I17" s="339"/>
      <c r="J17" s="339"/>
      <c r="K17" s="339"/>
      <c r="L17" s="339"/>
    </row>
    <row r="18" ht="23.1" customHeight="1" spans="1:12">
      <c r="A18" s="431" t="s">
        <v>2038</v>
      </c>
      <c r="B18" s="429">
        <v>0.274</v>
      </c>
      <c r="C18" s="430">
        <v>501.3</v>
      </c>
      <c r="D18" s="430">
        <v>4</v>
      </c>
      <c r="E18" s="429">
        <v>0.005</v>
      </c>
      <c r="H18" s="339"/>
      <c r="I18" s="339"/>
      <c r="J18" s="339"/>
      <c r="K18" s="339"/>
      <c r="L18" s="339"/>
    </row>
    <row r="19" spans="1:5">
      <c r="A19" s="433" t="s">
        <v>2054</v>
      </c>
      <c r="B19" s="433"/>
      <c r="C19" s="433"/>
      <c r="D19" s="433"/>
      <c r="E19" s="433"/>
    </row>
  </sheetData>
  <mergeCells count="2">
    <mergeCell ref="A2:E2"/>
    <mergeCell ref="A19:E19"/>
  </mergeCells>
  <printOptions horizontalCentered="1"/>
  <pageMargins left="0.161111111111111" right="0.161111111111111" top="0.60625" bottom="0.60625" header="0.302777777777778" footer="0.302777777777778"/>
  <pageSetup paperSize="8" scale="150" fitToHeight="0" orientation="landscape"/>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9"/>
  <sheetViews>
    <sheetView workbookViewId="0">
      <selection activeCell="B5" sqref="B5"/>
    </sheetView>
  </sheetViews>
  <sheetFormatPr defaultColWidth="9" defaultRowHeight="14.25" outlineLevelCol="1"/>
  <cols>
    <col min="1" max="16384" width="9" style="339"/>
  </cols>
  <sheetData>
    <row r="19" ht="35.25" spans="2:2">
      <c r="B19" s="276" t="s">
        <v>2055</v>
      </c>
    </row>
  </sheetData>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pane ySplit="4" topLeftCell="A5" activePane="bottomLeft" state="frozen"/>
      <selection/>
      <selection pane="bottomLeft" activeCell="C10" sqref="C10"/>
    </sheetView>
  </sheetViews>
  <sheetFormatPr defaultColWidth="8.75" defaultRowHeight="14.25" outlineLevelCol="4"/>
  <cols>
    <col min="1" max="1" width="21.875" style="364" customWidth="1"/>
    <col min="2" max="5" width="14.125" style="364" customWidth="1"/>
    <col min="6" max="8" width="15.125" style="364" customWidth="1"/>
    <col min="9" max="241" width="8.75" style="364"/>
    <col min="242" max="16381" width="8.75" style="277"/>
  </cols>
  <sheetData>
    <row r="1" s="277" customFormat="1" customHeight="1" spans="1:1">
      <c r="A1" s="281" t="s">
        <v>2056</v>
      </c>
    </row>
    <row r="2" s="364" customFormat="1" ht="33" customHeight="1" spans="1:5">
      <c r="A2" s="403" t="s">
        <v>2057</v>
      </c>
      <c r="B2" s="403"/>
      <c r="C2" s="403"/>
      <c r="D2" s="403"/>
      <c r="E2" s="403"/>
    </row>
    <row r="3" s="364" customFormat="1" ht="21" customHeight="1" spans="1:5">
      <c r="A3" s="404"/>
      <c r="B3" s="404"/>
      <c r="C3" s="404"/>
      <c r="D3" s="404"/>
      <c r="E3" s="404"/>
    </row>
    <row r="4" s="365" customFormat="1" ht="39" customHeight="1" spans="1:5">
      <c r="A4" s="405" t="s">
        <v>2058</v>
      </c>
      <c r="B4" s="372" t="s">
        <v>62</v>
      </c>
      <c r="C4" s="372" t="s">
        <v>63</v>
      </c>
      <c r="D4" s="372" t="s">
        <v>64</v>
      </c>
      <c r="E4" s="372" t="s">
        <v>2059</v>
      </c>
    </row>
    <row r="5" s="365" customFormat="1" ht="33" customHeight="1" spans="1:5">
      <c r="A5" s="406" t="s">
        <v>2060</v>
      </c>
      <c r="B5" s="407">
        <v>11000</v>
      </c>
      <c r="C5" s="407">
        <v>5700</v>
      </c>
      <c r="D5" s="407">
        <v>1873</v>
      </c>
      <c r="E5" s="408">
        <f>D5/B5</f>
        <v>0.170272727272727</v>
      </c>
    </row>
    <row r="6" s="365" customFormat="1" ht="33" customHeight="1" spans="1:5">
      <c r="A6" s="406" t="s">
        <v>2061</v>
      </c>
      <c r="B6" s="407"/>
      <c r="C6" s="407"/>
      <c r="D6" s="407"/>
      <c r="E6" s="408"/>
    </row>
    <row r="7" s="365" customFormat="1" ht="33" customHeight="1" spans="1:5">
      <c r="A7" s="409" t="s">
        <v>2062</v>
      </c>
      <c r="B7" s="410"/>
      <c r="C7" s="410"/>
      <c r="D7" s="410"/>
      <c r="E7" s="408"/>
    </row>
    <row r="8" s="365" customFormat="1" ht="33" customHeight="1" spans="1:5">
      <c r="A8" s="409" t="s">
        <v>2063</v>
      </c>
      <c r="B8" s="410">
        <v>500000</v>
      </c>
      <c r="C8" s="410">
        <v>500000</v>
      </c>
      <c r="D8" s="410">
        <v>458906</v>
      </c>
      <c r="E8" s="408">
        <f t="shared" ref="E8:E12" si="0">D8/B8</f>
        <v>0.917812</v>
      </c>
    </row>
    <row r="9" s="365" customFormat="1" ht="33" customHeight="1" spans="1:5">
      <c r="A9" s="409" t="s">
        <v>2064</v>
      </c>
      <c r="B9" s="410">
        <v>3000</v>
      </c>
      <c r="C9" s="410">
        <v>3000</v>
      </c>
      <c r="D9" s="410"/>
      <c r="E9" s="408">
        <f t="shared" si="0"/>
        <v>0</v>
      </c>
    </row>
    <row r="10" s="365" customFormat="1" ht="33" customHeight="1" spans="1:5">
      <c r="A10" s="411" t="s">
        <v>2065</v>
      </c>
      <c r="B10" s="407">
        <f>SUM(B11:B15)</f>
        <v>7601000</v>
      </c>
      <c r="C10" s="407">
        <f>SUM(C11:C15)</f>
        <v>7601000</v>
      </c>
      <c r="D10" s="407">
        <f>SUM(D11:D15)</f>
        <v>11884863</v>
      </c>
      <c r="E10" s="408">
        <f t="shared" si="0"/>
        <v>1.56359202736482</v>
      </c>
    </row>
    <row r="11" s="365" customFormat="1" ht="33" customHeight="1" spans="1:5">
      <c r="A11" s="412" t="s">
        <v>2066</v>
      </c>
      <c r="B11" s="413">
        <v>7329366</v>
      </c>
      <c r="C11" s="413">
        <v>7329366</v>
      </c>
      <c r="D11" s="413">
        <v>11106552</v>
      </c>
      <c r="E11" s="414">
        <f t="shared" si="0"/>
        <v>1.5153496223275</v>
      </c>
    </row>
    <row r="12" s="365" customFormat="1" ht="33" customHeight="1" spans="1:5">
      <c r="A12" s="412" t="s">
        <v>2067</v>
      </c>
      <c r="B12" s="413">
        <v>301790</v>
      </c>
      <c r="C12" s="413">
        <v>301790</v>
      </c>
      <c r="D12" s="413">
        <v>713394</v>
      </c>
      <c r="E12" s="414">
        <f t="shared" si="0"/>
        <v>2.36387554259584</v>
      </c>
    </row>
    <row r="13" s="365" customFormat="1" ht="33" customHeight="1" spans="1:5">
      <c r="A13" s="412" t="s">
        <v>2068</v>
      </c>
      <c r="B13" s="413"/>
      <c r="C13" s="413"/>
      <c r="D13" s="413"/>
      <c r="E13" s="408"/>
    </row>
    <row r="14" s="365" customFormat="1" ht="33" customHeight="1" spans="1:5">
      <c r="A14" s="376" t="s">
        <v>2069</v>
      </c>
      <c r="B14" s="415">
        <v>-33956</v>
      </c>
      <c r="C14" s="415">
        <v>-33956</v>
      </c>
      <c r="D14" s="415">
        <v>-13733</v>
      </c>
      <c r="E14" s="414">
        <f t="shared" ref="E14:E22" si="1">D14/B14</f>
        <v>0.404435151372364</v>
      </c>
    </row>
    <row r="15" s="365" customFormat="1" ht="33" customHeight="1" spans="1:5">
      <c r="A15" s="412" t="s">
        <v>2070</v>
      </c>
      <c r="B15" s="413">
        <v>3800</v>
      </c>
      <c r="C15" s="413">
        <v>3800</v>
      </c>
      <c r="D15" s="413">
        <v>78650</v>
      </c>
      <c r="E15" s="414">
        <f t="shared" si="1"/>
        <v>20.6973684210526</v>
      </c>
    </row>
    <row r="16" s="365" customFormat="1" ht="33" customHeight="1" spans="1:5">
      <c r="A16" s="409" t="s">
        <v>2071</v>
      </c>
      <c r="B16" s="410">
        <f t="shared" ref="B16" si="2">SUM(B17:B18)</f>
        <v>56819</v>
      </c>
      <c r="C16" s="410">
        <v>45519</v>
      </c>
      <c r="D16" s="410">
        <f>SUM(D17:D18)</f>
        <v>53676</v>
      </c>
      <c r="E16" s="408">
        <f t="shared" si="1"/>
        <v>0.94468399655045</v>
      </c>
    </row>
    <row r="17" s="365" customFormat="1" ht="33" customHeight="1" spans="1:5">
      <c r="A17" s="412" t="s">
        <v>2072</v>
      </c>
      <c r="B17" s="413">
        <v>37522</v>
      </c>
      <c r="C17" s="413"/>
      <c r="D17" s="413">
        <v>36831</v>
      </c>
      <c r="E17" s="414">
        <f t="shared" si="1"/>
        <v>0.981584137306114</v>
      </c>
    </row>
    <row r="18" s="365" customFormat="1" ht="33" customHeight="1" spans="1:5">
      <c r="A18" s="412" t="s">
        <v>2073</v>
      </c>
      <c r="B18" s="413">
        <v>19297</v>
      </c>
      <c r="C18" s="413"/>
      <c r="D18" s="413">
        <v>16845</v>
      </c>
      <c r="E18" s="414">
        <f t="shared" si="1"/>
        <v>0.872933616624346</v>
      </c>
    </row>
    <row r="19" s="365" customFormat="1" ht="33" customHeight="1" spans="1:5">
      <c r="A19" s="416" t="s">
        <v>2074</v>
      </c>
      <c r="B19" s="410">
        <v>130000</v>
      </c>
      <c r="C19" s="410">
        <v>130000</v>
      </c>
      <c r="D19" s="410">
        <v>158626</v>
      </c>
      <c r="E19" s="408">
        <f t="shared" si="1"/>
        <v>1.2202</v>
      </c>
    </row>
    <row r="20" s="365" customFormat="1" ht="33" customHeight="1" spans="1:5">
      <c r="A20" s="417" t="s">
        <v>2075</v>
      </c>
      <c r="B20" s="407">
        <v>13449</v>
      </c>
      <c r="C20" s="407">
        <v>13449</v>
      </c>
      <c r="D20" s="407">
        <v>10403</v>
      </c>
      <c r="E20" s="408">
        <f t="shared" si="1"/>
        <v>0.77351475946167</v>
      </c>
    </row>
    <row r="21" s="365" customFormat="1" ht="33" customHeight="1" spans="1:5">
      <c r="A21" s="418" t="s">
        <v>2076</v>
      </c>
      <c r="B21" s="415">
        <v>11219</v>
      </c>
      <c r="C21" s="415"/>
      <c r="D21" s="415">
        <v>10403</v>
      </c>
      <c r="E21" s="414">
        <f t="shared" si="1"/>
        <v>0.927266244763348</v>
      </c>
    </row>
    <row r="22" s="365" customFormat="1" ht="33" customHeight="1" spans="1:5">
      <c r="A22" s="417" t="s">
        <v>2077</v>
      </c>
      <c r="B22" s="410">
        <v>28003</v>
      </c>
      <c r="C22" s="410">
        <v>38339</v>
      </c>
      <c r="D22" s="410">
        <v>58547</v>
      </c>
      <c r="E22" s="408">
        <f t="shared" si="1"/>
        <v>2.09074027782738</v>
      </c>
    </row>
    <row r="23" s="365" customFormat="1" ht="33" customHeight="1" spans="1:5">
      <c r="A23" s="419" t="s">
        <v>2078</v>
      </c>
      <c r="B23" s="410"/>
      <c r="C23" s="410"/>
      <c r="D23" s="410"/>
      <c r="E23" s="408"/>
    </row>
    <row r="24" s="364" customFormat="1" ht="33" customHeight="1" spans="1:5">
      <c r="A24" s="391" t="s">
        <v>2079</v>
      </c>
      <c r="B24" s="420">
        <f>B5+B8+B9+B6+B7+B10+B16+B19+B20+B22+B23</f>
        <v>8343271</v>
      </c>
      <c r="C24" s="420">
        <f>C5+C8+C9+C6+C7+C10+C16+C19+C20+C22+C23</f>
        <v>8337007</v>
      </c>
      <c r="D24" s="420">
        <f>D5+D8+D9+D6+D7+D10+D16+D19+D20+D22+D23</f>
        <v>12626894</v>
      </c>
      <c r="E24" s="408">
        <f>D24/B24</f>
        <v>1.51342249340816</v>
      </c>
    </row>
    <row r="25" s="364" customFormat="1" ht="33" customHeight="1" spans="1:5">
      <c r="A25" s="421" t="s">
        <v>91</v>
      </c>
      <c r="B25" s="410">
        <f>SUM(B26:B31)</f>
        <v>2657561</v>
      </c>
      <c r="C25" s="410">
        <f>SUM(C26:C31)</f>
        <v>8425931</v>
      </c>
      <c r="D25" s="410">
        <f>SUM(D26:D31)</f>
        <v>8391431</v>
      </c>
      <c r="E25" s="408">
        <f>D25/B25</f>
        <v>3.15756853746725</v>
      </c>
    </row>
    <row r="26" s="364" customFormat="1" ht="33" customHeight="1" spans="1:5">
      <c r="A26" s="344" t="s">
        <v>92</v>
      </c>
      <c r="B26" s="413">
        <v>88678</v>
      </c>
      <c r="C26" s="413">
        <f>1380000+88678</f>
        <v>1468678</v>
      </c>
      <c r="D26" s="413">
        <v>1425334</v>
      </c>
      <c r="E26" s="414">
        <f>D26/B26</f>
        <v>16.0731410270868</v>
      </c>
    </row>
    <row r="27" s="364" customFormat="1" ht="33" customHeight="1" spans="1:5">
      <c r="A27" s="344" t="s">
        <v>144</v>
      </c>
      <c r="B27" s="413"/>
      <c r="C27" s="413"/>
      <c r="D27" s="413"/>
      <c r="E27" s="408"/>
    </row>
    <row r="28" s="364" customFormat="1" ht="33" customHeight="1" spans="1:5">
      <c r="A28" s="344" t="s">
        <v>2080</v>
      </c>
      <c r="B28" s="413">
        <v>968883</v>
      </c>
      <c r="C28" s="413">
        <v>2357253</v>
      </c>
      <c r="D28" s="413">
        <v>2357253</v>
      </c>
      <c r="E28" s="414">
        <f>D28/B28</f>
        <v>2.43295939757432</v>
      </c>
    </row>
    <row r="29" s="364" customFormat="1" ht="33" customHeight="1" spans="1:5">
      <c r="A29" s="344" t="s">
        <v>2081</v>
      </c>
      <c r="B29" s="413">
        <v>1600000</v>
      </c>
      <c r="C29" s="413">
        <v>4600000</v>
      </c>
      <c r="D29" s="413">
        <v>4600000</v>
      </c>
      <c r="E29" s="414">
        <f>D29/B29</f>
        <v>2.875</v>
      </c>
    </row>
    <row r="30" s="364" customFormat="1" ht="33" customHeight="1" spans="1:5">
      <c r="A30" s="344" t="s">
        <v>2082</v>
      </c>
      <c r="B30" s="413"/>
      <c r="C30" s="413"/>
      <c r="D30" s="413">
        <v>8844</v>
      </c>
      <c r="E30" s="408"/>
    </row>
    <row r="31" s="364" customFormat="1" ht="33" customHeight="1" spans="1:5">
      <c r="A31" s="422" t="s">
        <v>2083</v>
      </c>
      <c r="B31" s="423"/>
      <c r="C31" s="423"/>
      <c r="D31" s="423"/>
      <c r="E31" s="408"/>
    </row>
    <row r="32" s="364" customFormat="1" ht="33" customHeight="1" spans="1:5">
      <c r="A32" s="391" t="s">
        <v>2084</v>
      </c>
      <c r="B32" s="420">
        <f>B24+B25</f>
        <v>11000832</v>
      </c>
      <c r="C32" s="420">
        <f>C24+C25</f>
        <v>16762938</v>
      </c>
      <c r="D32" s="420">
        <f>D24+D25</f>
        <v>21018325</v>
      </c>
      <c r="E32" s="408">
        <f>D32/B32</f>
        <v>1.91061230641464</v>
      </c>
    </row>
    <row r="33" s="364" customFormat="1" ht="33" customHeight="1"/>
    <row r="34" s="364" customFormat="1" ht="33" customHeight="1"/>
    <row r="35" s="364" customFormat="1" ht="33" customHeight="1"/>
    <row r="36" s="364" customFormat="1" ht="33" customHeight="1"/>
    <row r="37" s="364" customFormat="1" ht="33" customHeight="1"/>
    <row r="38" s="364" customFormat="1" ht="33" customHeight="1"/>
    <row r="39" s="364" customFormat="1" ht="33" customHeight="1"/>
    <row r="40" s="364" customFormat="1" ht="33" customHeight="1"/>
    <row r="41" s="364" customFormat="1" ht="33" customHeight="1"/>
    <row r="42" s="364" customFormat="1" ht="33" customHeight="1"/>
    <row r="43" s="364" customFormat="1" ht="33" customHeight="1"/>
    <row r="44" s="364" customFormat="1" ht="33" customHeight="1"/>
    <row r="45" s="364" customFormat="1" ht="33" customHeight="1"/>
    <row r="46" s="364" customFormat="1" ht="33" customHeight="1"/>
    <row r="47" s="364" customFormat="1" ht="33" customHeight="1"/>
    <row r="48" s="364" customFormat="1" ht="33" customHeight="1"/>
    <row r="49" s="364" customFormat="1" ht="33" customHeight="1"/>
    <row r="50" s="364" customFormat="1" ht="33" customHeight="1"/>
    <row r="51" s="364" customFormat="1" ht="33" customHeight="1"/>
    <row r="52" s="364" customFormat="1" ht="33" customHeight="1"/>
    <row r="53" s="364" customFormat="1" ht="33" customHeight="1"/>
    <row r="54" s="364" customFormat="1" ht="33" customHeight="1"/>
    <row r="55" s="364" customFormat="1" ht="33" customHeight="1"/>
  </sheetData>
  <mergeCells count="1">
    <mergeCell ref="A2:E2"/>
  </mergeCells>
  <printOptions horizontalCentered="1"/>
  <pageMargins left="0.161111111111111" right="0.161111111111111" top="0.60625" bottom="0.60625" header="0.302777777777778" footer="0.302777777777778"/>
  <pageSetup paperSize="8" scale="120" fitToHeight="0" orientation="landscape"/>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87"/>
  <sheetViews>
    <sheetView view="pageBreakPreview" zoomScaleNormal="100" workbookViewId="0">
      <pane ySplit="4" topLeftCell="A34" activePane="bottomLeft" state="frozen"/>
      <selection/>
      <selection pane="bottomLeft" activeCell="I48" sqref="I48"/>
    </sheetView>
  </sheetViews>
  <sheetFormatPr defaultColWidth="8.75" defaultRowHeight="14.25"/>
  <cols>
    <col min="1" max="1" width="24.75" style="364" customWidth="1"/>
    <col min="2" max="2" width="12.0666666666667" style="365" customWidth="1"/>
    <col min="3" max="5" width="12.0666666666667" style="364" customWidth="1"/>
    <col min="6" max="240" width="8.75" style="364"/>
    <col min="241" max="16381" width="8.75" style="277"/>
  </cols>
  <sheetData>
    <row r="1" s="277" customFormat="1" customHeight="1" spans="1:1">
      <c r="A1" s="281" t="s">
        <v>2085</v>
      </c>
    </row>
    <row r="2" s="364" customFormat="1" ht="33" customHeight="1" spans="1:5">
      <c r="A2" s="367" t="s">
        <v>2086</v>
      </c>
      <c r="B2" s="367"/>
      <c r="C2" s="367"/>
      <c r="D2" s="367"/>
      <c r="E2" s="367"/>
    </row>
    <row r="3" s="364" customFormat="1" ht="21" customHeight="1" spans="1:5">
      <c r="A3" s="368"/>
      <c r="B3" s="369"/>
      <c r="C3" s="368"/>
      <c r="D3" s="368"/>
      <c r="E3" s="368"/>
    </row>
    <row r="4" s="365" customFormat="1" ht="39" customHeight="1" spans="1:5">
      <c r="A4" s="370" t="s">
        <v>2058</v>
      </c>
      <c r="B4" s="371" t="s">
        <v>62</v>
      </c>
      <c r="C4" s="372" t="s">
        <v>63</v>
      </c>
      <c r="D4" s="372" t="s">
        <v>64</v>
      </c>
      <c r="E4" s="372" t="s">
        <v>2059</v>
      </c>
    </row>
    <row r="5" s="365" customFormat="1" ht="33" customHeight="1" spans="1:5">
      <c r="A5" s="373" t="s">
        <v>2087</v>
      </c>
      <c r="B5" s="374"/>
      <c r="C5" s="374">
        <v>249</v>
      </c>
      <c r="D5" s="374">
        <v>249</v>
      </c>
      <c r="E5" s="375"/>
    </row>
    <row r="6" s="365" customFormat="1" ht="33" customHeight="1" spans="1:5">
      <c r="A6" s="376" t="s">
        <v>2088</v>
      </c>
      <c r="B6" s="377"/>
      <c r="C6" s="377">
        <v>249</v>
      </c>
      <c r="D6" s="377">
        <v>249</v>
      </c>
      <c r="E6" s="375"/>
    </row>
    <row r="7" s="365" customFormat="1" ht="33" customHeight="1" spans="1:5">
      <c r="A7" s="376" t="s">
        <v>2089</v>
      </c>
      <c r="B7" s="377"/>
      <c r="C7" s="377">
        <v>249</v>
      </c>
      <c r="D7" s="377">
        <v>249</v>
      </c>
      <c r="E7" s="375"/>
    </row>
    <row r="8" s="365" customFormat="1" ht="33" customHeight="1" spans="1:238">
      <c r="A8" s="373" t="s">
        <v>2090</v>
      </c>
      <c r="B8" s="378">
        <f t="shared" ref="B8:D8" si="0">B9+B23+B28</f>
        <v>2775398</v>
      </c>
      <c r="C8" s="378">
        <f t="shared" si="0"/>
        <v>2256121</v>
      </c>
      <c r="D8" s="378">
        <f t="shared" si="0"/>
        <v>2239706</v>
      </c>
      <c r="E8" s="375">
        <f t="shared" ref="E8:E12" si="1">D8/B8</f>
        <v>0.806985520635239</v>
      </c>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c r="EX8" s="364"/>
      <c r="EY8" s="364"/>
      <c r="EZ8" s="364"/>
      <c r="FA8" s="364"/>
      <c r="FB8" s="364"/>
      <c r="FC8" s="364"/>
      <c r="FD8" s="364"/>
      <c r="FE8" s="364"/>
      <c r="FF8" s="364"/>
      <c r="FG8" s="364"/>
      <c r="FH8" s="364"/>
      <c r="FI8" s="364"/>
      <c r="FJ8" s="364"/>
      <c r="FK8" s="364"/>
      <c r="FL8" s="364"/>
      <c r="FM8" s="364"/>
      <c r="FN8" s="364"/>
      <c r="FO8" s="364"/>
      <c r="FP8" s="364"/>
      <c r="FQ8" s="364"/>
      <c r="FR8" s="364"/>
      <c r="FS8" s="364"/>
      <c r="FT8" s="364"/>
      <c r="FU8" s="364"/>
      <c r="FV8" s="364"/>
      <c r="FW8" s="364"/>
      <c r="FX8" s="364"/>
      <c r="FY8" s="364"/>
      <c r="FZ8" s="364"/>
      <c r="GA8" s="364"/>
      <c r="GB8" s="364"/>
      <c r="GC8" s="364"/>
      <c r="GD8" s="364"/>
      <c r="GE8" s="364"/>
      <c r="GF8" s="364"/>
      <c r="GG8" s="364"/>
      <c r="GH8" s="364"/>
      <c r="GI8" s="364"/>
      <c r="GJ8" s="364"/>
      <c r="GK8" s="364"/>
      <c r="GL8" s="364"/>
      <c r="GM8" s="364"/>
      <c r="GN8" s="364"/>
      <c r="GO8" s="364"/>
      <c r="GP8" s="364"/>
      <c r="GQ8" s="364"/>
      <c r="GR8" s="364"/>
      <c r="GS8" s="364"/>
      <c r="GT8" s="364"/>
      <c r="GU8" s="364"/>
      <c r="GV8" s="364"/>
      <c r="GW8" s="364"/>
      <c r="GX8" s="364"/>
      <c r="GY8" s="364"/>
      <c r="GZ8" s="364"/>
      <c r="HA8" s="364"/>
      <c r="HB8" s="364"/>
      <c r="HC8" s="364"/>
      <c r="HD8" s="364"/>
      <c r="HE8" s="364"/>
      <c r="HF8" s="364"/>
      <c r="HG8" s="364"/>
      <c r="HH8" s="364"/>
      <c r="HI8" s="364"/>
      <c r="HJ8" s="364"/>
      <c r="HK8" s="364"/>
      <c r="HL8" s="364"/>
      <c r="HM8" s="364"/>
      <c r="HN8" s="364"/>
      <c r="HO8" s="364"/>
      <c r="HP8" s="364"/>
      <c r="HQ8" s="364"/>
      <c r="HR8" s="364"/>
      <c r="HS8" s="364"/>
      <c r="HT8" s="364"/>
      <c r="HU8" s="364"/>
      <c r="HV8" s="364"/>
      <c r="HW8" s="364"/>
      <c r="HX8" s="364"/>
      <c r="HY8" s="364"/>
      <c r="HZ8" s="364"/>
      <c r="IA8" s="364"/>
      <c r="IB8" s="364"/>
      <c r="IC8" s="364"/>
      <c r="ID8" s="364"/>
    </row>
    <row r="9" s="365" customFormat="1" ht="33" customHeight="1" spans="1:238">
      <c r="A9" s="379" t="s">
        <v>2091</v>
      </c>
      <c r="B9" s="380">
        <f>SUM(B10:B21)</f>
        <v>2642823</v>
      </c>
      <c r="C9" s="380">
        <v>2105348</v>
      </c>
      <c r="D9" s="380">
        <f>SUM(D10:D21)</f>
        <v>2091810</v>
      </c>
      <c r="E9" s="381">
        <f t="shared" si="1"/>
        <v>0.791505901076236</v>
      </c>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c r="EU9" s="364"/>
      <c r="EV9" s="364"/>
      <c r="EW9" s="364"/>
      <c r="EX9" s="364"/>
      <c r="EY9" s="364"/>
      <c r="EZ9" s="364"/>
      <c r="FA9" s="364"/>
      <c r="FB9" s="364"/>
      <c r="FC9" s="364"/>
      <c r="FD9" s="364"/>
      <c r="FE9" s="364"/>
      <c r="FF9" s="364"/>
      <c r="FG9" s="364"/>
      <c r="FH9" s="364"/>
      <c r="FI9" s="364"/>
      <c r="FJ9" s="364"/>
      <c r="FK9" s="364"/>
      <c r="FL9" s="364"/>
      <c r="FM9" s="364"/>
      <c r="FN9" s="364"/>
      <c r="FO9" s="364"/>
      <c r="FP9" s="364"/>
      <c r="FQ9" s="364"/>
      <c r="FR9" s="364"/>
      <c r="FS9" s="364"/>
      <c r="FT9" s="364"/>
      <c r="FU9" s="364"/>
      <c r="FV9" s="364"/>
      <c r="FW9" s="364"/>
      <c r="FX9" s="364"/>
      <c r="FY9" s="364"/>
      <c r="FZ9" s="364"/>
      <c r="GA9" s="364"/>
      <c r="GB9" s="364"/>
      <c r="GC9" s="364"/>
      <c r="GD9" s="364"/>
      <c r="GE9" s="364"/>
      <c r="GF9" s="364"/>
      <c r="GG9" s="364"/>
      <c r="GH9" s="364"/>
      <c r="GI9" s="364"/>
      <c r="GJ9" s="364"/>
      <c r="GK9" s="364"/>
      <c r="GL9" s="364"/>
      <c r="GM9" s="364"/>
      <c r="GN9" s="364"/>
      <c r="GO9" s="364"/>
      <c r="GP9" s="364"/>
      <c r="GQ9" s="364"/>
      <c r="GR9" s="364"/>
      <c r="GS9" s="364"/>
      <c r="GT9" s="364"/>
      <c r="GU9" s="364"/>
      <c r="GV9" s="364"/>
      <c r="GW9" s="364"/>
      <c r="GX9" s="364"/>
      <c r="GY9" s="364"/>
      <c r="GZ9" s="364"/>
      <c r="HA9" s="364"/>
      <c r="HB9" s="364"/>
      <c r="HC9" s="364"/>
      <c r="HD9" s="364"/>
      <c r="HE9" s="364"/>
      <c r="HF9" s="364"/>
      <c r="HG9" s="364"/>
      <c r="HH9" s="364"/>
      <c r="HI9" s="364"/>
      <c r="HJ9" s="364"/>
      <c r="HK9" s="364"/>
      <c r="HL9" s="364"/>
      <c r="HM9" s="364"/>
      <c r="HN9" s="364"/>
      <c r="HO9" s="364"/>
      <c r="HP9" s="364"/>
      <c r="HQ9" s="364"/>
      <c r="HR9" s="364"/>
      <c r="HS9" s="364"/>
      <c r="HT9" s="364"/>
      <c r="HU9" s="364"/>
      <c r="HV9" s="364"/>
      <c r="HW9" s="364"/>
      <c r="HX9" s="364"/>
      <c r="HY9" s="364"/>
      <c r="HZ9" s="364"/>
      <c r="IA9" s="364"/>
      <c r="IB9" s="364"/>
      <c r="IC9" s="364"/>
      <c r="ID9" s="364"/>
    </row>
    <row r="10" s="365" customFormat="1" ht="33" customHeight="1" spans="1:5">
      <c r="A10" s="379" t="s">
        <v>2092</v>
      </c>
      <c r="B10" s="380">
        <v>1400613</v>
      </c>
      <c r="C10" s="380"/>
      <c r="D10" s="380">
        <v>744957</v>
      </c>
      <c r="E10" s="381">
        <f t="shared" si="1"/>
        <v>0.531879255725886</v>
      </c>
    </row>
    <row r="11" s="365" customFormat="1" ht="33" customHeight="1" spans="1:5">
      <c r="A11" s="379" t="s">
        <v>2093</v>
      </c>
      <c r="B11" s="380">
        <v>78750</v>
      </c>
      <c r="C11" s="380"/>
      <c r="D11" s="380">
        <v>70350</v>
      </c>
      <c r="E11" s="381">
        <f t="shared" si="1"/>
        <v>0.893333333333333</v>
      </c>
    </row>
    <row r="12" s="365" customFormat="1" ht="33" customHeight="1" spans="1:5">
      <c r="A12" s="379" t="s">
        <v>2094</v>
      </c>
      <c r="B12" s="380">
        <v>310426</v>
      </c>
      <c r="C12" s="380"/>
      <c r="D12" s="380">
        <v>324471</v>
      </c>
      <c r="E12" s="381">
        <f t="shared" si="1"/>
        <v>1.04524427721905</v>
      </c>
    </row>
    <row r="13" s="365" customFormat="1" ht="33" customHeight="1" spans="1:5">
      <c r="A13" s="379" t="s">
        <v>2095</v>
      </c>
      <c r="B13" s="380"/>
      <c r="C13" s="380"/>
      <c r="D13" s="380">
        <v>0</v>
      </c>
      <c r="E13" s="381"/>
    </row>
    <row r="14" s="365" customFormat="1" ht="33" customHeight="1" spans="1:5">
      <c r="A14" s="379" t="s">
        <v>2096</v>
      </c>
      <c r="B14" s="380">
        <v>190005</v>
      </c>
      <c r="C14" s="380"/>
      <c r="D14" s="380">
        <v>249078</v>
      </c>
      <c r="E14" s="381">
        <f>D14/B14</f>
        <v>1.31090234467514</v>
      </c>
    </row>
    <row r="15" s="365" customFormat="1" ht="33" customHeight="1" spans="1:5">
      <c r="A15" s="379" t="s">
        <v>2097</v>
      </c>
      <c r="B15" s="380">
        <v>120187</v>
      </c>
      <c r="C15" s="380"/>
      <c r="D15" s="380">
        <v>73193</v>
      </c>
      <c r="E15" s="381">
        <f>D15/B15</f>
        <v>0.608992653115562</v>
      </c>
    </row>
    <row r="16" s="365" customFormat="1" ht="33" customHeight="1" spans="1:5">
      <c r="A16" s="379" t="s">
        <v>2098</v>
      </c>
      <c r="B16" s="380">
        <v>466844</v>
      </c>
      <c r="C16" s="380"/>
      <c r="D16" s="380">
        <v>0</v>
      </c>
      <c r="E16" s="381">
        <f>D16/B16</f>
        <v>0</v>
      </c>
    </row>
    <row r="17" s="365" customFormat="1" ht="33" customHeight="1" spans="1:5">
      <c r="A17" s="379" t="s">
        <v>2099</v>
      </c>
      <c r="B17" s="380"/>
      <c r="C17" s="380"/>
      <c r="D17" s="380">
        <v>0</v>
      </c>
      <c r="E17" s="375"/>
    </row>
    <row r="18" s="365" customFormat="1" ht="33" customHeight="1" spans="1:5">
      <c r="A18" s="379" t="s">
        <v>2100</v>
      </c>
      <c r="B18" s="380"/>
      <c r="C18" s="380"/>
      <c r="D18" s="380">
        <v>0</v>
      </c>
      <c r="E18" s="375"/>
    </row>
    <row r="19" s="365" customFormat="1" ht="33" customHeight="1" spans="1:5">
      <c r="A19" s="379" t="s">
        <v>2101</v>
      </c>
      <c r="B19" s="380"/>
      <c r="C19" s="380"/>
      <c r="D19" s="380">
        <v>219761</v>
      </c>
      <c r="E19" s="375"/>
    </row>
    <row r="20" s="365" customFormat="1" ht="33" customHeight="1" spans="1:5">
      <c r="A20" s="382" t="s">
        <v>1339</v>
      </c>
      <c r="B20" s="383"/>
      <c r="C20" s="383"/>
      <c r="D20" s="383">
        <v>0</v>
      </c>
      <c r="E20" s="375"/>
    </row>
    <row r="21" s="365" customFormat="1" ht="33" customHeight="1" spans="1:5">
      <c r="A21" s="376" t="s">
        <v>2102</v>
      </c>
      <c r="B21" s="384">
        <v>75998</v>
      </c>
      <c r="C21" s="384"/>
      <c r="D21" s="384">
        <v>410000</v>
      </c>
      <c r="E21" s="381">
        <f>D21/B21</f>
        <v>5.39487881260033</v>
      </c>
    </row>
    <row r="22" s="365" customFormat="1" ht="33" customHeight="1" spans="1:5">
      <c r="A22" s="376" t="s">
        <v>2103</v>
      </c>
      <c r="B22" s="384"/>
      <c r="C22" s="384"/>
      <c r="D22" s="384"/>
      <c r="E22" s="381"/>
    </row>
    <row r="23" s="365" customFormat="1" ht="33" customHeight="1" spans="1:5">
      <c r="A23" s="379" t="s">
        <v>2104</v>
      </c>
      <c r="B23" s="383">
        <f>SUM(B24:B26)</f>
        <v>8409</v>
      </c>
      <c r="C23" s="383">
        <f>SUM(C24:C26)</f>
        <v>8409</v>
      </c>
      <c r="D23" s="383">
        <v>6529</v>
      </c>
      <c r="E23" s="381">
        <f>D23/B23</f>
        <v>0.776430015459627</v>
      </c>
    </row>
    <row r="24" s="365" customFormat="1" ht="33" customHeight="1" spans="1:5">
      <c r="A24" s="376" t="s">
        <v>2092</v>
      </c>
      <c r="B24" s="383"/>
      <c r="C24" s="383"/>
      <c r="D24" s="383">
        <v>0</v>
      </c>
      <c r="E24" s="375"/>
    </row>
    <row r="25" s="365" customFormat="1" ht="33" customHeight="1" spans="1:5">
      <c r="A25" s="376" t="s">
        <v>2093</v>
      </c>
      <c r="B25" s="383">
        <v>8409</v>
      </c>
      <c r="C25" s="383">
        <v>8409</v>
      </c>
      <c r="D25" s="383">
        <v>6529</v>
      </c>
      <c r="E25" s="381">
        <f>D25/B25</f>
        <v>0.776430015459627</v>
      </c>
    </row>
    <row r="26" s="365" customFormat="1" ht="33" customHeight="1" spans="1:5">
      <c r="A26" s="376" t="s">
        <v>2105</v>
      </c>
      <c r="B26" s="383"/>
      <c r="C26" s="383"/>
      <c r="D26" s="383">
        <v>0</v>
      </c>
      <c r="E26" s="375"/>
    </row>
    <row r="27" s="366" customFormat="1" ht="33" customHeight="1" spans="1:5">
      <c r="A27" s="376" t="s">
        <v>2106</v>
      </c>
      <c r="B27" s="383"/>
      <c r="C27" s="383"/>
      <c r="D27" s="383"/>
      <c r="E27" s="375"/>
    </row>
    <row r="28" s="366" customFormat="1" ht="33" customHeight="1" spans="1:238">
      <c r="A28" s="382" t="s">
        <v>2107</v>
      </c>
      <c r="B28" s="383">
        <f t="shared" ref="B28:D28" si="2">B29</f>
        <v>124166</v>
      </c>
      <c r="C28" s="383">
        <f t="shared" si="2"/>
        <v>142364</v>
      </c>
      <c r="D28" s="383">
        <f t="shared" si="2"/>
        <v>141367</v>
      </c>
      <c r="E28" s="381">
        <f t="shared" ref="E28:E35" si="3">D28/B28</f>
        <v>1.13853228742168</v>
      </c>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64"/>
      <c r="ET28" s="364"/>
      <c r="EU28" s="364"/>
      <c r="EV28" s="364"/>
      <c r="EW28" s="364"/>
      <c r="EX28" s="364"/>
      <c r="EY28" s="364"/>
      <c r="EZ28" s="364"/>
      <c r="FA28" s="364"/>
      <c r="FB28" s="364"/>
      <c r="FC28" s="364"/>
      <c r="FD28" s="364"/>
      <c r="FE28" s="364"/>
      <c r="FF28" s="364"/>
      <c r="FG28" s="364"/>
      <c r="FH28" s="364"/>
      <c r="FI28" s="364"/>
      <c r="FJ28" s="364"/>
      <c r="FK28" s="364"/>
      <c r="FL28" s="364"/>
      <c r="FM28" s="364"/>
      <c r="FN28" s="364"/>
      <c r="FO28" s="364"/>
      <c r="FP28" s="364"/>
      <c r="FQ28" s="364"/>
      <c r="FR28" s="364"/>
      <c r="FS28" s="364"/>
      <c r="FT28" s="364"/>
      <c r="FU28" s="364"/>
      <c r="FV28" s="364"/>
      <c r="FW28" s="364"/>
      <c r="FX28" s="364"/>
      <c r="FY28" s="364"/>
      <c r="FZ28" s="364"/>
      <c r="GA28" s="364"/>
      <c r="GB28" s="364"/>
      <c r="GC28" s="364"/>
      <c r="GD28" s="364"/>
      <c r="GE28" s="364"/>
      <c r="GF28" s="364"/>
      <c r="GG28" s="364"/>
      <c r="GH28" s="364"/>
      <c r="GI28" s="364"/>
      <c r="GJ28" s="364"/>
      <c r="GK28" s="364"/>
      <c r="GL28" s="364"/>
      <c r="GM28" s="364"/>
      <c r="GN28" s="364"/>
      <c r="GO28" s="364"/>
      <c r="GP28" s="364"/>
      <c r="GQ28" s="364"/>
      <c r="GR28" s="364"/>
      <c r="GS28" s="364"/>
      <c r="GT28" s="364"/>
      <c r="GU28" s="364"/>
      <c r="GV28" s="364"/>
      <c r="GW28" s="364"/>
      <c r="GX28" s="364"/>
      <c r="GY28" s="364"/>
      <c r="GZ28" s="364"/>
      <c r="HA28" s="364"/>
      <c r="HB28" s="364"/>
      <c r="HC28" s="364"/>
      <c r="HD28" s="364"/>
      <c r="HE28" s="364"/>
      <c r="HF28" s="364"/>
      <c r="HG28" s="364"/>
      <c r="HH28" s="364"/>
      <c r="HI28" s="364"/>
      <c r="HJ28" s="364"/>
      <c r="HK28" s="364"/>
      <c r="HL28" s="364"/>
      <c r="HM28" s="364"/>
      <c r="HN28" s="364"/>
      <c r="HO28" s="364"/>
      <c r="HP28" s="364"/>
      <c r="HQ28" s="364"/>
      <c r="HR28" s="364"/>
      <c r="HS28" s="364"/>
      <c r="HT28" s="364"/>
      <c r="HU28" s="364"/>
      <c r="HV28" s="364"/>
      <c r="HW28" s="364"/>
      <c r="HX28" s="364"/>
      <c r="HY28" s="364"/>
      <c r="HZ28" s="364"/>
      <c r="IA28" s="364"/>
      <c r="IB28" s="364"/>
      <c r="IC28" s="364"/>
      <c r="ID28" s="364"/>
    </row>
    <row r="29" s="366" customFormat="1" ht="33" customHeight="1" spans="1:5">
      <c r="A29" s="382" t="s">
        <v>2108</v>
      </c>
      <c r="B29" s="383">
        <v>124166</v>
      </c>
      <c r="C29" s="383">
        <v>142364</v>
      </c>
      <c r="D29" s="383">
        <v>141367</v>
      </c>
      <c r="E29" s="381">
        <f t="shared" si="3"/>
        <v>1.13853228742168</v>
      </c>
    </row>
    <row r="30" s="365" customFormat="1" ht="33" customHeight="1" spans="1:238">
      <c r="A30" s="373" t="s">
        <v>2109</v>
      </c>
      <c r="B30" s="378">
        <f t="shared" ref="B30:D30" si="4">B31+B34</f>
        <v>96572</v>
      </c>
      <c r="C30" s="378">
        <f t="shared" si="4"/>
        <v>55868</v>
      </c>
      <c r="D30" s="378">
        <f t="shared" si="4"/>
        <v>54899</v>
      </c>
      <c r="E30" s="375">
        <f t="shared" si="3"/>
        <v>0.568477405459139</v>
      </c>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64"/>
      <c r="DR30" s="364"/>
      <c r="DS30" s="364"/>
      <c r="DT30" s="364"/>
      <c r="DU30" s="364"/>
      <c r="DV30" s="364"/>
      <c r="DW30" s="364"/>
      <c r="DX30" s="364"/>
      <c r="DY30" s="364"/>
      <c r="DZ30" s="364"/>
      <c r="EA30" s="364"/>
      <c r="EB30" s="364"/>
      <c r="EC30" s="364"/>
      <c r="ED30" s="364"/>
      <c r="EE30" s="364"/>
      <c r="EF30" s="364"/>
      <c r="EG30" s="364"/>
      <c r="EH30" s="364"/>
      <c r="EI30" s="364"/>
      <c r="EJ30" s="364"/>
      <c r="EK30" s="364"/>
      <c r="EL30" s="364"/>
      <c r="EM30" s="364"/>
      <c r="EN30" s="364"/>
      <c r="EO30" s="364"/>
      <c r="EP30" s="364"/>
      <c r="EQ30" s="364"/>
      <c r="ER30" s="364"/>
      <c r="ES30" s="364"/>
      <c r="ET30" s="364"/>
      <c r="EU30" s="364"/>
      <c r="EV30" s="364"/>
      <c r="EW30" s="364"/>
      <c r="EX30" s="364"/>
      <c r="EY30" s="364"/>
      <c r="EZ30" s="364"/>
      <c r="FA30" s="364"/>
      <c r="FB30" s="364"/>
      <c r="FC30" s="364"/>
      <c r="FD30" s="364"/>
      <c r="FE30" s="364"/>
      <c r="FF30" s="364"/>
      <c r="FG30" s="364"/>
      <c r="FH30" s="364"/>
      <c r="FI30" s="364"/>
      <c r="FJ30" s="364"/>
      <c r="FK30" s="364"/>
      <c r="FL30" s="364"/>
      <c r="FM30" s="364"/>
      <c r="FN30" s="364"/>
      <c r="FO30" s="364"/>
      <c r="FP30" s="364"/>
      <c r="FQ30" s="364"/>
      <c r="FR30" s="364"/>
      <c r="FS30" s="364"/>
      <c r="FT30" s="364"/>
      <c r="FU30" s="364"/>
      <c r="FV30" s="364"/>
      <c r="FW30" s="364"/>
      <c r="FX30" s="364"/>
      <c r="FY30" s="364"/>
      <c r="FZ30" s="364"/>
      <c r="GA30" s="364"/>
      <c r="GB30" s="364"/>
      <c r="GC30" s="364"/>
      <c r="GD30" s="364"/>
      <c r="GE30" s="364"/>
      <c r="GF30" s="364"/>
      <c r="GG30" s="364"/>
      <c r="GH30" s="364"/>
      <c r="GI30" s="364"/>
      <c r="GJ30" s="364"/>
      <c r="GK30" s="364"/>
      <c r="GL30" s="364"/>
      <c r="GM30" s="364"/>
      <c r="GN30" s="364"/>
      <c r="GO30" s="364"/>
      <c r="GP30" s="364"/>
      <c r="GQ30" s="364"/>
      <c r="GR30" s="364"/>
      <c r="GS30" s="364"/>
      <c r="GT30" s="364"/>
      <c r="GU30" s="364"/>
      <c r="GV30" s="364"/>
      <c r="GW30" s="364"/>
      <c r="GX30" s="364"/>
      <c r="GY30" s="364"/>
      <c r="GZ30" s="364"/>
      <c r="HA30" s="364"/>
      <c r="HB30" s="364"/>
      <c r="HC30" s="364"/>
      <c r="HD30" s="364"/>
      <c r="HE30" s="364"/>
      <c r="HF30" s="364"/>
      <c r="HG30" s="364"/>
      <c r="HH30" s="364"/>
      <c r="HI30" s="364"/>
      <c r="HJ30" s="364"/>
      <c r="HK30" s="364"/>
      <c r="HL30" s="364"/>
      <c r="HM30" s="364"/>
      <c r="HN30" s="364"/>
      <c r="HO30" s="364"/>
      <c r="HP30" s="364"/>
      <c r="HQ30" s="364"/>
      <c r="HR30" s="364"/>
      <c r="HS30" s="364"/>
      <c r="HT30" s="364"/>
      <c r="HU30" s="364"/>
      <c r="HV30" s="364"/>
      <c r="HW30" s="364"/>
      <c r="HX30" s="364"/>
      <c r="HY30" s="364"/>
      <c r="HZ30" s="364"/>
      <c r="IA30" s="364"/>
      <c r="IB30" s="364"/>
      <c r="IC30" s="364"/>
      <c r="ID30" s="364"/>
    </row>
    <row r="31" s="365" customFormat="1" ht="33" customHeight="1" spans="1:238">
      <c r="A31" s="382" t="s">
        <v>2110</v>
      </c>
      <c r="B31" s="383">
        <f t="shared" ref="B31" si="5">B32+B33</f>
        <v>10800</v>
      </c>
      <c r="C31" s="383">
        <v>5488</v>
      </c>
      <c r="D31" s="383">
        <f>D32+D33</f>
        <v>4717</v>
      </c>
      <c r="E31" s="381">
        <f t="shared" si="3"/>
        <v>0.436759259259259</v>
      </c>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c r="EX31" s="364"/>
      <c r="EY31" s="364"/>
      <c r="EZ31" s="364"/>
      <c r="FA31" s="364"/>
      <c r="FB31" s="364"/>
      <c r="FC31" s="364"/>
      <c r="FD31" s="364"/>
      <c r="FE31" s="364"/>
      <c r="FF31" s="364"/>
      <c r="FG31" s="364"/>
      <c r="FH31" s="364"/>
      <c r="FI31" s="364"/>
      <c r="FJ31" s="364"/>
      <c r="FK31" s="364"/>
      <c r="FL31" s="364"/>
      <c r="FM31" s="364"/>
      <c r="FN31" s="364"/>
      <c r="FO31" s="364"/>
      <c r="FP31" s="364"/>
      <c r="FQ31" s="364"/>
      <c r="FR31" s="364"/>
      <c r="FS31" s="364"/>
      <c r="FT31" s="364"/>
      <c r="FU31" s="364"/>
      <c r="FV31" s="364"/>
      <c r="FW31" s="364"/>
      <c r="FX31" s="364"/>
      <c r="FY31" s="364"/>
      <c r="FZ31" s="364"/>
      <c r="GA31" s="364"/>
      <c r="GB31" s="364"/>
      <c r="GC31" s="364"/>
      <c r="GD31" s="364"/>
      <c r="GE31" s="364"/>
      <c r="GF31" s="364"/>
      <c r="GG31" s="364"/>
      <c r="GH31" s="364"/>
      <c r="GI31" s="364"/>
      <c r="GJ31" s="364"/>
      <c r="GK31" s="364"/>
      <c r="GL31" s="364"/>
      <c r="GM31" s="364"/>
      <c r="GN31" s="364"/>
      <c r="GO31" s="364"/>
      <c r="GP31" s="364"/>
      <c r="GQ31" s="364"/>
      <c r="GR31" s="364"/>
      <c r="GS31" s="364"/>
      <c r="GT31" s="364"/>
      <c r="GU31" s="364"/>
      <c r="GV31" s="364"/>
      <c r="GW31" s="364"/>
      <c r="GX31" s="364"/>
      <c r="GY31" s="364"/>
      <c r="GZ31" s="364"/>
      <c r="HA31" s="364"/>
      <c r="HB31" s="364"/>
      <c r="HC31" s="364"/>
      <c r="HD31" s="364"/>
      <c r="HE31" s="364"/>
      <c r="HF31" s="364"/>
      <c r="HG31" s="364"/>
      <c r="HH31" s="364"/>
      <c r="HI31" s="364"/>
      <c r="HJ31" s="364"/>
      <c r="HK31" s="364"/>
      <c r="HL31" s="364"/>
      <c r="HM31" s="364"/>
      <c r="HN31" s="364"/>
      <c r="HO31" s="364"/>
      <c r="HP31" s="364"/>
      <c r="HQ31" s="364"/>
      <c r="HR31" s="364"/>
      <c r="HS31" s="364"/>
      <c r="HT31" s="364"/>
      <c r="HU31" s="364"/>
      <c r="HV31" s="364"/>
      <c r="HW31" s="364"/>
      <c r="HX31" s="364"/>
      <c r="HY31" s="364"/>
      <c r="HZ31" s="364"/>
      <c r="IA31" s="364"/>
      <c r="IB31" s="364"/>
      <c r="IC31" s="364"/>
      <c r="ID31" s="364"/>
    </row>
    <row r="32" s="365" customFormat="1" ht="33" customHeight="1" spans="1:5">
      <c r="A32" s="382" t="s">
        <v>2111</v>
      </c>
      <c r="B32" s="383">
        <v>1070</v>
      </c>
      <c r="C32" s="383"/>
      <c r="D32" s="383"/>
      <c r="E32" s="381">
        <f t="shared" si="3"/>
        <v>0</v>
      </c>
    </row>
    <row r="33" s="365" customFormat="1" ht="33" customHeight="1" spans="1:5">
      <c r="A33" s="382" t="s">
        <v>2112</v>
      </c>
      <c r="B33" s="383">
        <v>9730</v>
      </c>
      <c r="C33" s="383"/>
      <c r="D33" s="383">
        <v>4717</v>
      </c>
      <c r="E33" s="381">
        <f t="shared" si="3"/>
        <v>0.484789311408016</v>
      </c>
    </row>
    <row r="34" s="365" customFormat="1" ht="33" customHeight="1" spans="1:238">
      <c r="A34" s="382" t="s">
        <v>2113</v>
      </c>
      <c r="B34" s="383">
        <f>B35+B36</f>
        <v>85772</v>
      </c>
      <c r="C34" s="383">
        <v>50380</v>
      </c>
      <c r="D34" s="383">
        <f>D35+D36</f>
        <v>50182</v>
      </c>
      <c r="E34" s="381">
        <f t="shared" si="3"/>
        <v>0.585062724432216</v>
      </c>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c r="CY34" s="364"/>
      <c r="CZ34" s="364"/>
      <c r="DA34" s="364"/>
      <c r="DB34" s="364"/>
      <c r="DC34" s="364"/>
      <c r="DD34" s="364"/>
      <c r="DE34" s="364"/>
      <c r="DF34" s="364"/>
      <c r="DG34" s="364"/>
      <c r="DH34" s="364"/>
      <c r="DI34" s="364"/>
      <c r="DJ34" s="364"/>
      <c r="DK34" s="364"/>
      <c r="DL34" s="364"/>
      <c r="DM34" s="364"/>
      <c r="DN34" s="364"/>
      <c r="DO34" s="364"/>
      <c r="DP34" s="364"/>
      <c r="DQ34" s="364"/>
      <c r="DR34" s="364"/>
      <c r="DS34" s="364"/>
      <c r="DT34" s="364"/>
      <c r="DU34" s="364"/>
      <c r="DV34" s="364"/>
      <c r="DW34" s="364"/>
      <c r="DX34" s="364"/>
      <c r="DY34" s="364"/>
      <c r="DZ34" s="364"/>
      <c r="EA34" s="364"/>
      <c r="EB34" s="364"/>
      <c r="EC34" s="364"/>
      <c r="ED34" s="364"/>
      <c r="EE34" s="364"/>
      <c r="EF34" s="364"/>
      <c r="EG34" s="364"/>
      <c r="EH34" s="364"/>
      <c r="EI34" s="364"/>
      <c r="EJ34" s="364"/>
      <c r="EK34" s="364"/>
      <c r="EL34" s="364"/>
      <c r="EM34" s="364"/>
      <c r="EN34" s="364"/>
      <c r="EO34" s="364"/>
      <c r="EP34" s="364"/>
      <c r="EQ34" s="364"/>
      <c r="ER34" s="364"/>
      <c r="ES34" s="364"/>
      <c r="ET34" s="364"/>
      <c r="EU34" s="364"/>
      <c r="EV34" s="364"/>
      <c r="EW34" s="364"/>
      <c r="EX34" s="364"/>
      <c r="EY34" s="364"/>
      <c r="EZ34" s="364"/>
      <c r="FA34" s="364"/>
      <c r="FB34" s="364"/>
      <c r="FC34" s="364"/>
      <c r="FD34" s="364"/>
      <c r="FE34" s="364"/>
      <c r="FF34" s="364"/>
      <c r="FG34" s="364"/>
      <c r="FH34" s="364"/>
      <c r="FI34" s="364"/>
      <c r="FJ34" s="364"/>
      <c r="FK34" s="364"/>
      <c r="FL34" s="364"/>
      <c r="FM34" s="364"/>
      <c r="FN34" s="364"/>
      <c r="FO34" s="364"/>
      <c r="FP34" s="364"/>
      <c r="FQ34" s="364"/>
      <c r="FR34" s="364"/>
      <c r="FS34" s="364"/>
      <c r="FT34" s="364"/>
      <c r="FU34" s="364"/>
      <c r="FV34" s="364"/>
      <c r="FW34" s="364"/>
      <c r="FX34" s="364"/>
      <c r="FY34" s="364"/>
      <c r="FZ34" s="364"/>
      <c r="GA34" s="364"/>
      <c r="GB34" s="364"/>
      <c r="GC34" s="364"/>
      <c r="GD34" s="364"/>
      <c r="GE34" s="364"/>
      <c r="GF34" s="364"/>
      <c r="GG34" s="364"/>
      <c r="GH34" s="364"/>
      <c r="GI34" s="364"/>
      <c r="GJ34" s="364"/>
      <c r="GK34" s="364"/>
      <c r="GL34" s="364"/>
      <c r="GM34" s="364"/>
      <c r="GN34" s="364"/>
      <c r="GO34" s="364"/>
      <c r="GP34" s="364"/>
      <c r="GQ34" s="364"/>
      <c r="GR34" s="364"/>
      <c r="GS34" s="364"/>
      <c r="GT34" s="364"/>
      <c r="GU34" s="364"/>
      <c r="GV34" s="364"/>
      <c r="GW34" s="364"/>
      <c r="GX34" s="364"/>
      <c r="GY34" s="364"/>
      <c r="GZ34" s="364"/>
      <c r="HA34" s="364"/>
      <c r="HB34" s="364"/>
      <c r="HC34" s="364"/>
      <c r="HD34" s="364"/>
      <c r="HE34" s="364"/>
      <c r="HF34" s="364"/>
      <c r="HG34" s="364"/>
      <c r="HH34" s="364"/>
      <c r="HI34" s="364"/>
      <c r="HJ34" s="364"/>
      <c r="HK34" s="364"/>
      <c r="HL34" s="364"/>
      <c r="HM34" s="364"/>
      <c r="HN34" s="364"/>
      <c r="HO34" s="364"/>
      <c r="HP34" s="364"/>
      <c r="HQ34" s="364"/>
      <c r="HR34" s="364"/>
      <c r="HS34" s="364"/>
      <c r="HT34" s="364"/>
      <c r="HU34" s="364"/>
      <c r="HV34" s="364"/>
      <c r="HW34" s="364"/>
      <c r="HX34" s="364"/>
      <c r="HY34" s="364"/>
      <c r="HZ34" s="364"/>
      <c r="IA34" s="364"/>
      <c r="IB34" s="364"/>
      <c r="IC34" s="364"/>
      <c r="ID34" s="364"/>
    </row>
    <row r="35" s="365" customFormat="1" ht="33" customHeight="1" spans="1:5">
      <c r="A35" s="382" t="s">
        <v>2114</v>
      </c>
      <c r="B35" s="383">
        <v>85772</v>
      </c>
      <c r="C35" s="383"/>
      <c r="D35" s="383">
        <v>44252</v>
      </c>
      <c r="E35" s="381">
        <f t="shared" si="3"/>
        <v>0.515925943198246</v>
      </c>
    </row>
    <row r="36" s="365" customFormat="1" ht="33" customHeight="1" spans="1:5">
      <c r="A36" s="382" t="s">
        <v>2115</v>
      </c>
      <c r="B36" s="383"/>
      <c r="C36" s="383"/>
      <c r="D36" s="383">
        <v>5930</v>
      </c>
      <c r="E36" s="375"/>
    </row>
    <row r="37" s="365" customFormat="1" ht="33" customHeight="1" spans="1:238">
      <c r="A37" s="385" t="s">
        <v>2116</v>
      </c>
      <c r="B37" s="378">
        <f t="shared" ref="B37:D37" si="6">B38+B42+B45</f>
        <v>830313</v>
      </c>
      <c r="C37" s="378">
        <f t="shared" si="6"/>
        <v>1189212</v>
      </c>
      <c r="D37" s="378">
        <f t="shared" si="6"/>
        <v>1188041</v>
      </c>
      <c r="E37" s="375">
        <f>D37/B37</f>
        <v>1.4308351188046</v>
      </c>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364"/>
      <c r="CI37" s="364"/>
      <c r="CJ37" s="364"/>
      <c r="CK37" s="364"/>
      <c r="CL37" s="364"/>
      <c r="CM37" s="364"/>
      <c r="CN37" s="364"/>
      <c r="CO37" s="364"/>
      <c r="CP37" s="364"/>
      <c r="CQ37" s="364"/>
      <c r="CR37" s="364"/>
      <c r="CS37" s="364"/>
      <c r="CT37" s="364"/>
      <c r="CU37" s="364"/>
      <c r="CV37" s="364"/>
      <c r="CW37" s="364"/>
      <c r="CX37" s="364"/>
      <c r="CY37" s="364"/>
      <c r="CZ37" s="364"/>
      <c r="DA37" s="364"/>
      <c r="DB37" s="364"/>
      <c r="DC37" s="364"/>
      <c r="DD37" s="364"/>
      <c r="DE37" s="364"/>
      <c r="DF37" s="364"/>
      <c r="DG37" s="364"/>
      <c r="DH37" s="364"/>
      <c r="DI37" s="364"/>
      <c r="DJ37" s="364"/>
      <c r="DK37" s="364"/>
      <c r="DL37" s="364"/>
      <c r="DM37" s="364"/>
      <c r="DN37" s="364"/>
      <c r="DO37" s="364"/>
      <c r="DP37" s="364"/>
      <c r="DQ37" s="364"/>
      <c r="DR37" s="364"/>
      <c r="DS37" s="364"/>
      <c r="DT37" s="364"/>
      <c r="DU37" s="364"/>
      <c r="DV37" s="364"/>
      <c r="DW37" s="364"/>
      <c r="DX37" s="364"/>
      <c r="DY37" s="364"/>
      <c r="DZ37" s="364"/>
      <c r="EA37" s="364"/>
      <c r="EB37" s="364"/>
      <c r="EC37" s="364"/>
      <c r="ED37" s="364"/>
      <c r="EE37" s="364"/>
      <c r="EF37" s="364"/>
      <c r="EG37" s="364"/>
      <c r="EH37" s="364"/>
      <c r="EI37" s="364"/>
      <c r="EJ37" s="364"/>
      <c r="EK37" s="364"/>
      <c r="EL37" s="364"/>
      <c r="EM37" s="364"/>
      <c r="EN37" s="364"/>
      <c r="EO37" s="364"/>
      <c r="EP37" s="364"/>
      <c r="EQ37" s="364"/>
      <c r="ER37" s="364"/>
      <c r="ES37" s="364"/>
      <c r="ET37" s="364"/>
      <c r="EU37" s="364"/>
      <c r="EV37" s="364"/>
      <c r="EW37" s="364"/>
      <c r="EX37" s="364"/>
      <c r="EY37" s="364"/>
      <c r="EZ37" s="364"/>
      <c r="FA37" s="364"/>
      <c r="FB37" s="364"/>
      <c r="FC37" s="364"/>
      <c r="FD37" s="364"/>
      <c r="FE37" s="364"/>
      <c r="FF37" s="364"/>
      <c r="FG37" s="364"/>
      <c r="FH37" s="364"/>
      <c r="FI37" s="364"/>
      <c r="FJ37" s="364"/>
      <c r="FK37" s="364"/>
      <c r="FL37" s="364"/>
      <c r="FM37" s="364"/>
      <c r="FN37" s="364"/>
      <c r="FO37" s="364"/>
      <c r="FP37" s="364"/>
      <c r="FQ37" s="364"/>
      <c r="FR37" s="364"/>
      <c r="FS37" s="364"/>
      <c r="FT37" s="364"/>
      <c r="FU37" s="364"/>
      <c r="FV37" s="364"/>
      <c r="FW37" s="364"/>
      <c r="FX37" s="364"/>
      <c r="FY37" s="364"/>
      <c r="FZ37" s="364"/>
      <c r="GA37" s="364"/>
      <c r="GB37" s="364"/>
      <c r="GC37" s="364"/>
      <c r="GD37" s="364"/>
      <c r="GE37" s="364"/>
      <c r="GF37" s="364"/>
      <c r="GG37" s="364"/>
      <c r="GH37" s="364"/>
      <c r="GI37" s="364"/>
      <c r="GJ37" s="364"/>
      <c r="GK37" s="364"/>
      <c r="GL37" s="364"/>
      <c r="GM37" s="364"/>
      <c r="GN37" s="364"/>
      <c r="GO37" s="364"/>
      <c r="GP37" s="364"/>
      <c r="GQ37" s="364"/>
      <c r="GR37" s="364"/>
      <c r="GS37" s="364"/>
      <c r="GT37" s="364"/>
      <c r="GU37" s="364"/>
      <c r="GV37" s="364"/>
      <c r="GW37" s="364"/>
      <c r="GX37" s="364"/>
      <c r="GY37" s="364"/>
      <c r="GZ37" s="364"/>
      <c r="HA37" s="364"/>
      <c r="HB37" s="364"/>
      <c r="HC37" s="364"/>
      <c r="HD37" s="364"/>
      <c r="HE37" s="364"/>
      <c r="HF37" s="364"/>
      <c r="HG37" s="364"/>
      <c r="HH37" s="364"/>
      <c r="HI37" s="364"/>
      <c r="HJ37" s="364"/>
      <c r="HK37" s="364"/>
      <c r="HL37" s="364"/>
      <c r="HM37" s="364"/>
      <c r="HN37" s="364"/>
      <c r="HO37" s="364"/>
      <c r="HP37" s="364"/>
      <c r="HQ37" s="364"/>
      <c r="HR37" s="364"/>
      <c r="HS37" s="364"/>
      <c r="HT37" s="364"/>
      <c r="HU37" s="364"/>
      <c r="HV37" s="364"/>
      <c r="HW37" s="364"/>
      <c r="HX37" s="364"/>
      <c r="HY37" s="364"/>
      <c r="HZ37" s="364"/>
      <c r="IA37" s="364"/>
      <c r="IB37" s="364"/>
      <c r="IC37" s="364"/>
      <c r="ID37" s="364"/>
    </row>
    <row r="38" s="365" customFormat="1" ht="33" customHeight="1" spans="1:238">
      <c r="A38" s="382" t="s">
        <v>2117</v>
      </c>
      <c r="B38" s="386">
        <v>774000</v>
      </c>
      <c r="C38" s="383">
        <v>1141000</v>
      </c>
      <c r="D38" s="383">
        <v>1140749</v>
      </c>
      <c r="E38" s="381">
        <f>D38/B38</f>
        <v>1.47383591731266</v>
      </c>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4"/>
      <c r="DI38" s="364"/>
      <c r="DJ38" s="364"/>
      <c r="DK38" s="364"/>
      <c r="DL38" s="364"/>
      <c r="DM38" s="364"/>
      <c r="DN38" s="364"/>
      <c r="DO38" s="364"/>
      <c r="DP38" s="364"/>
      <c r="DQ38" s="364"/>
      <c r="DR38" s="364"/>
      <c r="DS38" s="364"/>
      <c r="DT38" s="364"/>
      <c r="DU38" s="364"/>
      <c r="DV38" s="364"/>
      <c r="DW38" s="364"/>
      <c r="DX38" s="364"/>
      <c r="DY38" s="364"/>
      <c r="DZ38" s="364"/>
      <c r="EA38" s="364"/>
      <c r="EB38" s="364"/>
      <c r="EC38" s="364"/>
      <c r="ED38" s="364"/>
      <c r="EE38" s="364"/>
      <c r="EF38" s="364"/>
      <c r="EG38" s="364"/>
      <c r="EH38" s="364"/>
      <c r="EI38" s="364"/>
      <c r="EJ38" s="364"/>
      <c r="EK38" s="364"/>
      <c r="EL38" s="364"/>
      <c r="EM38" s="364"/>
      <c r="EN38" s="364"/>
      <c r="EO38" s="364"/>
      <c r="EP38" s="364"/>
      <c r="EQ38" s="364"/>
      <c r="ER38" s="364"/>
      <c r="ES38" s="364"/>
      <c r="ET38" s="364"/>
      <c r="EU38" s="364"/>
      <c r="EV38" s="364"/>
      <c r="EW38" s="364"/>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364"/>
      <c r="GC38" s="364"/>
      <c r="GD38" s="364"/>
      <c r="GE38" s="364"/>
      <c r="GF38" s="364"/>
      <c r="GG38" s="364"/>
      <c r="GH38" s="364"/>
      <c r="GI38" s="364"/>
      <c r="GJ38" s="364"/>
      <c r="GK38" s="364"/>
      <c r="GL38" s="364"/>
      <c r="GM38" s="364"/>
      <c r="GN38" s="364"/>
      <c r="GO38" s="364"/>
      <c r="GP38" s="364"/>
      <c r="GQ38" s="364"/>
      <c r="GR38" s="364"/>
      <c r="GS38" s="364"/>
      <c r="GT38" s="364"/>
      <c r="GU38" s="364"/>
      <c r="GV38" s="364"/>
      <c r="GW38" s="364"/>
      <c r="GX38" s="364"/>
      <c r="GY38" s="364"/>
      <c r="GZ38" s="364"/>
      <c r="HA38" s="364"/>
      <c r="HB38" s="364"/>
      <c r="HC38" s="364"/>
      <c r="HD38" s="364"/>
      <c r="HE38" s="364"/>
      <c r="HF38" s="364"/>
      <c r="HG38" s="364"/>
      <c r="HH38" s="364"/>
      <c r="HI38" s="364"/>
      <c r="HJ38" s="364"/>
      <c r="HK38" s="364"/>
      <c r="HL38" s="364"/>
      <c r="HM38" s="364"/>
      <c r="HN38" s="364"/>
      <c r="HO38" s="364"/>
      <c r="HP38" s="364"/>
      <c r="HQ38" s="364"/>
      <c r="HR38" s="364"/>
      <c r="HS38" s="364"/>
      <c r="HT38" s="364"/>
      <c r="HU38" s="364"/>
      <c r="HV38" s="364"/>
      <c r="HW38" s="364"/>
      <c r="HX38" s="364"/>
      <c r="HY38" s="364"/>
      <c r="HZ38" s="364"/>
      <c r="IA38" s="364"/>
      <c r="IB38" s="364"/>
      <c r="IC38" s="364"/>
      <c r="ID38" s="364"/>
    </row>
    <row r="39" s="365" customFormat="1" ht="33" customHeight="1" spans="1:16381">
      <c r="A39" s="387" t="s">
        <v>2118</v>
      </c>
      <c r="B39" s="386"/>
      <c r="C39" s="383"/>
      <c r="D39" s="383"/>
      <c r="E39" s="381"/>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4"/>
      <c r="CY39" s="364"/>
      <c r="CZ39" s="364"/>
      <c r="DA39" s="364"/>
      <c r="DB39" s="364"/>
      <c r="DC39" s="364"/>
      <c r="DD39" s="364"/>
      <c r="DE39" s="364"/>
      <c r="DF39" s="364"/>
      <c r="DG39" s="364"/>
      <c r="DH39" s="364"/>
      <c r="DI39" s="364"/>
      <c r="DJ39" s="364"/>
      <c r="DK39" s="364"/>
      <c r="DL39" s="364"/>
      <c r="DM39" s="364"/>
      <c r="DN39" s="364"/>
      <c r="DO39" s="364"/>
      <c r="DP39" s="364"/>
      <c r="DQ39" s="364"/>
      <c r="DR39" s="364"/>
      <c r="DS39" s="364"/>
      <c r="DT39" s="364"/>
      <c r="DU39" s="364"/>
      <c r="DV39" s="364"/>
      <c r="DW39" s="364"/>
      <c r="DX39" s="364"/>
      <c r="DY39" s="364"/>
      <c r="DZ39" s="364"/>
      <c r="EA39" s="364"/>
      <c r="EB39" s="364"/>
      <c r="EC39" s="364"/>
      <c r="ED39" s="364"/>
      <c r="EE39" s="364"/>
      <c r="EF39" s="364"/>
      <c r="EG39" s="364"/>
      <c r="EH39" s="364"/>
      <c r="EI39" s="364"/>
      <c r="EJ39" s="364"/>
      <c r="EK39" s="364"/>
      <c r="EL39" s="364"/>
      <c r="EM39" s="364"/>
      <c r="EN39" s="364"/>
      <c r="EO39" s="364"/>
      <c r="EP39" s="364"/>
      <c r="EQ39" s="364"/>
      <c r="ER39" s="364"/>
      <c r="ES39" s="364"/>
      <c r="ET39" s="364"/>
      <c r="EU39" s="364"/>
      <c r="EV39" s="364"/>
      <c r="EW39" s="364"/>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364"/>
      <c r="GC39" s="364"/>
      <c r="GD39" s="364"/>
      <c r="GE39" s="364"/>
      <c r="GF39" s="364"/>
      <c r="GG39" s="364"/>
      <c r="GH39" s="364"/>
      <c r="GI39" s="364"/>
      <c r="GJ39" s="364"/>
      <c r="GK39" s="364"/>
      <c r="GL39" s="364"/>
      <c r="GM39" s="364"/>
      <c r="GN39" s="364"/>
      <c r="GO39" s="364"/>
      <c r="GP39" s="364"/>
      <c r="GQ39" s="364"/>
      <c r="GR39" s="364"/>
      <c r="GS39" s="364"/>
      <c r="GT39" s="364"/>
      <c r="GU39" s="364"/>
      <c r="GV39" s="364"/>
      <c r="GW39" s="364"/>
      <c r="GX39" s="364"/>
      <c r="GY39" s="364"/>
      <c r="GZ39" s="364"/>
      <c r="HA39" s="364"/>
      <c r="HB39" s="364"/>
      <c r="HC39" s="364"/>
      <c r="HD39" s="364"/>
      <c r="HE39" s="364"/>
      <c r="HF39" s="364"/>
      <c r="HG39" s="364"/>
      <c r="HH39" s="364"/>
      <c r="HI39" s="364"/>
      <c r="HJ39" s="364"/>
      <c r="HK39" s="364"/>
      <c r="HL39" s="364"/>
      <c r="HM39" s="364"/>
      <c r="HN39" s="364"/>
      <c r="HO39" s="364"/>
      <c r="HP39" s="364"/>
      <c r="HQ39" s="364"/>
      <c r="HR39" s="364"/>
      <c r="HS39" s="364"/>
      <c r="HT39" s="364"/>
      <c r="HU39" s="364"/>
      <c r="HV39" s="364"/>
      <c r="HW39" s="364"/>
      <c r="HX39" s="364"/>
      <c r="HY39" s="364"/>
      <c r="HZ39" s="364"/>
      <c r="IA39" s="364"/>
      <c r="IB39" s="364"/>
      <c r="IC39" s="364"/>
      <c r="ID39" s="364"/>
      <c r="IE39" s="364"/>
      <c r="IF39" s="364"/>
      <c r="IG39" s="277"/>
      <c r="IH39" s="277"/>
      <c r="II39" s="277"/>
      <c r="IJ39" s="277"/>
      <c r="IK39" s="277"/>
      <c r="IL39" s="277"/>
      <c r="IM39" s="277"/>
      <c r="IN39" s="277"/>
      <c r="IO39" s="277"/>
      <c r="IP39" s="277"/>
      <c r="IQ39" s="277"/>
      <c r="IR39" s="277"/>
      <c r="IS39" s="277"/>
      <c r="IT39" s="277"/>
      <c r="IU39" s="277"/>
      <c r="IV39" s="277"/>
      <c r="IW39" s="277"/>
      <c r="IX39" s="277"/>
      <c r="IY39" s="277"/>
      <c r="IZ39" s="277"/>
      <c r="JA39" s="277"/>
      <c r="JB39" s="277"/>
      <c r="JC39" s="277"/>
      <c r="JD39" s="277"/>
      <c r="JE39" s="277"/>
      <c r="JF39" s="277"/>
      <c r="JG39" s="277"/>
      <c r="JH39" s="277"/>
      <c r="JI39" s="277"/>
      <c r="JJ39" s="277"/>
      <c r="JK39" s="277"/>
      <c r="JL39" s="277"/>
      <c r="JM39" s="277"/>
      <c r="JN39" s="277"/>
      <c r="JO39" s="277"/>
      <c r="JP39" s="277"/>
      <c r="JQ39" s="277"/>
      <c r="JR39" s="277"/>
      <c r="JS39" s="277"/>
      <c r="JT39" s="277"/>
      <c r="JU39" s="277"/>
      <c r="JV39" s="277"/>
      <c r="JW39" s="277"/>
      <c r="JX39" s="277"/>
      <c r="JY39" s="277"/>
      <c r="JZ39" s="277"/>
      <c r="KA39" s="277"/>
      <c r="KB39" s="277"/>
      <c r="KC39" s="277"/>
      <c r="KD39" s="277"/>
      <c r="KE39" s="277"/>
      <c r="KF39" s="277"/>
      <c r="KG39" s="277"/>
      <c r="KH39" s="277"/>
      <c r="KI39" s="277"/>
      <c r="KJ39" s="277"/>
      <c r="KK39" s="277"/>
      <c r="KL39" s="277"/>
      <c r="KM39" s="277"/>
      <c r="KN39" s="277"/>
      <c r="KO39" s="277"/>
      <c r="KP39" s="277"/>
      <c r="KQ39" s="277"/>
      <c r="KR39" s="277"/>
      <c r="KS39" s="277"/>
      <c r="KT39" s="277"/>
      <c r="KU39" s="277"/>
      <c r="KV39" s="277"/>
      <c r="KW39" s="277"/>
      <c r="KX39" s="277"/>
      <c r="KY39" s="277"/>
      <c r="KZ39" s="277"/>
      <c r="LA39" s="277"/>
      <c r="LB39" s="277"/>
      <c r="LC39" s="277"/>
      <c r="LD39" s="277"/>
      <c r="LE39" s="277"/>
      <c r="LF39" s="277"/>
      <c r="LG39" s="277"/>
      <c r="LH39" s="277"/>
      <c r="LI39" s="277"/>
      <c r="LJ39" s="277"/>
      <c r="LK39" s="277"/>
      <c r="LL39" s="277"/>
      <c r="LM39" s="277"/>
      <c r="LN39" s="277"/>
      <c r="LO39" s="277"/>
      <c r="LP39" s="277"/>
      <c r="LQ39" s="277"/>
      <c r="LR39" s="277"/>
      <c r="LS39" s="277"/>
      <c r="LT39" s="277"/>
      <c r="LU39" s="277"/>
      <c r="LV39" s="277"/>
      <c r="LW39" s="277"/>
      <c r="LX39" s="277"/>
      <c r="LY39" s="277"/>
      <c r="LZ39" s="277"/>
      <c r="MA39" s="277"/>
      <c r="MB39" s="277"/>
      <c r="MC39" s="277"/>
      <c r="MD39" s="277"/>
      <c r="ME39" s="277"/>
      <c r="MF39" s="277"/>
      <c r="MG39" s="277"/>
      <c r="MH39" s="277"/>
      <c r="MI39" s="277"/>
      <c r="MJ39" s="277"/>
      <c r="MK39" s="277"/>
      <c r="ML39" s="277"/>
      <c r="MM39" s="277"/>
      <c r="MN39" s="277"/>
      <c r="MO39" s="277"/>
      <c r="MP39" s="277"/>
      <c r="MQ39" s="277"/>
      <c r="MR39" s="277"/>
      <c r="MS39" s="277"/>
      <c r="MT39" s="277"/>
      <c r="MU39" s="277"/>
      <c r="MV39" s="277"/>
      <c r="MW39" s="277"/>
      <c r="MX39" s="277"/>
      <c r="MY39" s="277"/>
      <c r="MZ39" s="277"/>
      <c r="NA39" s="277"/>
      <c r="NB39" s="277"/>
      <c r="NC39" s="277"/>
      <c r="ND39" s="277"/>
      <c r="NE39" s="277"/>
      <c r="NF39" s="277"/>
      <c r="NG39" s="277"/>
      <c r="NH39" s="277"/>
      <c r="NI39" s="277"/>
      <c r="NJ39" s="277"/>
      <c r="NK39" s="277"/>
      <c r="NL39" s="277"/>
      <c r="NM39" s="277"/>
      <c r="NN39" s="277"/>
      <c r="NO39" s="277"/>
      <c r="NP39" s="277"/>
      <c r="NQ39" s="277"/>
      <c r="NR39" s="277"/>
      <c r="NS39" s="277"/>
      <c r="NT39" s="277"/>
      <c r="NU39" s="277"/>
      <c r="NV39" s="277"/>
      <c r="NW39" s="277"/>
      <c r="NX39" s="277"/>
      <c r="NY39" s="277"/>
      <c r="NZ39" s="277"/>
      <c r="OA39" s="277"/>
      <c r="OB39" s="277"/>
      <c r="OC39" s="277"/>
      <c r="OD39" s="277"/>
      <c r="OE39" s="277"/>
      <c r="OF39" s="277"/>
      <c r="OG39" s="277"/>
      <c r="OH39" s="277"/>
      <c r="OI39" s="277"/>
      <c r="OJ39" s="277"/>
      <c r="OK39" s="277"/>
      <c r="OL39" s="277"/>
      <c r="OM39" s="277"/>
      <c r="ON39" s="277"/>
      <c r="OO39" s="277"/>
      <c r="OP39" s="277"/>
      <c r="OQ39" s="277"/>
      <c r="OR39" s="277"/>
      <c r="OS39" s="277"/>
      <c r="OT39" s="277"/>
      <c r="OU39" s="277"/>
      <c r="OV39" s="277"/>
      <c r="OW39" s="277"/>
      <c r="OX39" s="277"/>
      <c r="OY39" s="277"/>
      <c r="OZ39" s="277"/>
      <c r="PA39" s="277"/>
      <c r="PB39" s="277"/>
      <c r="PC39" s="277"/>
      <c r="PD39" s="277"/>
      <c r="PE39" s="277"/>
      <c r="PF39" s="277"/>
      <c r="PG39" s="277"/>
      <c r="PH39" s="277"/>
      <c r="PI39" s="277"/>
      <c r="PJ39" s="277"/>
      <c r="PK39" s="277"/>
      <c r="PL39" s="277"/>
      <c r="PM39" s="277"/>
      <c r="PN39" s="277"/>
      <c r="PO39" s="277"/>
      <c r="PP39" s="277"/>
      <c r="PQ39" s="277"/>
      <c r="PR39" s="277"/>
      <c r="PS39" s="277"/>
      <c r="PT39" s="277"/>
      <c r="PU39" s="277"/>
      <c r="PV39" s="277"/>
      <c r="PW39" s="277"/>
      <c r="PX39" s="277"/>
      <c r="PY39" s="277"/>
      <c r="PZ39" s="277"/>
      <c r="QA39" s="277"/>
      <c r="QB39" s="277"/>
      <c r="QC39" s="277"/>
      <c r="QD39" s="277"/>
      <c r="QE39" s="277"/>
      <c r="QF39" s="277"/>
      <c r="QG39" s="277"/>
      <c r="QH39" s="277"/>
      <c r="QI39" s="277"/>
      <c r="QJ39" s="277"/>
      <c r="QK39" s="277"/>
      <c r="QL39" s="277"/>
      <c r="QM39" s="277"/>
      <c r="QN39" s="277"/>
      <c r="QO39" s="277"/>
      <c r="QP39" s="277"/>
      <c r="QQ39" s="277"/>
      <c r="QR39" s="277"/>
      <c r="QS39" s="277"/>
      <c r="QT39" s="277"/>
      <c r="QU39" s="277"/>
      <c r="QV39" s="277"/>
      <c r="QW39" s="277"/>
      <c r="QX39" s="277"/>
      <c r="QY39" s="277"/>
      <c r="QZ39" s="277"/>
      <c r="RA39" s="277"/>
      <c r="RB39" s="277"/>
      <c r="RC39" s="277"/>
      <c r="RD39" s="277"/>
      <c r="RE39" s="277"/>
      <c r="RF39" s="277"/>
      <c r="RG39" s="277"/>
      <c r="RH39" s="277"/>
      <c r="RI39" s="277"/>
      <c r="RJ39" s="277"/>
      <c r="RK39" s="277"/>
      <c r="RL39" s="277"/>
      <c r="RM39" s="277"/>
      <c r="RN39" s="277"/>
      <c r="RO39" s="277"/>
      <c r="RP39" s="277"/>
      <c r="RQ39" s="277"/>
      <c r="RR39" s="277"/>
      <c r="RS39" s="277"/>
      <c r="RT39" s="277"/>
      <c r="RU39" s="277"/>
      <c r="RV39" s="277"/>
      <c r="RW39" s="277"/>
      <c r="RX39" s="277"/>
      <c r="RY39" s="277"/>
      <c r="RZ39" s="277"/>
      <c r="SA39" s="277"/>
      <c r="SB39" s="277"/>
      <c r="SC39" s="277"/>
      <c r="SD39" s="277"/>
      <c r="SE39" s="277"/>
      <c r="SF39" s="277"/>
      <c r="SG39" s="277"/>
      <c r="SH39" s="277"/>
      <c r="SI39" s="277"/>
      <c r="SJ39" s="277"/>
      <c r="SK39" s="277"/>
      <c r="SL39" s="277"/>
      <c r="SM39" s="277"/>
      <c r="SN39" s="277"/>
      <c r="SO39" s="277"/>
      <c r="SP39" s="277"/>
      <c r="SQ39" s="277"/>
      <c r="SR39" s="277"/>
      <c r="SS39" s="277"/>
      <c r="ST39" s="277"/>
      <c r="SU39" s="277"/>
      <c r="SV39" s="277"/>
      <c r="SW39" s="277"/>
      <c r="SX39" s="277"/>
      <c r="SY39" s="277"/>
      <c r="SZ39" s="277"/>
      <c r="TA39" s="277"/>
      <c r="TB39" s="277"/>
      <c r="TC39" s="277"/>
      <c r="TD39" s="277"/>
      <c r="TE39" s="277"/>
      <c r="TF39" s="277"/>
      <c r="TG39" s="277"/>
      <c r="TH39" s="277"/>
      <c r="TI39" s="277"/>
      <c r="TJ39" s="277"/>
      <c r="TK39" s="277"/>
      <c r="TL39" s="277"/>
      <c r="TM39" s="277"/>
      <c r="TN39" s="277"/>
      <c r="TO39" s="277"/>
      <c r="TP39" s="277"/>
      <c r="TQ39" s="277"/>
      <c r="TR39" s="277"/>
      <c r="TS39" s="277"/>
      <c r="TT39" s="277"/>
      <c r="TU39" s="277"/>
      <c r="TV39" s="277"/>
      <c r="TW39" s="277"/>
      <c r="TX39" s="277"/>
      <c r="TY39" s="277"/>
      <c r="TZ39" s="277"/>
      <c r="UA39" s="277"/>
      <c r="UB39" s="277"/>
      <c r="UC39" s="277"/>
      <c r="UD39" s="277"/>
      <c r="UE39" s="277"/>
      <c r="UF39" s="277"/>
      <c r="UG39" s="277"/>
      <c r="UH39" s="277"/>
      <c r="UI39" s="277"/>
      <c r="UJ39" s="277"/>
      <c r="UK39" s="277"/>
      <c r="UL39" s="277"/>
      <c r="UM39" s="277"/>
      <c r="UN39" s="277"/>
      <c r="UO39" s="277"/>
      <c r="UP39" s="277"/>
      <c r="UQ39" s="277"/>
      <c r="UR39" s="277"/>
      <c r="US39" s="277"/>
      <c r="UT39" s="277"/>
      <c r="UU39" s="277"/>
      <c r="UV39" s="277"/>
      <c r="UW39" s="277"/>
      <c r="UX39" s="277"/>
      <c r="UY39" s="277"/>
      <c r="UZ39" s="277"/>
      <c r="VA39" s="277"/>
      <c r="VB39" s="277"/>
      <c r="VC39" s="277"/>
      <c r="VD39" s="277"/>
      <c r="VE39" s="277"/>
      <c r="VF39" s="277"/>
      <c r="VG39" s="277"/>
      <c r="VH39" s="277"/>
      <c r="VI39" s="277"/>
      <c r="VJ39" s="277"/>
      <c r="VK39" s="277"/>
      <c r="VL39" s="277"/>
      <c r="VM39" s="277"/>
      <c r="VN39" s="277"/>
      <c r="VO39" s="277"/>
      <c r="VP39" s="277"/>
      <c r="VQ39" s="277"/>
      <c r="VR39" s="277"/>
      <c r="VS39" s="277"/>
      <c r="VT39" s="277"/>
      <c r="VU39" s="277"/>
      <c r="VV39" s="277"/>
      <c r="VW39" s="277"/>
      <c r="VX39" s="277"/>
      <c r="VY39" s="277"/>
      <c r="VZ39" s="277"/>
      <c r="WA39" s="277"/>
      <c r="WB39" s="277"/>
      <c r="WC39" s="277"/>
      <c r="WD39" s="277"/>
      <c r="WE39" s="277"/>
      <c r="WF39" s="277"/>
      <c r="WG39" s="277"/>
      <c r="WH39" s="277"/>
      <c r="WI39" s="277"/>
      <c r="WJ39" s="277"/>
      <c r="WK39" s="277"/>
      <c r="WL39" s="277"/>
      <c r="WM39" s="277"/>
      <c r="WN39" s="277"/>
      <c r="WO39" s="277"/>
      <c r="WP39" s="277"/>
      <c r="WQ39" s="277"/>
      <c r="WR39" s="277"/>
      <c r="WS39" s="277"/>
      <c r="WT39" s="277"/>
      <c r="WU39" s="277"/>
      <c r="WV39" s="277"/>
      <c r="WW39" s="277"/>
      <c r="WX39" s="277"/>
      <c r="WY39" s="277"/>
      <c r="WZ39" s="277"/>
      <c r="XA39" s="277"/>
      <c r="XB39" s="277"/>
      <c r="XC39" s="277"/>
      <c r="XD39" s="277"/>
      <c r="XE39" s="277"/>
      <c r="XF39" s="277"/>
      <c r="XG39" s="277"/>
      <c r="XH39" s="277"/>
      <c r="XI39" s="277"/>
      <c r="XJ39" s="277"/>
      <c r="XK39" s="277"/>
      <c r="XL39" s="277"/>
      <c r="XM39" s="277"/>
      <c r="XN39" s="277"/>
      <c r="XO39" s="277"/>
      <c r="XP39" s="277"/>
      <c r="XQ39" s="277"/>
      <c r="XR39" s="277"/>
      <c r="XS39" s="277"/>
      <c r="XT39" s="277"/>
      <c r="XU39" s="277"/>
      <c r="XV39" s="277"/>
      <c r="XW39" s="277"/>
      <c r="XX39" s="277"/>
      <c r="XY39" s="277"/>
      <c r="XZ39" s="277"/>
      <c r="YA39" s="277"/>
      <c r="YB39" s="277"/>
      <c r="YC39" s="277"/>
      <c r="YD39" s="277"/>
      <c r="YE39" s="277"/>
      <c r="YF39" s="277"/>
      <c r="YG39" s="277"/>
      <c r="YH39" s="277"/>
      <c r="YI39" s="277"/>
      <c r="YJ39" s="277"/>
      <c r="YK39" s="277"/>
      <c r="YL39" s="277"/>
      <c r="YM39" s="277"/>
      <c r="YN39" s="277"/>
      <c r="YO39" s="277"/>
      <c r="YP39" s="277"/>
      <c r="YQ39" s="277"/>
      <c r="YR39" s="277"/>
      <c r="YS39" s="277"/>
      <c r="YT39" s="277"/>
      <c r="YU39" s="277"/>
      <c r="YV39" s="277"/>
      <c r="YW39" s="277"/>
      <c r="YX39" s="277"/>
      <c r="YY39" s="277"/>
      <c r="YZ39" s="277"/>
      <c r="ZA39" s="277"/>
      <c r="ZB39" s="277"/>
      <c r="ZC39" s="277"/>
      <c r="ZD39" s="277"/>
      <c r="ZE39" s="277"/>
      <c r="ZF39" s="277"/>
      <c r="ZG39" s="277"/>
      <c r="ZH39" s="277"/>
      <c r="ZI39" s="277"/>
      <c r="ZJ39" s="277"/>
      <c r="ZK39" s="277"/>
      <c r="ZL39" s="277"/>
      <c r="ZM39" s="277"/>
      <c r="ZN39" s="277"/>
      <c r="ZO39" s="277"/>
      <c r="ZP39" s="277"/>
      <c r="ZQ39" s="277"/>
      <c r="ZR39" s="277"/>
      <c r="ZS39" s="277"/>
      <c r="ZT39" s="277"/>
      <c r="ZU39" s="277"/>
      <c r="ZV39" s="277"/>
      <c r="ZW39" s="277"/>
      <c r="ZX39" s="277"/>
      <c r="ZY39" s="277"/>
      <c r="ZZ39" s="277"/>
      <c r="AAA39" s="277"/>
      <c r="AAB39" s="277"/>
      <c r="AAC39" s="277"/>
      <c r="AAD39" s="277"/>
      <c r="AAE39" s="277"/>
      <c r="AAF39" s="277"/>
      <c r="AAG39" s="277"/>
      <c r="AAH39" s="277"/>
      <c r="AAI39" s="277"/>
      <c r="AAJ39" s="277"/>
      <c r="AAK39" s="277"/>
      <c r="AAL39" s="277"/>
      <c r="AAM39" s="277"/>
      <c r="AAN39" s="277"/>
      <c r="AAO39" s="277"/>
      <c r="AAP39" s="277"/>
      <c r="AAQ39" s="277"/>
      <c r="AAR39" s="277"/>
      <c r="AAS39" s="277"/>
      <c r="AAT39" s="277"/>
      <c r="AAU39" s="277"/>
      <c r="AAV39" s="277"/>
      <c r="AAW39" s="277"/>
      <c r="AAX39" s="277"/>
      <c r="AAY39" s="277"/>
      <c r="AAZ39" s="277"/>
      <c r="ABA39" s="277"/>
      <c r="ABB39" s="277"/>
      <c r="ABC39" s="277"/>
      <c r="ABD39" s="277"/>
      <c r="ABE39" s="277"/>
      <c r="ABF39" s="277"/>
      <c r="ABG39" s="277"/>
      <c r="ABH39" s="277"/>
      <c r="ABI39" s="277"/>
      <c r="ABJ39" s="277"/>
      <c r="ABK39" s="277"/>
      <c r="ABL39" s="277"/>
      <c r="ABM39" s="277"/>
      <c r="ABN39" s="277"/>
      <c r="ABO39" s="277"/>
      <c r="ABP39" s="277"/>
      <c r="ABQ39" s="277"/>
      <c r="ABR39" s="277"/>
      <c r="ABS39" s="277"/>
      <c r="ABT39" s="277"/>
      <c r="ABU39" s="277"/>
      <c r="ABV39" s="277"/>
      <c r="ABW39" s="277"/>
      <c r="ABX39" s="277"/>
      <c r="ABY39" s="277"/>
      <c r="ABZ39" s="277"/>
      <c r="ACA39" s="277"/>
      <c r="ACB39" s="277"/>
      <c r="ACC39" s="277"/>
      <c r="ACD39" s="277"/>
      <c r="ACE39" s="277"/>
      <c r="ACF39" s="277"/>
      <c r="ACG39" s="277"/>
      <c r="ACH39" s="277"/>
      <c r="ACI39" s="277"/>
      <c r="ACJ39" s="277"/>
      <c r="ACK39" s="277"/>
      <c r="ACL39" s="277"/>
      <c r="ACM39" s="277"/>
      <c r="ACN39" s="277"/>
      <c r="ACO39" s="277"/>
      <c r="ACP39" s="277"/>
      <c r="ACQ39" s="277"/>
      <c r="ACR39" s="277"/>
      <c r="ACS39" s="277"/>
      <c r="ACT39" s="277"/>
      <c r="ACU39" s="277"/>
      <c r="ACV39" s="277"/>
      <c r="ACW39" s="277"/>
      <c r="ACX39" s="277"/>
      <c r="ACY39" s="277"/>
      <c r="ACZ39" s="277"/>
      <c r="ADA39" s="277"/>
      <c r="ADB39" s="277"/>
      <c r="ADC39" s="277"/>
      <c r="ADD39" s="277"/>
      <c r="ADE39" s="277"/>
      <c r="ADF39" s="277"/>
      <c r="ADG39" s="277"/>
      <c r="ADH39" s="277"/>
      <c r="ADI39" s="277"/>
      <c r="ADJ39" s="277"/>
      <c r="ADK39" s="277"/>
      <c r="ADL39" s="277"/>
      <c r="ADM39" s="277"/>
      <c r="ADN39" s="277"/>
      <c r="ADO39" s="277"/>
      <c r="ADP39" s="277"/>
      <c r="ADQ39" s="277"/>
      <c r="ADR39" s="277"/>
      <c r="ADS39" s="277"/>
      <c r="ADT39" s="277"/>
      <c r="ADU39" s="277"/>
      <c r="ADV39" s="277"/>
      <c r="ADW39" s="277"/>
      <c r="ADX39" s="277"/>
      <c r="ADY39" s="277"/>
      <c r="ADZ39" s="277"/>
      <c r="AEA39" s="277"/>
      <c r="AEB39" s="277"/>
      <c r="AEC39" s="277"/>
      <c r="AED39" s="277"/>
      <c r="AEE39" s="277"/>
      <c r="AEF39" s="277"/>
      <c r="AEG39" s="277"/>
      <c r="AEH39" s="277"/>
      <c r="AEI39" s="277"/>
      <c r="AEJ39" s="277"/>
      <c r="AEK39" s="277"/>
      <c r="AEL39" s="277"/>
      <c r="AEM39" s="277"/>
      <c r="AEN39" s="277"/>
      <c r="AEO39" s="277"/>
      <c r="AEP39" s="277"/>
      <c r="AEQ39" s="277"/>
      <c r="AER39" s="277"/>
      <c r="AES39" s="277"/>
      <c r="AET39" s="277"/>
      <c r="AEU39" s="277"/>
      <c r="AEV39" s="277"/>
      <c r="AEW39" s="277"/>
      <c r="AEX39" s="277"/>
      <c r="AEY39" s="277"/>
      <c r="AEZ39" s="277"/>
      <c r="AFA39" s="277"/>
      <c r="AFB39" s="277"/>
      <c r="AFC39" s="277"/>
      <c r="AFD39" s="277"/>
      <c r="AFE39" s="277"/>
      <c r="AFF39" s="277"/>
      <c r="AFG39" s="277"/>
      <c r="AFH39" s="277"/>
      <c r="AFI39" s="277"/>
      <c r="AFJ39" s="277"/>
      <c r="AFK39" s="277"/>
      <c r="AFL39" s="277"/>
      <c r="AFM39" s="277"/>
      <c r="AFN39" s="277"/>
      <c r="AFO39" s="277"/>
      <c r="AFP39" s="277"/>
      <c r="AFQ39" s="277"/>
      <c r="AFR39" s="277"/>
      <c r="AFS39" s="277"/>
      <c r="AFT39" s="277"/>
      <c r="AFU39" s="277"/>
      <c r="AFV39" s="277"/>
      <c r="AFW39" s="277"/>
      <c r="AFX39" s="277"/>
      <c r="AFY39" s="277"/>
      <c r="AFZ39" s="277"/>
      <c r="AGA39" s="277"/>
      <c r="AGB39" s="277"/>
      <c r="AGC39" s="277"/>
      <c r="AGD39" s="277"/>
      <c r="AGE39" s="277"/>
      <c r="AGF39" s="277"/>
      <c r="AGG39" s="277"/>
      <c r="AGH39" s="277"/>
      <c r="AGI39" s="277"/>
      <c r="AGJ39" s="277"/>
      <c r="AGK39" s="277"/>
      <c r="AGL39" s="277"/>
      <c r="AGM39" s="277"/>
      <c r="AGN39" s="277"/>
      <c r="AGO39" s="277"/>
      <c r="AGP39" s="277"/>
      <c r="AGQ39" s="277"/>
      <c r="AGR39" s="277"/>
      <c r="AGS39" s="277"/>
      <c r="AGT39" s="277"/>
      <c r="AGU39" s="277"/>
      <c r="AGV39" s="277"/>
      <c r="AGW39" s="277"/>
      <c r="AGX39" s="277"/>
      <c r="AGY39" s="277"/>
      <c r="AGZ39" s="277"/>
      <c r="AHA39" s="277"/>
      <c r="AHB39" s="277"/>
      <c r="AHC39" s="277"/>
      <c r="AHD39" s="277"/>
      <c r="AHE39" s="277"/>
      <c r="AHF39" s="277"/>
      <c r="AHG39" s="277"/>
      <c r="AHH39" s="277"/>
      <c r="AHI39" s="277"/>
      <c r="AHJ39" s="277"/>
      <c r="AHK39" s="277"/>
      <c r="AHL39" s="277"/>
      <c r="AHM39" s="277"/>
      <c r="AHN39" s="277"/>
      <c r="AHO39" s="277"/>
      <c r="AHP39" s="277"/>
      <c r="AHQ39" s="277"/>
      <c r="AHR39" s="277"/>
      <c r="AHS39" s="277"/>
      <c r="AHT39" s="277"/>
      <c r="AHU39" s="277"/>
      <c r="AHV39" s="277"/>
      <c r="AHW39" s="277"/>
      <c r="AHX39" s="277"/>
      <c r="AHY39" s="277"/>
      <c r="AHZ39" s="277"/>
      <c r="AIA39" s="277"/>
      <c r="AIB39" s="277"/>
      <c r="AIC39" s="277"/>
      <c r="AID39" s="277"/>
      <c r="AIE39" s="277"/>
      <c r="AIF39" s="277"/>
      <c r="AIG39" s="277"/>
      <c r="AIH39" s="277"/>
      <c r="AII39" s="277"/>
      <c r="AIJ39" s="277"/>
      <c r="AIK39" s="277"/>
      <c r="AIL39" s="277"/>
      <c r="AIM39" s="277"/>
      <c r="AIN39" s="277"/>
      <c r="AIO39" s="277"/>
      <c r="AIP39" s="277"/>
      <c r="AIQ39" s="277"/>
      <c r="AIR39" s="277"/>
      <c r="AIS39" s="277"/>
      <c r="AIT39" s="277"/>
      <c r="AIU39" s="277"/>
      <c r="AIV39" s="277"/>
      <c r="AIW39" s="277"/>
      <c r="AIX39" s="277"/>
      <c r="AIY39" s="277"/>
      <c r="AIZ39" s="277"/>
      <c r="AJA39" s="277"/>
      <c r="AJB39" s="277"/>
      <c r="AJC39" s="277"/>
      <c r="AJD39" s="277"/>
      <c r="AJE39" s="277"/>
      <c r="AJF39" s="277"/>
      <c r="AJG39" s="277"/>
      <c r="AJH39" s="277"/>
      <c r="AJI39" s="277"/>
      <c r="AJJ39" s="277"/>
      <c r="AJK39" s="277"/>
      <c r="AJL39" s="277"/>
      <c r="AJM39" s="277"/>
      <c r="AJN39" s="277"/>
      <c r="AJO39" s="277"/>
      <c r="AJP39" s="277"/>
      <c r="AJQ39" s="277"/>
      <c r="AJR39" s="277"/>
      <c r="AJS39" s="277"/>
      <c r="AJT39" s="277"/>
      <c r="AJU39" s="277"/>
      <c r="AJV39" s="277"/>
      <c r="AJW39" s="277"/>
      <c r="AJX39" s="277"/>
      <c r="AJY39" s="277"/>
      <c r="AJZ39" s="277"/>
      <c r="AKA39" s="277"/>
      <c r="AKB39" s="277"/>
      <c r="AKC39" s="277"/>
      <c r="AKD39" s="277"/>
      <c r="AKE39" s="277"/>
      <c r="AKF39" s="277"/>
      <c r="AKG39" s="277"/>
      <c r="AKH39" s="277"/>
      <c r="AKI39" s="277"/>
      <c r="AKJ39" s="277"/>
      <c r="AKK39" s="277"/>
      <c r="AKL39" s="277"/>
      <c r="AKM39" s="277"/>
      <c r="AKN39" s="277"/>
      <c r="AKO39" s="277"/>
      <c r="AKP39" s="277"/>
      <c r="AKQ39" s="277"/>
      <c r="AKR39" s="277"/>
      <c r="AKS39" s="277"/>
      <c r="AKT39" s="277"/>
      <c r="AKU39" s="277"/>
      <c r="AKV39" s="277"/>
      <c r="AKW39" s="277"/>
      <c r="AKX39" s="277"/>
      <c r="AKY39" s="277"/>
      <c r="AKZ39" s="277"/>
      <c r="ALA39" s="277"/>
      <c r="ALB39" s="277"/>
      <c r="ALC39" s="277"/>
      <c r="ALD39" s="277"/>
      <c r="ALE39" s="277"/>
      <c r="ALF39" s="277"/>
      <c r="ALG39" s="277"/>
      <c r="ALH39" s="277"/>
      <c r="ALI39" s="277"/>
      <c r="ALJ39" s="277"/>
      <c r="ALK39" s="277"/>
      <c r="ALL39" s="277"/>
      <c r="ALM39" s="277"/>
      <c r="ALN39" s="277"/>
      <c r="ALO39" s="277"/>
      <c r="ALP39" s="277"/>
      <c r="ALQ39" s="277"/>
      <c r="ALR39" s="277"/>
      <c r="ALS39" s="277"/>
      <c r="ALT39" s="277"/>
      <c r="ALU39" s="277"/>
      <c r="ALV39" s="277"/>
      <c r="ALW39" s="277"/>
      <c r="ALX39" s="277"/>
      <c r="ALY39" s="277"/>
      <c r="ALZ39" s="277"/>
      <c r="AMA39" s="277"/>
      <c r="AMB39" s="277"/>
      <c r="AMC39" s="277"/>
      <c r="AMD39" s="277"/>
      <c r="AME39" s="277"/>
      <c r="AMF39" s="277"/>
      <c r="AMG39" s="277"/>
      <c r="AMH39" s="277"/>
      <c r="AMI39" s="277"/>
      <c r="AMJ39" s="277"/>
      <c r="AMK39" s="277"/>
      <c r="AML39" s="277"/>
      <c r="AMM39" s="277"/>
      <c r="AMN39" s="277"/>
      <c r="AMO39" s="277"/>
      <c r="AMP39" s="277"/>
      <c r="AMQ39" s="277"/>
      <c r="AMR39" s="277"/>
      <c r="AMS39" s="277"/>
      <c r="AMT39" s="277"/>
      <c r="AMU39" s="277"/>
      <c r="AMV39" s="277"/>
      <c r="AMW39" s="277"/>
      <c r="AMX39" s="277"/>
      <c r="AMY39" s="277"/>
      <c r="AMZ39" s="277"/>
      <c r="ANA39" s="277"/>
      <c r="ANB39" s="277"/>
      <c r="ANC39" s="277"/>
      <c r="AND39" s="277"/>
      <c r="ANE39" s="277"/>
      <c r="ANF39" s="277"/>
      <c r="ANG39" s="277"/>
      <c r="ANH39" s="277"/>
      <c r="ANI39" s="277"/>
      <c r="ANJ39" s="277"/>
      <c r="ANK39" s="277"/>
      <c r="ANL39" s="277"/>
      <c r="ANM39" s="277"/>
      <c r="ANN39" s="277"/>
      <c r="ANO39" s="277"/>
      <c r="ANP39" s="277"/>
      <c r="ANQ39" s="277"/>
      <c r="ANR39" s="277"/>
      <c r="ANS39" s="277"/>
      <c r="ANT39" s="277"/>
      <c r="ANU39" s="277"/>
      <c r="ANV39" s="277"/>
      <c r="ANW39" s="277"/>
      <c r="ANX39" s="277"/>
      <c r="ANY39" s="277"/>
      <c r="ANZ39" s="277"/>
      <c r="AOA39" s="277"/>
      <c r="AOB39" s="277"/>
      <c r="AOC39" s="277"/>
      <c r="AOD39" s="277"/>
      <c r="AOE39" s="277"/>
      <c r="AOF39" s="277"/>
      <c r="AOG39" s="277"/>
      <c r="AOH39" s="277"/>
      <c r="AOI39" s="277"/>
      <c r="AOJ39" s="277"/>
      <c r="AOK39" s="277"/>
      <c r="AOL39" s="277"/>
      <c r="AOM39" s="277"/>
      <c r="AON39" s="277"/>
      <c r="AOO39" s="277"/>
      <c r="AOP39" s="277"/>
      <c r="AOQ39" s="277"/>
      <c r="AOR39" s="277"/>
      <c r="AOS39" s="277"/>
      <c r="AOT39" s="277"/>
      <c r="AOU39" s="277"/>
      <c r="AOV39" s="277"/>
      <c r="AOW39" s="277"/>
      <c r="AOX39" s="277"/>
      <c r="AOY39" s="277"/>
      <c r="AOZ39" s="277"/>
      <c r="APA39" s="277"/>
      <c r="APB39" s="277"/>
      <c r="APC39" s="277"/>
      <c r="APD39" s="277"/>
      <c r="APE39" s="277"/>
      <c r="APF39" s="277"/>
      <c r="APG39" s="277"/>
      <c r="APH39" s="277"/>
      <c r="API39" s="277"/>
      <c r="APJ39" s="277"/>
      <c r="APK39" s="277"/>
      <c r="APL39" s="277"/>
      <c r="APM39" s="277"/>
      <c r="APN39" s="277"/>
      <c r="APO39" s="277"/>
      <c r="APP39" s="277"/>
      <c r="APQ39" s="277"/>
      <c r="APR39" s="277"/>
      <c r="APS39" s="277"/>
      <c r="APT39" s="277"/>
      <c r="APU39" s="277"/>
      <c r="APV39" s="277"/>
      <c r="APW39" s="277"/>
      <c r="APX39" s="277"/>
      <c r="APY39" s="277"/>
      <c r="APZ39" s="277"/>
      <c r="AQA39" s="277"/>
      <c r="AQB39" s="277"/>
      <c r="AQC39" s="277"/>
      <c r="AQD39" s="277"/>
      <c r="AQE39" s="277"/>
      <c r="AQF39" s="277"/>
      <c r="AQG39" s="277"/>
      <c r="AQH39" s="277"/>
      <c r="AQI39" s="277"/>
      <c r="AQJ39" s="277"/>
      <c r="AQK39" s="277"/>
      <c r="AQL39" s="277"/>
      <c r="AQM39" s="277"/>
      <c r="AQN39" s="277"/>
      <c r="AQO39" s="277"/>
      <c r="AQP39" s="277"/>
      <c r="AQQ39" s="277"/>
      <c r="AQR39" s="277"/>
      <c r="AQS39" s="277"/>
      <c r="AQT39" s="277"/>
      <c r="AQU39" s="277"/>
      <c r="AQV39" s="277"/>
      <c r="AQW39" s="277"/>
      <c r="AQX39" s="277"/>
      <c r="AQY39" s="277"/>
      <c r="AQZ39" s="277"/>
      <c r="ARA39" s="277"/>
      <c r="ARB39" s="277"/>
      <c r="ARC39" s="277"/>
      <c r="ARD39" s="277"/>
      <c r="ARE39" s="277"/>
      <c r="ARF39" s="277"/>
      <c r="ARG39" s="277"/>
      <c r="ARH39" s="277"/>
      <c r="ARI39" s="277"/>
      <c r="ARJ39" s="277"/>
      <c r="ARK39" s="277"/>
      <c r="ARL39" s="277"/>
      <c r="ARM39" s="277"/>
      <c r="ARN39" s="277"/>
      <c r="ARO39" s="277"/>
      <c r="ARP39" s="277"/>
      <c r="ARQ39" s="277"/>
      <c r="ARR39" s="277"/>
      <c r="ARS39" s="277"/>
      <c r="ART39" s="277"/>
      <c r="ARU39" s="277"/>
      <c r="ARV39" s="277"/>
      <c r="ARW39" s="277"/>
      <c r="ARX39" s="277"/>
      <c r="ARY39" s="277"/>
      <c r="ARZ39" s="277"/>
      <c r="ASA39" s="277"/>
      <c r="ASB39" s="277"/>
      <c r="ASC39" s="277"/>
      <c r="ASD39" s="277"/>
      <c r="ASE39" s="277"/>
      <c r="ASF39" s="277"/>
      <c r="ASG39" s="277"/>
      <c r="ASH39" s="277"/>
      <c r="ASI39" s="277"/>
      <c r="ASJ39" s="277"/>
      <c r="ASK39" s="277"/>
      <c r="ASL39" s="277"/>
      <c r="ASM39" s="277"/>
      <c r="ASN39" s="277"/>
      <c r="ASO39" s="277"/>
      <c r="ASP39" s="277"/>
      <c r="ASQ39" s="277"/>
      <c r="ASR39" s="277"/>
      <c r="ASS39" s="277"/>
      <c r="AST39" s="277"/>
      <c r="ASU39" s="277"/>
      <c r="ASV39" s="277"/>
      <c r="ASW39" s="277"/>
      <c r="ASX39" s="277"/>
      <c r="ASY39" s="277"/>
      <c r="ASZ39" s="277"/>
      <c r="ATA39" s="277"/>
      <c r="ATB39" s="277"/>
      <c r="ATC39" s="277"/>
      <c r="ATD39" s="277"/>
      <c r="ATE39" s="277"/>
      <c r="ATF39" s="277"/>
      <c r="ATG39" s="277"/>
      <c r="ATH39" s="277"/>
      <c r="ATI39" s="277"/>
      <c r="ATJ39" s="277"/>
      <c r="ATK39" s="277"/>
      <c r="ATL39" s="277"/>
      <c r="ATM39" s="277"/>
      <c r="ATN39" s="277"/>
      <c r="ATO39" s="277"/>
      <c r="ATP39" s="277"/>
      <c r="ATQ39" s="277"/>
      <c r="ATR39" s="277"/>
      <c r="ATS39" s="277"/>
      <c r="ATT39" s="277"/>
      <c r="ATU39" s="277"/>
      <c r="ATV39" s="277"/>
      <c r="ATW39" s="277"/>
      <c r="ATX39" s="277"/>
      <c r="ATY39" s="277"/>
      <c r="ATZ39" s="277"/>
      <c r="AUA39" s="277"/>
      <c r="AUB39" s="277"/>
      <c r="AUC39" s="277"/>
      <c r="AUD39" s="277"/>
      <c r="AUE39" s="277"/>
      <c r="AUF39" s="277"/>
      <c r="AUG39" s="277"/>
      <c r="AUH39" s="277"/>
      <c r="AUI39" s="277"/>
      <c r="AUJ39" s="277"/>
      <c r="AUK39" s="277"/>
      <c r="AUL39" s="277"/>
      <c r="AUM39" s="277"/>
      <c r="AUN39" s="277"/>
      <c r="AUO39" s="277"/>
      <c r="AUP39" s="277"/>
      <c r="AUQ39" s="277"/>
      <c r="AUR39" s="277"/>
      <c r="AUS39" s="277"/>
      <c r="AUT39" s="277"/>
      <c r="AUU39" s="277"/>
      <c r="AUV39" s="277"/>
      <c r="AUW39" s="277"/>
      <c r="AUX39" s="277"/>
      <c r="AUY39" s="277"/>
      <c r="AUZ39" s="277"/>
      <c r="AVA39" s="277"/>
      <c r="AVB39" s="277"/>
      <c r="AVC39" s="277"/>
      <c r="AVD39" s="277"/>
      <c r="AVE39" s="277"/>
      <c r="AVF39" s="277"/>
      <c r="AVG39" s="277"/>
      <c r="AVH39" s="277"/>
      <c r="AVI39" s="277"/>
      <c r="AVJ39" s="277"/>
      <c r="AVK39" s="277"/>
      <c r="AVL39" s="277"/>
      <c r="AVM39" s="277"/>
      <c r="AVN39" s="277"/>
      <c r="AVO39" s="277"/>
      <c r="AVP39" s="277"/>
      <c r="AVQ39" s="277"/>
      <c r="AVR39" s="277"/>
      <c r="AVS39" s="277"/>
      <c r="AVT39" s="277"/>
      <c r="AVU39" s="277"/>
      <c r="AVV39" s="277"/>
      <c r="AVW39" s="277"/>
      <c r="AVX39" s="277"/>
      <c r="AVY39" s="277"/>
      <c r="AVZ39" s="277"/>
      <c r="AWA39" s="277"/>
      <c r="AWB39" s="277"/>
      <c r="AWC39" s="277"/>
      <c r="AWD39" s="277"/>
      <c r="AWE39" s="277"/>
      <c r="AWF39" s="277"/>
      <c r="AWG39" s="277"/>
      <c r="AWH39" s="277"/>
      <c r="AWI39" s="277"/>
      <c r="AWJ39" s="277"/>
      <c r="AWK39" s="277"/>
      <c r="AWL39" s="277"/>
      <c r="AWM39" s="277"/>
      <c r="AWN39" s="277"/>
      <c r="AWO39" s="277"/>
      <c r="AWP39" s="277"/>
      <c r="AWQ39" s="277"/>
      <c r="AWR39" s="277"/>
      <c r="AWS39" s="277"/>
      <c r="AWT39" s="277"/>
      <c r="AWU39" s="277"/>
      <c r="AWV39" s="277"/>
      <c r="AWW39" s="277"/>
      <c r="AWX39" s="277"/>
      <c r="AWY39" s="277"/>
      <c r="AWZ39" s="277"/>
      <c r="AXA39" s="277"/>
      <c r="AXB39" s="277"/>
      <c r="AXC39" s="277"/>
      <c r="AXD39" s="277"/>
      <c r="AXE39" s="277"/>
      <c r="AXF39" s="277"/>
      <c r="AXG39" s="277"/>
      <c r="AXH39" s="277"/>
      <c r="AXI39" s="277"/>
      <c r="AXJ39" s="277"/>
      <c r="AXK39" s="277"/>
      <c r="AXL39" s="277"/>
      <c r="AXM39" s="277"/>
      <c r="AXN39" s="277"/>
      <c r="AXO39" s="277"/>
      <c r="AXP39" s="277"/>
      <c r="AXQ39" s="277"/>
      <c r="AXR39" s="277"/>
      <c r="AXS39" s="277"/>
      <c r="AXT39" s="277"/>
      <c r="AXU39" s="277"/>
      <c r="AXV39" s="277"/>
      <c r="AXW39" s="277"/>
      <c r="AXX39" s="277"/>
      <c r="AXY39" s="277"/>
      <c r="AXZ39" s="277"/>
      <c r="AYA39" s="277"/>
      <c r="AYB39" s="277"/>
      <c r="AYC39" s="277"/>
      <c r="AYD39" s="277"/>
      <c r="AYE39" s="277"/>
      <c r="AYF39" s="277"/>
      <c r="AYG39" s="277"/>
      <c r="AYH39" s="277"/>
      <c r="AYI39" s="277"/>
      <c r="AYJ39" s="277"/>
      <c r="AYK39" s="277"/>
      <c r="AYL39" s="277"/>
      <c r="AYM39" s="277"/>
      <c r="AYN39" s="277"/>
      <c r="AYO39" s="277"/>
      <c r="AYP39" s="277"/>
      <c r="AYQ39" s="277"/>
      <c r="AYR39" s="277"/>
      <c r="AYS39" s="277"/>
      <c r="AYT39" s="277"/>
      <c r="AYU39" s="277"/>
      <c r="AYV39" s="277"/>
      <c r="AYW39" s="277"/>
      <c r="AYX39" s="277"/>
      <c r="AYY39" s="277"/>
      <c r="AYZ39" s="277"/>
      <c r="AZA39" s="277"/>
      <c r="AZB39" s="277"/>
      <c r="AZC39" s="277"/>
      <c r="AZD39" s="277"/>
      <c r="AZE39" s="277"/>
      <c r="AZF39" s="277"/>
      <c r="AZG39" s="277"/>
      <c r="AZH39" s="277"/>
      <c r="AZI39" s="277"/>
      <c r="AZJ39" s="277"/>
      <c r="AZK39" s="277"/>
      <c r="AZL39" s="277"/>
      <c r="AZM39" s="277"/>
      <c r="AZN39" s="277"/>
      <c r="AZO39" s="277"/>
      <c r="AZP39" s="277"/>
      <c r="AZQ39" s="277"/>
      <c r="AZR39" s="277"/>
      <c r="AZS39" s="277"/>
      <c r="AZT39" s="277"/>
      <c r="AZU39" s="277"/>
      <c r="AZV39" s="277"/>
      <c r="AZW39" s="277"/>
      <c r="AZX39" s="277"/>
      <c r="AZY39" s="277"/>
      <c r="AZZ39" s="277"/>
      <c r="BAA39" s="277"/>
      <c r="BAB39" s="277"/>
      <c r="BAC39" s="277"/>
      <c r="BAD39" s="277"/>
      <c r="BAE39" s="277"/>
      <c r="BAF39" s="277"/>
      <c r="BAG39" s="277"/>
      <c r="BAH39" s="277"/>
      <c r="BAI39" s="277"/>
      <c r="BAJ39" s="277"/>
      <c r="BAK39" s="277"/>
      <c r="BAL39" s="277"/>
      <c r="BAM39" s="277"/>
      <c r="BAN39" s="277"/>
      <c r="BAO39" s="277"/>
      <c r="BAP39" s="277"/>
      <c r="BAQ39" s="277"/>
      <c r="BAR39" s="277"/>
      <c r="BAS39" s="277"/>
      <c r="BAT39" s="277"/>
      <c r="BAU39" s="277"/>
      <c r="BAV39" s="277"/>
      <c r="BAW39" s="277"/>
      <c r="BAX39" s="277"/>
      <c r="BAY39" s="277"/>
      <c r="BAZ39" s="277"/>
      <c r="BBA39" s="277"/>
      <c r="BBB39" s="277"/>
      <c r="BBC39" s="277"/>
      <c r="BBD39" s="277"/>
      <c r="BBE39" s="277"/>
      <c r="BBF39" s="277"/>
      <c r="BBG39" s="277"/>
      <c r="BBH39" s="277"/>
      <c r="BBI39" s="277"/>
      <c r="BBJ39" s="277"/>
      <c r="BBK39" s="277"/>
      <c r="BBL39" s="277"/>
      <c r="BBM39" s="277"/>
      <c r="BBN39" s="277"/>
      <c r="BBO39" s="277"/>
      <c r="BBP39" s="277"/>
      <c r="BBQ39" s="277"/>
      <c r="BBR39" s="277"/>
      <c r="BBS39" s="277"/>
      <c r="BBT39" s="277"/>
      <c r="BBU39" s="277"/>
      <c r="BBV39" s="277"/>
      <c r="BBW39" s="277"/>
      <c r="BBX39" s="277"/>
      <c r="BBY39" s="277"/>
      <c r="BBZ39" s="277"/>
      <c r="BCA39" s="277"/>
      <c r="BCB39" s="277"/>
      <c r="BCC39" s="277"/>
      <c r="BCD39" s="277"/>
      <c r="BCE39" s="277"/>
      <c r="BCF39" s="277"/>
      <c r="BCG39" s="277"/>
      <c r="BCH39" s="277"/>
      <c r="BCI39" s="277"/>
      <c r="BCJ39" s="277"/>
      <c r="BCK39" s="277"/>
      <c r="BCL39" s="277"/>
      <c r="BCM39" s="277"/>
      <c r="BCN39" s="277"/>
      <c r="BCO39" s="277"/>
      <c r="BCP39" s="277"/>
      <c r="BCQ39" s="277"/>
      <c r="BCR39" s="277"/>
      <c r="BCS39" s="277"/>
      <c r="BCT39" s="277"/>
      <c r="BCU39" s="277"/>
      <c r="BCV39" s="277"/>
      <c r="BCW39" s="277"/>
      <c r="BCX39" s="277"/>
      <c r="BCY39" s="277"/>
      <c r="BCZ39" s="277"/>
      <c r="BDA39" s="277"/>
      <c r="BDB39" s="277"/>
      <c r="BDC39" s="277"/>
      <c r="BDD39" s="277"/>
      <c r="BDE39" s="277"/>
      <c r="BDF39" s="277"/>
      <c r="BDG39" s="277"/>
      <c r="BDH39" s="277"/>
      <c r="BDI39" s="277"/>
      <c r="BDJ39" s="277"/>
      <c r="BDK39" s="277"/>
      <c r="BDL39" s="277"/>
      <c r="BDM39" s="277"/>
      <c r="BDN39" s="277"/>
      <c r="BDO39" s="277"/>
      <c r="BDP39" s="277"/>
      <c r="BDQ39" s="277"/>
      <c r="BDR39" s="277"/>
      <c r="BDS39" s="277"/>
      <c r="BDT39" s="277"/>
      <c r="BDU39" s="277"/>
      <c r="BDV39" s="277"/>
      <c r="BDW39" s="277"/>
      <c r="BDX39" s="277"/>
      <c r="BDY39" s="277"/>
      <c r="BDZ39" s="277"/>
      <c r="BEA39" s="277"/>
      <c r="BEB39" s="277"/>
      <c r="BEC39" s="277"/>
      <c r="BED39" s="277"/>
      <c r="BEE39" s="277"/>
      <c r="BEF39" s="277"/>
      <c r="BEG39" s="277"/>
      <c r="BEH39" s="277"/>
      <c r="BEI39" s="277"/>
      <c r="BEJ39" s="277"/>
      <c r="BEK39" s="277"/>
      <c r="BEL39" s="277"/>
      <c r="BEM39" s="277"/>
      <c r="BEN39" s="277"/>
      <c r="BEO39" s="277"/>
      <c r="BEP39" s="277"/>
      <c r="BEQ39" s="277"/>
      <c r="BER39" s="277"/>
      <c r="BES39" s="277"/>
      <c r="BET39" s="277"/>
      <c r="BEU39" s="277"/>
      <c r="BEV39" s="277"/>
      <c r="BEW39" s="277"/>
      <c r="BEX39" s="277"/>
      <c r="BEY39" s="277"/>
      <c r="BEZ39" s="277"/>
      <c r="BFA39" s="277"/>
      <c r="BFB39" s="277"/>
      <c r="BFC39" s="277"/>
      <c r="BFD39" s="277"/>
      <c r="BFE39" s="277"/>
      <c r="BFF39" s="277"/>
      <c r="BFG39" s="277"/>
      <c r="BFH39" s="277"/>
      <c r="BFI39" s="277"/>
      <c r="BFJ39" s="277"/>
      <c r="BFK39" s="277"/>
      <c r="BFL39" s="277"/>
      <c r="BFM39" s="277"/>
      <c r="BFN39" s="277"/>
      <c r="BFO39" s="277"/>
      <c r="BFP39" s="277"/>
      <c r="BFQ39" s="277"/>
      <c r="BFR39" s="277"/>
      <c r="BFS39" s="277"/>
      <c r="BFT39" s="277"/>
      <c r="BFU39" s="277"/>
      <c r="BFV39" s="277"/>
      <c r="BFW39" s="277"/>
      <c r="BFX39" s="277"/>
      <c r="BFY39" s="277"/>
      <c r="BFZ39" s="277"/>
      <c r="BGA39" s="277"/>
      <c r="BGB39" s="277"/>
      <c r="BGC39" s="277"/>
      <c r="BGD39" s="277"/>
      <c r="BGE39" s="277"/>
      <c r="BGF39" s="277"/>
      <c r="BGG39" s="277"/>
      <c r="BGH39" s="277"/>
      <c r="BGI39" s="277"/>
      <c r="BGJ39" s="277"/>
      <c r="BGK39" s="277"/>
      <c r="BGL39" s="277"/>
      <c r="BGM39" s="277"/>
      <c r="BGN39" s="277"/>
      <c r="BGO39" s="277"/>
      <c r="BGP39" s="277"/>
      <c r="BGQ39" s="277"/>
      <c r="BGR39" s="277"/>
      <c r="BGS39" s="277"/>
      <c r="BGT39" s="277"/>
      <c r="BGU39" s="277"/>
      <c r="BGV39" s="277"/>
      <c r="BGW39" s="277"/>
      <c r="BGX39" s="277"/>
      <c r="BGY39" s="277"/>
      <c r="BGZ39" s="277"/>
      <c r="BHA39" s="277"/>
      <c r="BHB39" s="277"/>
      <c r="BHC39" s="277"/>
      <c r="BHD39" s="277"/>
      <c r="BHE39" s="277"/>
      <c r="BHF39" s="277"/>
      <c r="BHG39" s="277"/>
      <c r="BHH39" s="277"/>
      <c r="BHI39" s="277"/>
      <c r="BHJ39" s="277"/>
      <c r="BHK39" s="277"/>
      <c r="BHL39" s="277"/>
      <c r="BHM39" s="277"/>
      <c r="BHN39" s="277"/>
      <c r="BHO39" s="277"/>
      <c r="BHP39" s="277"/>
      <c r="BHQ39" s="277"/>
      <c r="BHR39" s="277"/>
      <c r="BHS39" s="277"/>
      <c r="BHT39" s="277"/>
      <c r="BHU39" s="277"/>
      <c r="BHV39" s="277"/>
      <c r="BHW39" s="277"/>
      <c r="BHX39" s="277"/>
      <c r="BHY39" s="277"/>
      <c r="BHZ39" s="277"/>
      <c r="BIA39" s="277"/>
      <c r="BIB39" s="277"/>
      <c r="BIC39" s="277"/>
      <c r="BID39" s="277"/>
      <c r="BIE39" s="277"/>
      <c r="BIF39" s="277"/>
      <c r="BIG39" s="277"/>
      <c r="BIH39" s="277"/>
      <c r="BII39" s="277"/>
      <c r="BIJ39" s="277"/>
      <c r="BIK39" s="277"/>
      <c r="BIL39" s="277"/>
      <c r="BIM39" s="277"/>
      <c r="BIN39" s="277"/>
      <c r="BIO39" s="277"/>
      <c r="BIP39" s="277"/>
      <c r="BIQ39" s="277"/>
      <c r="BIR39" s="277"/>
      <c r="BIS39" s="277"/>
      <c r="BIT39" s="277"/>
      <c r="BIU39" s="277"/>
      <c r="BIV39" s="277"/>
      <c r="BIW39" s="277"/>
      <c r="BIX39" s="277"/>
      <c r="BIY39" s="277"/>
      <c r="BIZ39" s="277"/>
      <c r="BJA39" s="277"/>
      <c r="BJB39" s="277"/>
      <c r="BJC39" s="277"/>
      <c r="BJD39" s="277"/>
      <c r="BJE39" s="277"/>
      <c r="BJF39" s="277"/>
      <c r="BJG39" s="277"/>
      <c r="BJH39" s="277"/>
      <c r="BJI39" s="277"/>
      <c r="BJJ39" s="277"/>
      <c r="BJK39" s="277"/>
      <c r="BJL39" s="277"/>
      <c r="BJM39" s="277"/>
      <c r="BJN39" s="277"/>
      <c r="BJO39" s="277"/>
      <c r="BJP39" s="277"/>
      <c r="BJQ39" s="277"/>
      <c r="BJR39" s="277"/>
      <c r="BJS39" s="277"/>
      <c r="BJT39" s="277"/>
      <c r="BJU39" s="277"/>
      <c r="BJV39" s="277"/>
      <c r="BJW39" s="277"/>
      <c r="BJX39" s="277"/>
      <c r="BJY39" s="277"/>
      <c r="BJZ39" s="277"/>
      <c r="BKA39" s="277"/>
      <c r="BKB39" s="277"/>
      <c r="BKC39" s="277"/>
      <c r="BKD39" s="277"/>
      <c r="BKE39" s="277"/>
      <c r="BKF39" s="277"/>
      <c r="BKG39" s="277"/>
      <c r="BKH39" s="277"/>
      <c r="BKI39" s="277"/>
      <c r="BKJ39" s="277"/>
      <c r="BKK39" s="277"/>
      <c r="BKL39" s="277"/>
      <c r="BKM39" s="277"/>
      <c r="BKN39" s="277"/>
      <c r="BKO39" s="277"/>
      <c r="BKP39" s="277"/>
      <c r="BKQ39" s="277"/>
      <c r="BKR39" s="277"/>
      <c r="BKS39" s="277"/>
      <c r="BKT39" s="277"/>
      <c r="BKU39" s="277"/>
      <c r="BKV39" s="277"/>
      <c r="BKW39" s="277"/>
      <c r="BKX39" s="277"/>
      <c r="BKY39" s="277"/>
      <c r="BKZ39" s="277"/>
      <c r="BLA39" s="277"/>
      <c r="BLB39" s="277"/>
      <c r="BLC39" s="277"/>
      <c r="BLD39" s="277"/>
      <c r="BLE39" s="277"/>
      <c r="BLF39" s="277"/>
      <c r="BLG39" s="277"/>
      <c r="BLH39" s="277"/>
      <c r="BLI39" s="277"/>
      <c r="BLJ39" s="277"/>
      <c r="BLK39" s="277"/>
      <c r="BLL39" s="277"/>
      <c r="BLM39" s="277"/>
      <c r="BLN39" s="277"/>
      <c r="BLO39" s="277"/>
      <c r="BLP39" s="277"/>
      <c r="BLQ39" s="277"/>
      <c r="BLR39" s="277"/>
      <c r="BLS39" s="277"/>
      <c r="BLT39" s="277"/>
      <c r="BLU39" s="277"/>
      <c r="BLV39" s="277"/>
      <c r="BLW39" s="277"/>
      <c r="BLX39" s="277"/>
      <c r="BLY39" s="277"/>
      <c r="BLZ39" s="277"/>
      <c r="BMA39" s="277"/>
      <c r="BMB39" s="277"/>
      <c r="BMC39" s="277"/>
      <c r="BMD39" s="277"/>
      <c r="BME39" s="277"/>
      <c r="BMF39" s="277"/>
      <c r="BMG39" s="277"/>
      <c r="BMH39" s="277"/>
      <c r="BMI39" s="277"/>
      <c r="BMJ39" s="277"/>
      <c r="BMK39" s="277"/>
      <c r="BML39" s="277"/>
      <c r="BMM39" s="277"/>
      <c r="BMN39" s="277"/>
      <c r="BMO39" s="277"/>
      <c r="BMP39" s="277"/>
      <c r="BMQ39" s="277"/>
      <c r="BMR39" s="277"/>
      <c r="BMS39" s="277"/>
      <c r="BMT39" s="277"/>
      <c r="BMU39" s="277"/>
      <c r="BMV39" s="277"/>
      <c r="BMW39" s="277"/>
      <c r="BMX39" s="277"/>
      <c r="BMY39" s="277"/>
      <c r="BMZ39" s="277"/>
      <c r="BNA39" s="277"/>
      <c r="BNB39" s="277"/>
      <c r="BNC39" s="277"/>
      <c r="BND39" s="277"/>
      <c r="BNE39" s="277"/>
      <c r="BNF39" s="277"/>
      <c r="BNG39" s="277"/>
      <c r="BNH39" s="277"/>
      <c r="BNI39" s="277"/>
      <c r="BNJ39" s="277"/>
      <c r="BNK39" s="277"/>
      <c r="BNL39" s="277"/>
      <c r="BNM39" s="277"/>
      <c r="BNN39" s="277"/>
      <c r="BNO39" s="277"/>
      <c r="BNP39" s="277"/>
      <c r="BNQ39" s="277"/>
      <c r="BNR39" s="277"/>
      <c r="BNS39" s="277"/>
      <c r="BNT39" s="277"/>
      <c r="BNU39" s="277"/>
      <c r="BNV39" s="277"/>
      <c r="BNW39" s="277"/>
      <c r="BNX39" s="277"/>
      <c r="BNY39" s="277"/>
      <c r="BNZ39" s="277"/>
      <c r="BOA39" s="277"/>
      <c r="BOB39" s="277"/>
      <c r="BOC39" s="277"/>
      <c r="BOD39" s="277"/>
      <c r="BOE39" s="277"/>
      <c r="BOF39" s="277"/>
      <c r="BOG39" s="277"/>
      <c r="BOH39" s="277"/>
      <c r="BOI39" s="277"/>
      <c r="BOJ39" s="277"/>
      <c r="BOK39" s="277"/>
      <c r="BOL39" s="277"/>
      <c r="BOM39" s="277"/>
      <c r="BON39" s="277"/>
      <c r="BOO39" s="277"/>
      <c r="BOP39" s="277"/>
      <c r="BOQ39" s="277"/>
      <c r="BOR39" s="277"/>
      <c r="BOS39" s="277"/>
      <c r="BOT39" s="277"/>
      <c r="BOU39" s="277"/>
      <c r="BOV39" s="277"/>
      <c r="BOW39" s="277"/>
      <c r="BOX39" s="277"/>
      <c r="BOY39" s="277"/>
      <c r="BOZ39" s="277"/>
      <c r="BPA39" s="277"/>
      <c r="BPB39" s="277"/>
      <c r="BPC39" s="277"/>
      <c r="BPD39" s="277"/>
      <c r="BPE39" s="277"/>
      <c r="BPF39" s="277"/>
      <c r="BPG39" s="277"/>
      <c r="BPH39" s="277"/>
      <c r="BPI39" s="277"/>
      <c r="BPJ39" s="277"/>
      <c r="BPK39" s="277"/>
      <c r="BPL39" s="277"/>
      <c r="BPM39" s="277"/>
      <c r="BPN39" s="277"/>
      <c r="BPO39" s="277"/>
      <c r="BPP39" s="277"/>
      <c r="BPQ39" s="277"/>
      <c r="BPR39" s="277"/>
      <c r="BPS39" s="277"/>
      <c r="BPT39" s="277"/>
      <c r="BPU39" s="277"/>
      <c r="BPV39" s="277"/>
      <c r="BPW39" s="277"/>
      <c r="BPX39" s="277"/>
      <c r="BPY39" s="277"/>
      <c r="BPZ39" s="277"/>
      <c r="BQA39" s="277"/>
      <c r="BQB39" s="277"/>
      <c r="BQC39" s="277"/>
      <c r="BQD39" s="277"/>
      <c r="BQE39" s="277"/>
      <c r="BQF39" s="277"/>
      <c r="BQG39" s="277"/>
      <c r="BQH39" s="277"/>
      <c r="BQI39" s="277"/>
      <c r="BQJ39" s="277"/>
      <c r="BQK39" s="277"/>
      <c r="BQL39" s="277"/>
      <c r="BQM39" s="277"/>
      <c r="BQN39" s="277"/>
      <c r="BQO39" s="277"/>
      <c r="BQP39" s="277"/>
      <c r="BQQ39" s="277"/>
      <c r="BQR39" s="277"/>
      <c r="BQS39" s="277"/>
      <c r="BQT39" s="277"/>
      <c r="BQU39" s="277"/>
      <c r="BQV39" s="277"/>
      <c r="BQW39" s="277"/>
      <c r="BQX39" s="277"/>
      <c r="BQY39" s="277"/>
      <c r="BQZ39" s="277"/>
      <c r="BRA39" s="277"/>
      <c r="BRB39" s="277"/>
      <c r="BRC39" s="277"/>
      <c r="BRD39" s="277"/>
      <c r="BRE39" s="277"/>
      <c r="BRF39" s="277"/>
      <c r="BRG39" s="277"/>
      <c r="BRH39" s="277"/>
      <c r="BRI39" s="277"/>
      <c r="BRJ39" s="277"/>
      <c r="BRK39" s="277"/>
      <c r="BRL39" s="277"/>
      <c r="BRM39" s="277"/>
      <c r="BRN39" s="277"/>
      <c r="BRO39" s="277"/>
      <c r="BRP39" s="277"/>
      <c r="BRQ39" s="277"/>
      <c r="BRR39" s="277"/>
      <c r="BRS39" s="277"/>
      <c r="BRT39" s="277"/>
      <c r="BRU39" s="277"/>
      <c r="BRV39" s="277"/>
      <c r="BRW39" s="277"/>
      <c r="BRX39" s="277"/>
      <c r="BRY39" s="277"/>
      <c r="BRZ39" s="277"/>
      <c r="BSA39" s="277"/>
      <c r="BSB39" s="277"/>
      <c r="BSC39" s="277"/>
      <c r="BSD39" s="277"/>
      <c r="BSE39" s="277"/>
      <c r="BSF39" s="277"/>
      <c r="BSG39" s="277"/>
      <c r="BSH39" s="277"/>
      <c r="BSI39" s="277"/>
      <c r="BSJ39" s="277"/>
      <c r="BSK39" s="277"/>
      <c r="BSL39" s="277"/>
      <c r="BSM39" s="277"/>
      <c r="BSN39" s="277"/>
      <c r="BSO39" s="277"/>
      <c r="BSP39" s="277"/>
      <c r="BSQ39" s="277"/>
      <c r="BSR39" s="277"/>
      <c r="BSS39" s="277"/>
      <c r="BST39" s="277"/>
      <c r="BSU39" s="277"/>
      <c r="BSV39" s="277"/>
      <c r="BSW39" s="277"/>
      <c r="BSX39" s="277"/>
      <c r="BSY39" s="277"/>
      <c r="BSZ39" s="277"/>
      <c r="BTA39" s="277"/>
      <c r="BTB39" s="277"/>
      <c r="BTC39" s="277"/>
      <c r="BTD39" s="277"/>
      <c r="BTE39" s="277"/>
      <c r="BTF39" s="277"/>
      <c r="BTG39" s="277"/>
      <c r="BTH39" s="277"/>
      <c r="BTI39" s="277"/>
      <c r="BTJ39" s="277"/>
      <c r="BTK39" s="277"/>
      <c r="BTL39" s="277"/>
      <c r="BTM39" s="277"/>
      <c r="BTN39" s="277"/>
      <c r="BTO39" s="277"/>
      <c r="BTP39" s="277"/>
      <c r="BTQ39" s="277"/>
      <c r="BTR39" s="277"/>
      <c r="BTS39" s="277"/>
      <c r="BTT39" s="277"/>
      <c r="BTU39" s="277"/>
      <c r="BTV39" s="277"/>
      <c r="BTW39" s="277"/>
      <c r="BTX39" s="277"/>
      <c r="BTY39" s="277"/>
      <c r="BTZ39" s="277"/>
      <c r="BUA39" s="277"/>
      <c r="BUB39" s="277"/>
      <c r="BUC39" s="277"/>
      <c r="BUD39" s="277"/>
      <c r="BUE39" s="277"/>
      <c r="BUF39" s="277"/>
      <c r="BUG39" s="277"/>
      <c r="BUH39" s="277"/>
      <c r="BUI39" s="277"/>
      <c r="BUJ39" s="277"/>
      <c r="BUK39" s="277"/>
      <c r="BUL39" s="277"/>
      <c r="BUM39" s="277"/>
      <c r="BUN39" s="277"/>
      <c r="BUO39" s="277"/>
      <c r="BUP39" s="277"/>
      <c r="BUQ39" s="277"/>
      <c r="BUR39" s="277"/>
      <c r="BUS39" s="277"/>
      <c r="BUT39" s="277"/>
      <c r="BUU39" s="277"/>
      <c r="BUV39" s="277"/>
      <c r="BUW39" s="277"/>
      <c r="BUX39" s="277"/>
      <c r="BUY39" s="277"/>
      <c r="BUZ39" s="277"/>
      <c r="BVA39" s="277"/>
      <c r="BVB39" s="277"/>
      <c r="BVC39" s="277"/>
      <c r="BVD39" s="277"/>
      <c r="BVE39" s="277"/>
      <c r="BVF39" s="277"/>
      <c r="BVG39" s="277"/>
      <c r="BVH39" s="277"/>
      <c r="BVI39" s="277"/>
      <c r="BVJ39" s="277"/>
      <c r="BVK39" s="277"/>
      <c r="BVL39" s="277"/>
      <c r="BVM39" s="277"/>
      <c r="BVN39" s="277"/>
      <c r="BVO39" s="277"/>
      <c r="BVP39" s="277"/>
      <c r="BVQ39" s="277"/>
      <c r="BVR39" s="277"/>
      <c r="BVS39" s="277"/>
      <c r="BVT39" s="277"/>
      <c r="BVU39" s="277"/>
      <c r="BVV39" s="277"/>
      <c r="BVW39" s="277"/>
      <c r="BVX39" s="277"/>
      <c r="BVY39" s="277"/>
      <c r="BVZ39" s="277"/>
      <c r="BWA39" s="277"/>
      <c r="BWB39" s="277"/>
      <c r="BWC39" s="277"/>
      <c r="BWD39" s="277"/>
      <c r="BWE39" s="277"/>
      <c r="BWF39" s="277"/>
      <c r="BWG39" s="277"/>
      <c r="BWH39" s="277"/>
      <c r="BWI39" s="277"/>
      <c r="BWJ39" s="277"/>
      <c r="BWK39" s="277"/>
      <c r="BWL39" s="277"/>
      <c r="BWM39" s="277"/>
      <c r="BWN39" s="277"/>
      <c r="BWO39" s="277"/>
      <c r="BWP39" s="277"/>
      <c r="BWQ39" s="277"/>
      <c r="BWR39" s="277"/>
      <c r="BWS39" s="277"/>
      <c r="BWT39" s="277"/>
      <c r="BWU39" s="277"/>
      <c r="BWV39" s="277"/>
      <c r="BWW39" s="277"/>
      <c r="BWX39" s="277"/>
      <c r="BWY39" s="277"/>
      <c r="BWZ39" s="277"/>
      <c r="BXA39" s="277"/>
      <c r="BXB39" s="277"/>
      <c r="BXC39" s="277"/>
      <c r="BXD39" s="277"/>
      <c r="BXE39" s="277"/>
      <c r="BXF39" s="277"/>
      <c r="BXG39" s="277"/>
      <c r="BXH39" s="277"/>
      <c r="BXI39" s="277"/>
      <c r="BXJ39" s="277"/>
      <c r="BXK39" s="277"/>
      <c r="BXL39" s="277"/>
      <c r="BXM39" s="277"/>
      <c r="BXN39" s="277"/>
      <c r="BXO39" s="277"/>
      <c r="BXP39" s="277"/>
      <c r="BXQ39" s="277"/>
      <c r="BXR39" s="277"/>
      <c r="BXS39" s="277"/>
      <c r="BXT39" s="277"/>
      <c r="BXU39" s="277"/>
      <c r="BXV39" s="277"/>
      <c r="BXW39" s="277"/>
      <c r="BXX39" s="277"/>
      <c r="BXY39" s="277"/>
      <c r="BXZ39" s="277"/>
      <c r="BYA39" s="277"/>
      <c r="BYB39" s="277"/>
      <c r="BYC39" s="277"/>
      <c r="BYD39" s="277"/>
      <c r="BYE39" s="277"/>
      <c r="BYF39" s="277"/>
      <c r="BYG39" s="277"/>
      <c r="BYH39" s="277"/>
      <c r="BYI39" s="277"/>
      <c r="BYJ39" s="277"/>
      <c r="BYK39" s="277"/>
      <c r="BYL39" s="277"/>
      <c r="BYM39" s="277"/>
      <c r="BYN39" s="277"/>
      <c r="BYO39" s="277"/>
      <c r="BYP39" s="277"/>
      <c r="BYQ39" s="277"/>
      <c r="BYR39" s="277"/>
      <c r="BYS39" s="277"/>
      <c r="BYT39" s="277"/>
      <c r="BYU39" s="277"/>
      <c r="BYV39" s="277"/>
      <c r="BYW39" s="277"/>
      <c r="BYX39" s="277"/>
      <c r="BYY39" s="277"/>
      <c r="BYZ39" s="277"/>
      <c r="BZA39" s="277"/>
      <c r="BZB39" s="277"/>
      <c r="BZC39" s="277"/>
      <c r="BZD39" s="277"/>
      <c r="BZE39" s="277"/>
      <c r="BZF39" s="277"/>
      <c r="BZG39" s="277"/>
      <c r="BZH39" s="277"/>
      <c r="BZI39" s="277"/>
      <c r="BZJ39" s="277"/>
      <c r="BZK39" s="277"/>
      <c r="BZL39" s="277"/>
      <c r="BZM39" s="277"/>
      <c r="BZN39" s="277"/>
      <c r="BZO39" s="277"/>
      <c r="BZP39" s="277"/>
      <c r="BZQ39" s="277"/>
      <c r="BZR39" s="277"/>
      <c r="BZS39" s="277"/>
      <c r="BZT39" s="277"/>
      <c r="BZU39" s="277"/>
      <c r="BZV39" s="277"/>
      <c r="BZW39" s="277"/>
      <c r="BZX39" s="277"/>
      <c r="BZY39" s="277"/>
      <c r="BZZ39" s="277"/>
      <c r="CAA39" s="277"/>
      <c r="CAB39" s="277"/>
      <c r="CAC39" s="277"/>
      <c r="CAD39" s="277"/>
      <c r="CAE39" s="277"/>
      <c r="CAF39" s="277"/>
      <c r="CAG39" s="277"/>
      <c r="CAH39" s="277"/>
      <c r="CAI39" s="277"/>
      <c r="CAJ39" s="277"/>
      <c r="CAK39" s="277"/>
      <c r="CAL39" s="277"/>
      <c r="CAM39" s="277"/>
      <c r="CAN39" s="277"/>
      <c r="CAO39" s="277"/>
      <c r="CAP39" s="277"/>
      <c r="CAQ39" s="277"/>
      <c r="CAR39" s="277"/>
      <c r="CAS39" s="277"/>
      <c r="CAT39" s="277"/>
      <c r="CAU39" s="277"/>
      <c r="CAV39" s="277"/>
      <c r="CAW39" s="277"/>
      <c r="CAX39" s="277"/>
      <c r="CAY39" s="277"/>
      <c r="CAZ39" s="277"/>
      <c r="CBA39" s="277"/>
      <c r="CBB39" s="277"/>
      <c r="CBC39" s="277"/>
      <c r="CBD39" s="277"/>
      <c r="CBE39" s="277"/>
      <c r="CBF39" s="277"/>
      <c r="CBG39" s="277"/>
      <c r="CBH39" s="277"/>
      <c r="CBI39" s="277"/>
      <c r="CBJ39" s="277"/>
      <c r="CBK39" s="277"/>
      <c r="CBL39" s="277"/>
      <c r="CBM39" s="277"/>
      <c r="CBN39" s="277"/>
      <c r="CBO39" s="277"/>
      <c r="CBP39" s="277"/>
      <c r="CBQ39" s="277"/>
      <c r="CBR39" s="277"/>
      <c r="CBS39" s="277"/>
      <c r="CBT39" s="277"/>
      <c r="CBU39" s="277"/>
      <c r="CBV39" s="277"/>
      <c r="CBW39" s="277"/>
      <c r="CBX39" s="277"/>
      <c r="CBY39" s="277"/>
      <c r="CBZ39" s="277"/>
      <c r="CCA39" s="277"/>
      <c r="CCB39" s="277"/>
      <c r="CCC39" s="277"/>
      <c r="CCD39" s="277"/>
      <c r="CCE39" s="277"/>
      <c r="CCF39" s="277"/>
      <c r="CCG39" s="277"/>
      <c r="CCH39" s="277"/>
      <c r="CCI39" s="277"/>
      <c r="CCJ39" s="277"/>
      <c r="CCK39" s="277"/>
      <c r="CCL39" s="277"/>
      <c r="CCM39" s="277"/>
      <c r="CCN39" s="277"/>
      <c r="CCO39" s="277"/>
      <c r="CCP39" s="277"/>
      <c r="CCQ39" s="277"/>
      <c r="CCR39" s="277"/>
      <c r="CCS39" s="277"/>
      <c r="CCT39" s="277"/>
      <c r="CCU39" s="277"/>
      <c r="CCV39" s="277"/>
      <c r="CCW39" s="277"/>
      <c r="CCX39" s="277"/>
      <c r="CCY39" s="277"/>
      <c r="CCZ39" s="277"/>
      <c r="CDA39" s="277"/>
      <c r="CDB39" s="277"/>
      <c r="CDC39" s="277"/>
      <c r="CDD39" s="277"/>
      <c r="CDE39" s="277"/>
      <c r="CDF39" s="277"/>
      <c r="CDG39" s="277"/>
      <c r="CDH39" s="277"/>
      <c r="CDI39" s="277"/>
      <c r="CDJ39" s="277"/>
      <c r="CDK39" s="277"/>
      <c r="CDL39" s="277"/>
      <c r="CDM39" s="277"/>
      <c r="CDN39" s="277"/>
      <c r="CDO39" s="277"/>
      <c r="CDP39" s="277"/>
      <c r="CDQ39" s="277"/>
      <c r="CDR39" s="277"/>
      <c r="CDS39" s="277"/>
      <c r="CDT39" s="277"/>
      <c r="CDU39" s="277"/>
      <c r="CDV39" s="277"/>
      <c r="CDW39" s="277"/>
      <c r="CDX39" s="277"/>
      <c r="CDY39" s="277"/>
      <c r="CDZ39" s="277"/>
      <c r="CEA39" s="277"/>
      <c r="CEB39" s="277"/>
      <c r="CEC39" s="277"/>
      <c r="CED39" s="277"/>
      <c r="CEE39" s="277"/>
      <c r="CEF39" s="277"/>
      <c r="CEG39" s="277"/>
      <c r="CEH39" s="277"/>
      <c r="CEI39" s="277"/>
      <c r="CEJ39" s="277"/>
      <c r="CEK39" s="277"/>
      <c r="CEL39" s="277"/>
      <c r="CEM39" s="277"/>
      <c r="CEN39" s="277"/>
      <c r="CEO39" s="277"/>
      <c r="CEP39" s="277"/>
      <c r="CEQ39" s="277"/>
      <c r="CER39" s="277"/>
      <c r="CES39" s="277"/>
      <c r="CET39" s="277"/>
      <c r="CEU39" s="277"/>
      <c r="CEV39" s="277"/>
      <c r="CEW39" s="277"/>
      <c r="CEX39" s="277"/>
      <c r="CEY39" s="277"/>
      <c r="CEZ39" s="277"/>
      <c r="CFA39" s="277"/>
      <c r="CFB39" s="277"/>
      <c r="CFC39" s="277"/>
      <c r="CFD39" s="277"/>
      <c r="CFE39" s="277"/>
      <c r="CFF39" s="277"/>
      <c r="CFG39" s="277"/>
      <c r="CFH39" s="277"/>
      <c r="CFI39" s="277"/>
      <c r="CFJ39" s="277"/>
      <c r="CFK39" s="277"/>
      <c r="CFL39" s="277"/>
      <c r="CFM39" s="277"/>
      <c r="CFN39" s="277"/>
      <c r="CFO39" s="277"/>
      <c r="CFP39" s="277"/>
      <c r="CFQ39" s="277"/>
      <c r="CFR39" s="277"/>
      <c r="CFS39" s="277"/>
      <c r="CFT39" s="277"/>
      <c r="CFU39" s="277"/>
      <c r="CFV39" s="277"/>
      <c r="CFW39" s="277"/>
      <c r="CFX39" s="277"/>
      <c r="CFY39" s="277"/>
      <c r="CFZ39" s="277"/>
      <c r="CGA39" s="277"/>
      <c r="CGB39" s="277"/>
      <c r="CGC39" s="277"/>
      <c r="CGD39" s="277"/>
      <c r="CGE39" s="277"/>
      <c r="CGF39" s="277"/>
      <c r="CGG39" s="277"/>
      <c r="CGH39" s="277"/>
      <c r="CGI39" s="277"/>
      <c r="CGJ39" s="277"/>
      <c r="CGK39" s="277"/>
      <c r="CGL39" s="277"/>
      <c r="CGM39" s="277"/>
      <c r="CGN39" s="277"/>
      <c r="CGO39" s="277"/>
      <c r="CGP39" s="277"/>
      <c r="CGQ39" s="277"/>
      <c r="CGR39" s="277"/>
      <c r="CGS39" s="277"/>
      <c r="CGT39" s="277"/>
      <c r="CGU39" s="277"/>
      <c r="CGV39" s="277"/>
      <c r="CGW39" s="277"/>
      <c r="CGX39" s="277"/>
      <c r="CGY39" s="277"/>
      <c r="CGZ39" s="277"/>
      <c r="CHA39" s="277"/>
      <c r="CHB39" s="277"/>
      <c r="CHC39" s="277"/>
      <c r="CHD39" s="277"/>
      <c r="CHE39" s="277"/>
      <c r="CHF39" s="277"/>
      <c r="CHG39" s="277"/>
      <c r="CHH39" s="277"/>
      <c r="CHI39" s="277"/>
      <c r="CHJ39" s="277"/>
      <c r="CHK39" s="277"/>
      <c r="CHL39" s="277"/>
      <c r="CHM39" s="277"/>
      <c r="CHN39" s="277"/>
      <c r="CHO39" s="277"/>
      <c r="CHP39" s="277"/>
      <c r="CHQ39" s="277"/>
      <c r="CHR39" s="277"/>
      <c r="CHS39" s="277"/>
      <c r="CHT39" s="277"/>
      <c r="CHU39" s="277"/>
      <c r="CHV39" s="277"/>
      <c r="CHW39" s="277"/>
      <c r="CHX39" s="277"/>
      <c r="CHY39" s="277"/>
      <c r="CHZ39" s="277"/>
      <c r="CIA39" s="277"/>
      <c r="CIB39" s="277"/>
      <c r="CIC39" s="277"/>
      <c r="CID39" s="277"/>
      <c r="CIE39" s="277"/>
      <c r="CIF39" s="277"/>
      <c r="CIG39" s="277"/>
      <c r="CIH39" s="277"/>
      <c r="CII39" s="277"/>
      <c r="CIJ39" s="277"/>
      <c r="CIK39" s="277"/>
      <c r="CIL39" s="277"/>
      <c r="CIM39" s="277"/>
      <c r="CIN39" s="277"/>
      <c r="CIO39" s="277"/>
      <c r="CIP39" s="277"/>
      <c r="CIQ39" s="277"/>
      <c r="CIR39" s="277"/>
      <c r="CIS39" s="277"/>
      <c r="CIT39" s="277"/>
      <c r="CIU39" s="277"/>
      <c r="CIV39" s="277"/>
      <c r="CIW39" s="277"/>
      <c r="CIX39" s="277"/>
      <c r="CIY39" s="277"/>
      <c r="CIZ39" s="277"/>
      <c r="CJA39" s="277"/>
      <c r="CJB39" s="277"/>
      <c r="CJC39" s="277"/>
      <c r="CJD39" s="277"/>
      <c r="CJE39" s="277"/>
      <c r="CJF39" s="277"/>
      <c r="CJG39" s="277"/>
      <c r="CJH39" s="277"/>
      <c r="CJI39" s="277"/>
      <c r="CJJ39" s="277"/>
      <c r="CJK39" s="277"/>
      <c r="CJL39" s="277"/>
      <c r="CJM39" s="277"/>
      <c r="CJN39" s="277"/>
      <c r="CJO39" s="277"/>
      <c r="CJP39" s="277"/>
      <c r="CJQ39" s="277"/>
      <c r="CJR39" s="277"/>
      <c r="CJS39" s="277"/>
      <c r="CJT39" s="277"/>
      <c r="CJU39" s="277"/>
      <c r="CJV39" s="277"/>
      <c r="CJW39" s="277"/>
      <c r="CJX39" s="277"/>
      <c r="CJY39" s="277"/>
      <c r="CJZ39" s="277"/>
      <c r="CKA39" s="277"/>
      <c r="CKB39" s="277"/>
      <c r="CKC39" s="277"/>
      <c r="CKD39" s="277"/>
      <c r="CKE39" s="277"/>
      <c r="CKF39" s="277"/>
      <c r="CKG39" s="277"/>
      <c r="CKH39" s="277"/>
      <c r="CKI39" s="277"/>
      <c r="CKJ39" s="277"/>
      <c r="CKK39" s="277"/>
      <c r="CKL39" s="277"/>
      <c r="CKM39" s="277"/>
      <c r="CKN39" s="277"/>
      <c r="CKO39" s="277"/>
      <c r="CKP39" s="277"/>
      <c r="CKQ39" s="277"/>
      <c r="CKR39" s="277"/>
      <c r="CKS39" s="277"/>
      <c r="CKT39" s="277"/>
      <c r="CKU39" s="277"/>
      <c r="CKV39" s="277"/>
      <c r="CKW39" s="277"/>
      <c r="CKX39" s="277"/>
      <c r="CKY39" s="277"/>
      <c r="CKZ39" s="277"/>
      <c r="CLA39" s="277"/>
      <c r="CLB39" s="277"/>
      <c r="CLC39" s="277"/>
      <c r="CLD39" s="277"/>
      <c r="CLE39" s="277"/>
      <c r="CLF39" s="277"/>
      <c r="CLG39" s="277"/>
      <c r="CLH39" s="277"/>
      <c r="CLI39" s="277"/>
      <c r="CLJ39" s="277"/>
      <c r="CLK39" s="277"/>
      <c r="CLL39" s="277"/>
      <c r="CLM39" s="277"/>
      <c r="CLN39" s="277"/>
      <c r="CLO39" s="277"/>
      <c r="CLP39" s="277"/>
      <c r="CLQ39" s="277"/>
      <c r="CLR39" s="277"/>
      <c r="CLS39" s="277"/>
      <c r="CLT39" s="277"/>
      <c r="CLU39" s="277"/>
      <c r="CLV39" s="277"/>
      <c r="CLW39" s="277"/>
      <c r="CLX39" s="277"/>
      <c r="CLY39" s="277"/>
      <c r="CLZ39" s="277"/>
      <c r="CMA39" s="277"/>
      <c r="CMB39" s="277"/>
      <c r="CMC39" s="277"/>
      <c r="CMD39" s="277"/>
      <c r="CME39" s="277"/>
      <c r="CMF39" s="277"/>
      <c r="CMG39" s="277"/>
      <c r="CMH39" s="277"/>
      <c r="CMI39" s="277"/>
      <c r="CMJ39" s="277"/>
      <c r="CMK39" s="277"/>
      <c r="CML39" s="277"/>
      <c r="CMM39" s="277"/>
      <c r="CMN39" s="277"/>
      <c r="CMO39" s="277"/>
      <c r="CMP39" s="277"/>
      <c r="CMQ39" s="277"/>
      <c r="CMR39" s="277"/>
      <c r="CMS39" s="277"/>
      <c r="CMT39" s="277"/>
      <c r="CMU39" s="277"/>
      <c r="CMV39" s="277"/>
      <c r="CMW39" s="277"/>
      <c r="CMX39" s="277"/>
      <c r="CMY39" s="277"/>
      <c r="CMZ39" s="277"/>
      <c r="CNA39" s="277"/>
      <c r="CNB39" s="277"/>
      <c r="CNC39" s="277"/>
      <c r="CND39" s="277"/>
      <c r="CNE39" s="277"/>
      <c r="CNF39" s="277"/>
      <c r="CNG39" s="277"/>
      <c r="CNH39" s="277"/>
      <c r="CNI39" s="277"/>
      <c r="CNJ39" s="277"/>
      <c r="CNK39" s="277"/>
      <c r="CNL39" s="277"/>
      <c r="CNM39" s="277"/>
      <c r="CNN39" s="277"/>
      <c r="CNO39" s="277"/>
      <c r="CNP39" s="277"/>
      <c r="CNQ39" s="277"/>
      <c r="CNR39" s="277"/>
      <c r="CNS39" s="277"/>
      <c r="CNT39" s="277"/>
      <c r="CNU39" s="277"/>
      <c r="CNV39" s="277"/>
      <c r="CNW39" s="277"/>
      <c r="CNX39" s="277"/>
      <c r="CNY39" s="277"/>
      <c r="CNZ39" s="277"/>
      <c r="COA39" s="277"/>
      <c r="COB39" s="277"/>
      <c r="COC39" s="277"/>
      <c r="COD39" s="277"/>
      <c r="COE39" s="277"/>
      <c r="COF39" s="277"/>
      <c r="COG39" s="277"/>
      <c r="COH39" s="277"/>
      <c r="COI39" s="277"/>
      <c r="COJ39" s="277"/>
      <c r="COK39" s="277"/>
      <c r="COL39" s="277"/>
      <c r="COM39" s="277"/>
      <c r="CON39" s="277"/>
      <c r="COO39" s="277"/>
      <c r="COP39" s="277"/>
      <c r="COQ39" s="277"/>
      <c r="COR39" s="277"/>
      <c r="COS39" s="277"/>
      <c r="COT39" s="277"/>
      <c r="COU39" s="277"/>
      <c r="COV39" s="277"/>
      <c r="COW39" s="277"/>
      <c r="COX39" s="277"/>
      <c r="COY39" s="277"/>
      <c r="COZ39" s="277"/>
      <c r="CPA39" s="277"/>
      <c r="CPB39" s="277"/>
      <c r="CPC39" s="277"/>
      <c r="CPD39" s="277"/>
      <c r="CPE39" s="277"/>
      <c r="CPF39" s="277"/>
      <c r="CPG39" s="277"/>
      <c r="CPH39" s="277"/>
      <c r="CPI39" s="277"/>
      <c r="CPJ39" s="277"/>
      <c r="CPK39" s="277"/>
      <c r="CPL39" s="277"/>
      <c r="CPM39" s="277"/>
      <c r="CPN39" s="277"/>
      <c r="CPO39" s="277"/>
      <c r="CPP39" s="277"/>
      <c r="CPQ39" s="277"/>
      <c r="CPR39" s="277"/>
      <c r="CPS39" s="277"/>
      <c r="CPT39" s="277"/>
      <c r="CPU39" s="277"/>
      <c r="CPV39" s="277"/>
      <c r="CPW39" s="277"/>
      <c r="CPX39" s="277"/>
      <c r="CPY39" s="277"/>
      <c r="CPZ39" s="277"/>
      <c r="CQA39" s="277"/>
      <c r="CQB39" s="277"/>
      <c r="CQC39" s="277"/>
      <c r="CQD39" s="277"/>
      <c r="CQE39" s="277"/>
      <c r="CQF39" s="277"/>
      <c r="CQG39" s="277"/>
      <c r="CQH39" s="277"/>
      <c r="CQI39" s="277"/>
      <c r="CQJ39" s="277"/>
      <c r="CQK39" s="277"/>
      <c r="CQL39" s="277"/>
      <c r="CQM39" s="277"/>
      <c r="CQN39" s="277"/>
      <c r="CQO39" s="277"/>
      <c r="CQP39" s="277"/>
      <c r="CQQ39" s="277"/>
      <c r="CQR39" s="277"/>
      <c r="CQS39" s="277"/>
      <c r="CQT39" s="277"/>
      <c r="CQU39" s="277"/>
      <c r="CQV39" s="277"/>
      <c r="CQW39" s="277"/>
      <c r="CQX39" s="277"/>
      <c r="CQY39" s="277"/>
      <c r="CQZ39" s="277"/>
      <c r="CRA39" s="277"/>
      <c r="CRB39" s="277"/>
      <c r="CRC39" s="277"/>
      <c r="CRD39" s="277"/>
      <c r="CRE39" s="277"/>
      <c r="CRF39" s="277"/>
      <c r="CRG39" s="277"/>
      <c r="CRH39" s="277"/>
      <c r="CRI39" s="277"/>
      <c r="CRJ39" s="277"/>
      <c r="CRK39" s="277"/>
      <c r="CRL39" s="277"/>
      <c r="CRM39" s="277"/>
      <c r="CRN39" s="277"/>
      <c r="CRO39" s="277"/>
      <c r="CRP39" s="277"/>
      <c r="CRQ39" s="277"/>
      <c r="CRR39" s="277"/>
      <c r="CRS39" s="277"/>
      <c r="CRT39" s="277"/>
      <c r="CRU39" s="277"/>
      <c r="CRV39" s="277"/>
      <c r="CRW39" s="277"/>
      <c r="CRX39" s="277"/>
      <c r="CRY39" s="277"/>
      <c r="CRZ39" s="277"/>
      <c r="CSA39" s="277"/>
      <c r="CSB39" s="277"/>
      <c r="CSC39" s="277"/>
      <c r="CSD39" s="277"/>
      <c r="CSE39" s="277"/>
      <c r="CSF39" s="277"/>
      <c r="CSG39" s="277"/>
      <c r="CSH39" s="277"/>
      <c r="CSI39" s="277"/>
      <c r="CSJ39" s="277"/>
      <c r="CSK39" s="277"/>
      <c r="CSL39" s="277"/>
      <c r="CSM39" s="277"/>
      <c r="CSN39" s="277"/>
      <c r="CSO39" s="277"/>
      <c r="CSP39" s="277"/>
      <c r="CSQ39" s="277"/>
      <c r="CSR39" s="277"/>
      <c r="CSS39" s="277"/>
      <c r="CST39" s="277"/>
      <c r="CSU39" s="277"/>
      <c r="CSV39" s="277"/>
      <c r="CSW39" s="277"/>
      <c r="CSX39" s="277"/>
      <c r="CSY39" s="277"/>
      <c r="CSZ39" s="277"/>
      <c r="CTA39" s="277"/>
      <c r="CTB39" s="277"/>
      <c r="CTC39" s="277"/>
      <c r="CTD39" s="277"/>
      <c r="CTE39" s="277"/>
      <c r="CTF39" s="277"/>
      <c r="CTG39" s="277"/>
      <c r="CTH39" s="277"/>
      <c r="CTI39" s="277"/>
      <c r="CTJ39" s="277"/>
      <c r="CTK39" s="277"/>
      <c r="CTL39" s="277"/>
      <c r="CTM39" s="277"/>
      <c r="CTN39" s="277"/>
      <c r="CTO39" s="277"/>
      <c r="CTP39" s="277"/>
      <c r="CTQ39" s="277"/>
      <c r="CTR39" s="277"/>
      <c r="CTS39" s="277"/>
      <c r="CTT39" s="277"/>
      <c r="CTU39" s="277"/>
      <c r="CTV39" s="277"/>
      <c r="CTW39" s="277"/>
      <c r="CTX39" s="277"/>
      <c r="CTY39" s="277"/>
      <c r="CTZ39" s="277"/>
      <c r="CUA39" s="277"/>
      <c r="CUB39" s="277"/>
      <c r="CUC39" s="277"/>
      <c r="CUD39" s="277"/>
      <c r="CUE39" s="277"/>
      <c r="CUF39" s="277"/>
      <c r="CUG39" s="277"/>
      <c r="CUH39" s="277"/>
      <c r="CUI39" s="277"/>
      <c r="CUJ39" s="277"/>
      <c r="CUK39" s="277"/>
      <c r="CUL39" s="277"/>
      <c r="CUM39" s="277"/>
      <c r="CUN39" s="277"/>
      <c r="CUO39" s="277"/>
      <c r="CUP39" s="277"/>
      <c r="CUQ39" s="277"/>
      <c r="CUR39" s="277"/>
      <c r="CUS39" s="277"/>
      <c r="CUT39" s="277"/>
      <c r="CUU39" s="277"/>
      <c r="CUV39" s="277"/>
      <c r="CUW39" s="277"/>
      <c r="CUX39" s="277"/>
      <c r="CUY39" s="277"/>
      <c r="CUZ39" s="277"/>
      <c r="CVA39" s="277"/>
      <c r="CVB39" s="277"/>
      <c r="CVC39" s="277"/>
      <c r="CVD39" s="277"/>
      <c r="CVE39" s="277"/>
      <c r="CVF39" s="277"/>
      <c r="CVG39" s="277"/>
      <c r="CVH39" s="277"/>
      <c r="CVI39" s="277"/>
      <c r="CVJ39" s="277"/>
      <c r="CVK39" s="277"/>
      <c r="CVL39" s="277"/>
      <c r="CVM39" s="277"/>
      <c r="CVN39" s="277"/>
      <c r="CVO39" s="277"/>
      <c r="CVP39" s="277"/>
      <c r="CVQ39" s="277"/>
      <c r="CVR39" s="277"/>
      <c r="CVS39" s="277"/>
      <c r="CVT39" s="277"/>
      <c r="CVU39" s="277"/>
      <c r="CVV39" s="277"/>
      <c r="CVW39" s="277"/>
      <c r="CVX39" s="277"/>
      <c r="CVY39" s="277"/>
      <c r="CVZ39" s="277"/>
      <c r="CWA39" s="277"/>
      <c r="CWB39" s="277"/>
      <c r="CWC39" s="277"/>
      <c r="CWD39" s="277"/>
      <c r="CWE39" s="277"/>
      <c r="CWF39" s="277"/>
      <c r="CWG39" s="277"/>
      <c r="CWH39" s="277"/>
      <c r="CWI39" s="277"/>
      <c r="CWJ39" s="277"/>
      <c r="CWK39" s="277"/>
      <c r="CWL39" s="277"/>
      <c r="CWM39" s="277"/>
      <c r="CWN39" s="277"/>
      <c r="CWO39" s="277"/>
      <c r="CWP39" s="277"/>
      <c r="CWQ39" s="277"/>
      <c r="CWR39" s="277"/>
      <c r="CWS39" s="277"/>
      <c r="CWT39" s="277"/>
      <c r="CWU39" s="277"/>
      <c r="CWV39" s="277"/>
      <c r="CWW39" s="277"/>
      <c r="CWX39" s="277"/>
      <c r="CWY39" s="277"/>
      <c r="CWZ39" s="277"/>
      <c r="CXA39" s="277"/>
      <c r="CXB39" s="277"/>
      <c r="CXC39" s="277"/>
      <c r="CXD39" s="277"/>
      <c r="CXE39" s="277"/>
      <c r="CXF39" s="277"/>
      <c r="CXG39" s="277"/>
      <c r="CXH39" s="277"/>
      <c r="CXI39" s="277"/>
      <c r="CXJ39" s="277"/>
      <c r="CXK39" s="277"/>
      <c r="CXL39" s="277"/>
      <c r="CXM39" s="277"/>
      <c r="CXN39" s="277"/>
      <c r="CXO39" s="277"/>
      <c r="CXP39" s="277"/>
      <c r="CXQ39" s="277"/>
      <c r="CXR39" s="277"/>
      <c r="CXS39" s="277"/>
      <c r="CXT39" s="277"/>
      <c r="CXU39" s="277"/>
      <c r="CXV39" s="277"/>
      <c r="CXW39" s="277"/>
      <c r="CXX39" s="277"/>
      <c r="CXY39" s="277"/>
      <c r="CXZ39" s="277"/>
      <c r="CYA39" s="277"/>
      <c r="CYB39" s="277"/>
      <c r="CYC39" s="277"/>
      <c r="CYD39" s="277"/>
      <c r="CYE39" s="277"/>
      <c r="CYF39" s="277"/>
      <c r="CYG39" s="277"/>
      <c r="CYH39" s="277"/>
      <c r="CYI39" s="277"/>
      <c r="CYJ39" s="277"/>
      <c r="CYK39" s="277"/>
      <c r="CYL39" s="277"/>
      <c r="CYM39" s="277"/>
      <c r="CYN39" s="277"/>
      <c r="CYO39" s="277"/>
      <c r="CYP39" s="277"/>
      <c r="CYQ39" s="277"/>
      <c r="CYR39" s="277"/>
      <c r="CYS39" s="277"/>
      <c r="CYT39" s="277"/>
      <c r="CYU39" s="277"/>
      <c r="CYV39" s="277"/>
      <c r="CYW39" s="277"/>
      <c r="CYX39" s="277"/>
      <c r="CYY39" s="277"/>
      <c r="CYZ39" s="277"/>
      <c r="CZA39" s="277"/>
      <c r="CZB39" s="277"/>
      <c r="CZC39" s="277"/>
      <c r="CZD39" s="277"/>
      <c r="CZE39" s="277"/>
      <c r="CZF39" s="277"/>
      <c r="CZG39" s="277"/>
      <c r="CZH39" s="277"/>
      <c r="CZI39" s="277"/>
      <c r="CZJ39" s="277"/>
      <c r="CZK39" s="277"/>
      <c r="CZL39" s="277"/>
      <c r="CZM39" s="277"/>
      <c r="CZN39" s="277"/>
      <c r="CZO39" s="277"/>
      <c r="CZP39" s="277"/>
      <c r="CZQ39" s="277"/>
      <c r="CZR39" s="277"/>
      <c r="CZS39" s="277"/>
      <c r="CZT39" s="277"/>
      <c r="CZU39" s="277"/>
      <c r="CZV39" s="277"/>
      <c r="CZW39" s="277"/>
      <c r="CZX39" s="277"/>
      <c r="CZY39" s="277"/>
      <c r="CZZ39" s="277"/>
      <c r="DAA39" s="277"/>
      <c r="DAB39" s="277"/>
      <c r="DAC39" s="277"/>
      <c r="DAD39" s="277"/>
      <c r="DAE39" s="277"/>
      <c r="DAF39" s="277"/>
      <c r="DAG39" s="277"/>
      <c r="DAH39" s="277"/>
      <c r="DAI39" s="277"/>
      <c r="DAJ39" s="277"/>
      <c r="DAK39" s="277"/>
      <c r="DAL39" s="277"/>
      <c r="DAM39" s="277"/>
      <c r="DAN39" s="277"/>
      <c r="DAO39" s="277"/>
      <c r="DAP39" s="277"/>
      <c r="DAQ39" s="277"/>
      <c r="DAR39" s="277"/>
      <c r="DAS39" s="277"/>
      <c r="DAT39" s="277"/>
      <c r="DAU39" s="277"/>
      <c r="DAV39" s="277"/>
      <c r="DAW39" s="277"/>
      <c r="DAX39" s="277"/>
      <c r="DAY39" s="277"/>
      <c r="DAZ39" s="277"/>
      <c r="DBA39" s="277"/>
      <c r="DBB39" s="277"/>
      <c r="DBC39" s="277"/>
      <c r="DBD39" s="277"/>
      <c r="DBE39" s="277"/>
      <c r="DBF39" s="277"/>
      <c r="DBG39" s="277"/>
      <c r="DBH39" s="277"/>
      <c r="DBI39" s="277"/>
      <c r="DBJ39" s="277"/>
      <c r="DBK39" s="277"/>
      <c r="DBL39" s="277"/>
      <c r="DBM39" s="277"/>
      <c r="DBN39" s="277"/>
      <c r="DBO39" s="277"/>
      <c r="DBP39" s="277"/>
      <c r="DBQ39" s="277"/>
      <c r="DBR39" s="277"/>
      <c r="DBS39" s="277"/>
      <c r="DBT39" s="277"/>
      <c r="DBU39" s="277"/>
      <c r="DBV39" s="277"/>
      <c r="DBW39" s="277"/>
      <c r="DBX39" s="277"/>
      <c r="DBY39" s="277"/>
      <c r="DBZ39" s="277"/>
      <c r="DCA39" s="277"/>
      <c r="DCB39" s="277"/>
      <c r="DCC39" s="277"/>
      <c r="DCD39" s="277"/>
      <c r="DCE39" s="277"/>
      <c r="DCF39" s="277"/>
      <c r="DCG39" s="277"/>
      <c r="DCH39" s="277"/>
      <c r="DCI39" s="277"/>
      <c r="DCJ39" s="277"/>
      <c r="DCK39" s="277"/>
      <c r="DCL39" s="277"/>
      <c r="DCM39" s="277"/>
      <c r="DCN39" s="277"/>
      <c r="DCO39" s="277"/>
      <c r="DCP39" s="277"/>
      <c r="DCQ39" s="277"/>
      <c r="DCR39" s="277"/>
      <c r="DCS39" s="277"/>
      <c r="DCT39" s="277"/>
      <c r="DCU39" s="277"/>
      <c r="DCV39" s="277"/>
      <c r="DCW39" s="277"/>
      <c r="DCX39" s="277"/>
      <c r="DCY39" s="277"/>
      <c r="DCZ39" s="277"/>
      <c r="DDA39" s="277"/>
      <c r="DDB39" s="277"/>
      <c r="DDC39" s="277"/>
      <c r="DDD39" s="277"/>
      <c r="DDE39" s="277"/>
      <c r="DDF39" s="277"/>
      <c r="DDG39" s="277"/>
      <c r="DDH39" s="277"/>
      <c r="DDI39" s="277"/>
      <c r="DDJ39" s="277"/>
      <c r="DDK39" s="277"/>
      <c r="DDL39" s="277"/>
      <c r="DDM39" s="277"/>
      <c r="DDN39" s="277"/>
      <c r="DDO39" s="277"/>
      <c r="DDP39" s="277"/>
      <c r="DDQ39" s="277"/>
      <c r="DDR39" s="277"/>
      <c r="DDS39" s="277"/>
      <c r="DDT39" s="277"/>
      <c r="DDU39" s="277"/>
      <c r="DDV39" s="277"/>
      <c r="DDW39" s="277"/>
      <c r="DDX39" s="277"/>
      <c r="DDY39" s="277"/>
      <c r="DDZ39" s="277"/>
      <c r="DEA39" s="277"/>
      <c r="DEB39" s="277"/>
      <c r="DEC39" s="277"/>
      <c r="DED39" s="277"/>
      <c r="DEE39" s="277"/>
      <c r="DEF39" s="277"/>
      <c r="DEG39" s="277"/>
      <c r="DEH39" s="277"/>
      <c r="DEI39" s="277"/>
      <c r="DEJ39" s="277"/>
      <c r="DEK39" s="277"/>
      <c r="DEL39" s="277"/>
      <c r="DEM39" s="277"/>
      <c r="DEN39" s="277"/>
      <c r="DEO39" s="277"/>
      <c r="DEP39" s="277"/>
      <c r="DEQ39" s="277"/>
      <c r="DER39" s="277"/>
      <c r="DES39" s="277"/>
      <c r="DET39" s="277"/>
      <c r="DEU39" s="277"/>
      <c r="DEV39" s="277"/>
      <c r="DEW39" s="277"/>
      <c r="DEX39" s="277"/>
      <c r="DEY39" s="277"/>
      <c r="DEZ39" s="277"/>
      <c r="DFA39" s="277"/>
      <c r="DFB39" s="277"/>
      <c r="DFC39" s="277"/>
      <c r="DFD39" s="277"/>
      <c r="DFE39" s="277"/>
      <c r="DFF39" s="277"/>
      <c r="DFG39" s="277"/>
      <c r="DFH39" s="277"/>
      <c r="DFI39" s="277"/>
      <c r="DFJ39" s="277"/>
      <c r="DFK39" s="277"/>
      <c r="DFL39" s="277"/>
      <c r="DFM39" s="277"/>
      <c r="DFN39" s="277"/>
      <c r="DFO39" s="277"/>
      <c r="DFP39" s="277"/>
      <c r="DFQ39" s="277"/>
      <c r="DFR39" s="277"/>
      <c r="DFS39" s="277"/>
      <c r="DFT39" s="277"/>
      <c r="DFU39" s="277"/>
      <c r="DFV39" s="277"/>
      <c r="DFW39" s="277"/>
      <c r="DFX39" s="277"/>
      <c r="DFY39" s="277"/>
      <c r="DFZ39" s="277"/>
      <c r="DGA39" s="277"/>
      <c r="DGB39" s="277"/>
      <c r="DGC39" s="277"/>
      <c r="DGD39" s="277"/>
      <c r="DGE39" s="277"/>
      <c r="DGF39" s="277"/>
      <c r="DGG39" s="277"/>
      <c r="DGH39" s="277"/>
      <c r="DGI39" s="277"/>
      <c r="DGJ39" s="277"/>
      <c r="DGK39" s="277"/>
      <c r="DGL39" s="277"/>
      <c r="DGM39" s="277"/>
      <c r="DGN39" s="277"/>
      <c r="DGO39" s="277"/>
      <c r="DGP39" s="277"/>
      <c r="DGQ39" s="277"/>
      <c r="DGR39" s="277"/>
      <c r="DGS39" s="277"/>
      <c r="DGT39" s="277"/>
      <c r="DGU39" s="277"/>
      <c r="DGV39" s="277"/>
      <c r="DGW39" s="277"/>
      <c r="DGX39" s="277"/>
      <c r="DGY39" s="277"/>
      <c r="DGZ39" s="277"/>
      <c r="DHA39" s="277"/>
      <c r="DHB39" s="277"/>
      <c r="DHC39" s="277"/>
      <c r="DHD39" s="277"/>
      <c r="DHE39" s="277"/>
      <c r="DHF39" s="277"/>
      <c r="DHG39" s="277"/>
      <c r="DHH39" s="277"/>
      <c r="DHI39" s="277"/>
      <c r="DHJ39" s="277"/>
      <c r="DHK39" s="277"/>
      <c r="DHL39" s="277"/>
      <c r="DHM39" s="277"/>
      <c r="DHN39" s="277"/>
      <c r="DHO39" s="277"/>
      <c r="DHP39" s="277"/>
      <c r="DHQ39" s="277"/>
      <c r="DHR39" s="277"/>
      <c r="DHS39" s="277"/>
      <c r="DHT39" s="277"/>
      <c r="DHU39" s="277"/>
      <c r="DHV39" s="277"/>
      <c r="DHW39" s="277"/>
      <c r="DHX39" s="277"/>
      <c r="DHY39" s="277"/>
      <c r="DHZ39" s="277"/>
      <c r="DIA39" s="277"/>
      <c r="DIB39" s="277"/>
      <c r="DIC39" s="277"/>
      <c r="DID39" s="277"/>
      <c r="DIE39" s="277"/>
      <c r="DIF39" s="277"/>
      <c r="DIG39" s="277"/>
      <c r="DIH39" s="277"/>
      <c r="DII39" s="277"/>
      <c r="DIJ39" s="277"/>
      <c r="DIK39" s="277"/>
      <c r="DIL39" s="277"/>
      <c r="DIM39" s="277"/>
      <c r="DIN39" s="277"/>
      <c r="DIO39" s="277"/>
      <c r="DIP39" s="277"/>
      <c r="DIQ39" s="277"/>
      <c r="DIR39" s="277"/>
      <c r="DIS39" s="277"/>
      <c r="DIT39" s="277"/>
      <c r="DIU39" s="277"/>
      <c r="DIV39" s="277"/>
      <c r="DIW39" s="277"/>
      <c r="DIX39" s="277"/>
      <c r="DIY39" s="277"/>
      <c r="DIZ39" s="277"/>
      <c r="DJA39" s="277"/>
      <c r="DJB39" s="277"/>
      <c r="DJC39" s="277"/>
      <c r="DJD39" s="277"/>
      <c r="DJE39" s="277"/>
      <c r="DJF39" s="277"/>
      <c r="DJG39" s="277"/>
      <c r="DJH39" s="277"/>
      <c r="DJI39" s="277"/>
      <c r="DJJ39" s="277"/>
      <c r="DJK39" s="277"/>
      <c r="DJL39" s="277"/>
      <c r="DJM39" s="277"/>
      <c r="DJN39" s="277"/>
      <c r="DJO39" s="277"/>
      <c r="DJP39" s="277"/>
      <c r="DJQ39" s="277"/>
      <c r="DJR39" s="277"/>
      <c r="DJS39" s="277"/>
      <c r="DJT39" s="277"/>
      <c r="DJU39" s="277"/>
      <c r="DJV39" s="277"/>
      <c r="DJW39" s="277"/>
      <c r="DJX39" s="277"/>
      <c r="DJY39" s="277"/>
      <c r="DJZ39" s="277"/>
      <c r="DKA39" s="277"/>
      <c r="DKB39" s="277"/>
      <c r="DKC39" s="277"/>
      <c r="DKD39" s="277"/>
      <c r="DKE39" s="277"/>
      <c r="DKF39" s="277"/>
      <c r="DKG39" s="277"/>
      <c r="DKH39" s="277"/>
      <c r="DKI39" s="277"/>
      <c r="DKJ39" s="277"/>
      <c r="DKK39" s="277"/>
      <c r="DKL39" s="277"/>
      <c r="DKM39" s="277"/>
      <c r="DKN39" s="277"/>
      <c r="DKO39" s="277"/>
      <c r="DKP39" s="277"/>
      <c r="DKQ39" s="277"/>
      <c r="DKR39" s="277"/>
      <c r="DKS39" s="277"/>
      <c r="DKT39" s="277"/>
      <c r="DKU39" s="277"/>
      <c r="DKV39" s="277"/>
      <c r="DKW39" s="277"/>
      <c r="DKX39" s="277"/>
      <c r="DKY39" s="277"/>
      <c r="DKZ39" s="277"/>
      <c r="DLA39" s="277"/>
      <c r="DLB39" s="277"/>
      <c r="DLC39" s="277"/>
      <c r="DLD39" s="277"/>
      <c r="DLE39" s="277"/>
      <c r="DLF39" s="277"/>
      <c r="DLG39" s="277"/>
      <c r="DLH39" s="277"/>
      <c r="DLI39" s="277"/>
      <c r="DLJ39" s="277"/>
      <c r="DLK39" s="277"/>
      <c r="DLL39" s="277"/>
      <c r="DLM39" s="277"/>
      <c r="DLN39" s="277"/>
      <c r="DLO39" s="277"/>
      <c r="DLP39" s="277"/>
      <c r="DLQ39" s="277"/>
      <c r="DLR39" s="277"/>
      <c r="DLS39" s="277"/>
      <c r="DLT39" s="277"/>
      <c r="DLU39" s="277"/>
      <c r="DLV39" s="277"/>
      <c r="DLW39" s="277"/>
      <c r="DLX39" s="277"/>
      <c r="DLY39" s="277"/>
      <c r="DLZ39" s="277"/>
      <c r="DMA39" s="277"/>
      <c r="DMB39" s="277"/>
      <c r="DMC39" s="277"/>
      <c r="DMD39" s="277"/>
      <c r="DME39" s="277"/>
      <c r="DMF39" s="277"/>
      <c r="DMG39" s="277"/>
      <c r="DMH39" s="277"/>
      <c r="DMI39" s="277"/>
      <c r="DMJ39" s="277"/>
      <c r="DMK39" s="277"/>
      <c r="DML39" s="277"/>
      <c r="DMM39" s="277"/>
      <c r="DMN39" s="277"/>
      <c r="DMO39" s="277"/>
      <c r="DMP39" s="277"/>
      <c r="DMQ39" s="277"/>
      <c r="DMR39" s="277"/>
      <c r="DMS39" s="277"/>
      <c r="DMT39" s="277"/>
      <c r="DMU39" s="277"/>
      <c r="DMV39" s="277"/>
      <c r="DMW39" s="277"/>
      <c r="DMX39" s="277"/>
      <c r="DMY39" s="277"/>
      <c r="DMZ39" s="277"/>
      <c r="DNA39" s="277"/>
      <c r="DNB39" s="277"/>
      <c r="DNC39" s="277"/>
      <c r="DND39" s="277"/>
      <c r="DNE39" s="277"/>
      <c r="DNF39" s="277"/>
      <c r="DNG39" s="277"/>
      <c r="DNH39" s="277"/>
      <c r="DNI39" s="277"/>
      <c r="DNJ39" s="277"/>
      <c r="DNK39" s="277"/>
      <c r="DNL39" s="277"/>
      <c r="DNM39" s="277"/>
      <c r="DNN39" s="277"/>
      <c r="DNO39" s="277"/>
      <c r="DNP39" s="277"/>
      <c r="DNQ39" s="277"/>
      <c r="DNR39" s="277"/>
      <c r="DNS39" s="277"/>
      <c r="DNT39" s="277"/>
      <c r="DNU39" s="277"/>
      <c r="DNV39" s="277"/>
      <c r="DNW39" s="277"/>
      <c r="DNX39" s="277"/>
      <c r="DNY39" s="277"/>
      <c r="DNZ39" s="277"/>
      <c r="DOA39" s="277"/>
      <c r="DOB39" s="277"/>
      <c r="DOC39" s="277"/>
      <c r="DOD39" s="277"/>
      <c r="DOE39" s="277"/>
      <c r="DOF39" s="277"/>
      <c r="DOG39" s="277"/>
      <c r="DOH39" s="277"/>
      <c r="DOI39" s="277"/>
      <c r="DOJ39" s="277"/>
      <c r="DOK39" s="277"/>
      <c r="DOL39" s="277"/>
      <c r="DOM39" s="277"/>
      <c r="DON39" s="277"/>
      <c r="DOO39" s="277"/>
      <c r="DOP39" s="277"/>
      <c r="DOQ39" s="277"/>
      <c r="DOR39" s="277"/>
      <c r="DOS39" s="277"/>
      <c r="DOT39" s="277"/>
      <c r="DOU39" s="277"/>
      <c r="DOV39" s="277"/>
      <c r="DOW39" s="277"/>
      <c r="DOX39" s="277"/>
      <c r="DOY39" s="277"/>
      <c r="DOZ39" s="277"/>
      <c r="DPA39" s="277"/>
      <c r="DPB39" s="277"/>
      <c r="DPC39" s="277"/>
      <c r="DPD39" s="277"/>
      <c r="DPE39" s="277"/>
      <c r="DPF39" s="277"/>
      <c r="DPG39" s="277"/>
      <c r="DPH39" s="277"/>
      <c r="DPI39" s="277"/>
      <c r="DPJ39" s="277"/>
      <c r="DPK39" s="277"/>
      <c r="DPL39" s="277"/>
      <c r="DPM39" s="277"/>
      <c r="DPN39" s="277"/>
      <c r="DPO39" s="277"/>
      <c r="DPP39" s="277"/>
      <c r="DPQ39" s="277"/>
      <c r="DPR39" s="277"/>
      <c r="DPS39" s="277"/>
      <c r="DPT39" s="277"/>
      <c r="DPU39" s="277"/>
      <c r="DPV39" s="277"/>
      <c r="DPW39" s="277"/>
      <c r="DPX39" s="277"/>
      <c r="DPY39" s="277"/>
      <c r="DPZ39" s="277"/>
      <c r="DQA39" s="277"/>
      <c r="DQB39" s="277"/>
      <c r="DQC39" s="277"/>
      <c r="DQD39" s="277"/>
      <c r="DQE39" s="277"/>
      <c r="DQF39" s="277"/>
      <c r="DQG39" s="277"/>
      <c r="DQH39" s="277"/>
      <c r="DQI39" s="277"/>
      <c r="DQJ39" s="277"/>
      <c r="DQK39" s="277"/>
      <c r="DQL39" s="277"/>
      <c r="DQM39" s="277"/>
      <c r="DQN39" s="277"/>
      <c r="DQO39" s="277"/>
      <c r="DQP39" s="277"/>
      <c r="DQQ39" s="277"/>
      <c r="DQR39" s="277"/>
      <c r="DQS39" s="277"/>
      <c r="DQT39" s="277"/>
      <c r="DQU39" s="277"/>
      <c r="DQV39" s="277"/>
      <c r="DQW39" s="277"/>
      <c r="DQX39" s="277"/>
      <c r="DQY39" s="277"/>
      <c r="DQZ39" s="277"/>
      <c r="DRA39" s="277"/>
      <c r="DRB39" s="277"/>
      <c r="DRC39" s="277"/>
      <c r="DRD39" s="277"/>
      <c r="DRE39" s="277"/>
      <c r="DRF39" s="277"/>
      <c r="DRG39" s="277"/>
      <c r="DRH39" s="277"/>
      <c r="DRI39" s="277"/>
      <c r="DRJ39" s="277"/>
      <c r="DRK39" s="277"/>
      <c r="DRL39" s="277"/>
      <c r="DRM39" s="277"/>
      <c r="DRN39" s="277"/>
      <c r="DRO39" s="277"/>
      <c r="DRP39" s="277"/>
      <c r="DRQ39" s="277"/>
      <c r="DRR39" s="277"/>
      <c r="DRS39" s="277"/>
      <c r="DRT39" s="277"/>
      <c r="DRU39" s="277"/>
      <c r="DRV39" s="277"/>
      <c r="DRW39" s="277"/>
      <c r="DRX39" s="277"/>
      <c r="DRY39" s="277"/>
      <c r="DRZ39" s="277"/>
      <c r="DSA39" s="277"/>
      <c r="DSB39" s="277"/>
      <c r="DSC39" s="277"/>
      <c r="DSD39" s="277"/>
      <c r="DSE39" s="277"/>
      <c r="DSF39" s="277"/>
      <c r="DSG39" s="277"/>
      <c r="DSH39" s="277"/>
      <c r="DSI39" s="277"/>
      <c r="DSJ39" s="277"/>
      <c r="DSK39" s="277"/>
      <c r="DSL39" s="277"/>
      <c r="DSM39" s="277"/>
      <c r="DSN39" s="277"/>
      <c r="DSO39" s="277"/>
      <c r="DSP39" s="277"/>
      <c r="DSQ39" s="277"/>
      <c r="DSR39" s="277"/>
      <c r="DSS39" s="277"/>
      <c r="DST39" s="277"/>
      <c r="DSU39" s="277"/>
      <c r="DSV39" s="277"/>
      <c r="DSW39" s="277"/>
      <c r="DSX39" s="277"/>
      <c r="DSY39" s="277"/>
      <c r="DSZ39" s="277"/>
      <c r="DTA39" s="277"/>
      <c r="DTB39" s="277"/>
      <c r="DTC39" s="277"/>
      <c r="DTD39" s="277"/>
      <c r="DTE39" s="277"/>
      <c r="DTF39" s="277"/>
      <c r="DTG39" s="277"/>
      <c r="DTH39" s="277"/>
      <c r="DTI39" s="277"/>
      <c r="DTJ39" s="277"/>
      <c r="DTK39" s="277"/>
      <c r="DTL39" s="277"/>
      <c r="DTM39" s="277"/>
      <c r="DTN39" s="277"/>
      <c r="DTO39" s="277"/>
      <c r="DTP39" s="277"/>
      <c r="DTQ39" s="277"/>
      <c r="DTR39" s="277"/>
      <c r="DTS39" s="277"/>
      <c r="DTT39" s="277"/>
      <c r="DTU39" s="277"/>
      <c r="DTV39" s="277"/>
      <c r="DTW39" s="277"/>
      <c r="DTX39" s="277"/>
      <c r="DTY39" s="277"/>
      <c r="DTZ39" s="277"/>
      <c r="DUA39" s="277"/>
      <c r="DUB39" s="277"/>
      <c r="DUC39" s="277"/>
      <c r="DUD39" s="277"/>
      <c r="DUE39" s="277"/>
      <c r="DUF39" s="277"/>
      <c r="DUG39" s="277"/>
      <c r="DUH39" s="277"/>
      <c r="DUI39" s="277"/>
      <c r="DUJ39" s="277"/>
      <c r="DUK39" s="277"/>
      <c r="DUL39" s="277"/>
      <c r="DUM39" s="277"/>
      <c r="DUN39" s="277"/>
      <c r="DUO39" s="277"/>
      <c r="DUP39" s="277"/>
      <c r="DUQ39" s="277"/>
      <c r="DUR39" s="277"/>
      <c r="DUS39" s="277"/>
      <c r="DUT39" s="277"/>
      <c r="DUU39" s="277"/>
      <c r="DUV39" s="277"/>
      <c r="DUW39" s="277"/>
      <c r="DUX39" s="277"/>
      <c r="DUY39" s="277"/>
      <c r="DUZ39" s="277"/>
      <c r="DVA39" s="277"/>
      <c r="DVB39" s="277"/>
      <c r="DVC39" s="277"/>
      <c r="DVD39" s="277"/>
      <c r="DVE39" s="277"/>
      <c r="DVF39" s="277"/>
      <c r="DVG39" s="277"/>
      <c r="DVH39" s="277"/>
      <c r="DVI39" s="277"/>
      <c r="DVJ39" s="277"/>
      <c r="DVK39" s="277"/>
      <c r="DVL39" s="277"/>
      <c r="DVM39" s="277"/>
      <c r="DVN39" s="277"/>
      <c r="DVO39" s="277"/>
      <c r="DVP39" s="277"/>
      <c r="DVQ39" s="277"/>
      <c r="DVR39" s="277"/>
      <c r="DVS39" s="277"/>
      <c r="DVT39" s="277"/>
      <c r="DVU39" s="277"/>
      <c r="DVV39" s="277"/>
      <c r="DVW39" s="277"/>
      <c r="DVX39" s="277"/>
      <c r="DVY39" s="277"/>
      <c r="DVZ39" s="277"/>
      <c r="DWA39" s="277"/>
      <c r="DWB39" s="277"/>
      <c r="DWC39" s="277"/>
      <c r="DWD39" s="277"/>
      <c r="DWE39" s="277"/>
      <c r="DWF39" s="277"/>
      <c r="DWG39" s="277"/>
      <c r="DWH39" s="277"/>
      <c r="DWI39" s="277"/>
      <c r="DWJ39" s="277"/>
      <c r="DWK39" s="277"/>
      <c r="DWL39" s="277"/>
      <c r="DWM39" s="277"/>
      <c r="DWN39" s="277"/>
      <c r="DWO39" s="277"/>
      <c r="DWP39" s="277"/>
      <c r="DWQ39" s="277"/>
      <c r="DWR39" s="277"/>
      <c r="DWS39" s="277"/>
      <c r="DWT39" s="277"/>
      <c r="DWU39" s="277"/>
      <c r="DWV39" s="277"/>
      <c r="DWW39" s="277"/>
      <c r="DWX39" s="277"/>
      <c r="DWY39" s="277"/>
      <c r="DWZ39" s="277"/>
      <c r="DXA39" s="277"/>
      <c r="DXB39" s="277"/>
      <c r="DXC39" s="277"/>
      <c r="DXD39" s="277"/>
      <c r="DXE39" s="277"/>
      <c r="DXF39" s="277"/>
      <c r="DXG39" s="277"/>
      <c r="DXH39" s="277"/>
      <c r="DXI39" s="277"/>
      <c r="DXJ39" s="277"/>
      <c r="DXK39" s="277"/>
      <c r="DXL39" s="277"/>
      <c r="DXM39" s="277"/>
      <c r="DXN39" s="277"/>
      <c r="DXO39" s="277"/>
      <c r="DXP39" s="277"/>
      <c r="DXQ39" s="277"/>
      <c r="DXR39" s="277"/>
      <c r="DXS39" s="277"/>
      <c r="DXT39" s="277"/>
      <c r="DXU39" s="277"/>
      <c r="DXV39" s="277"/>
      <c r="DXW39" s="277"/>
      <c r="DXX39" s="277"/>
      <c r="DXY39" s="277"/>
      <c r="DXZ39" s="277"/>
      <c r="DYA39" s="277"/>
      <c r="DYB39" s="277"/>
      <c r="DYC39" s="277"/>
      <c r="DYD39" s="277"/>
      <c r="DYE39" s="277"/>
      <c r="DYF39" s="277"/>
      <c r="DYG39" s="277"/>
      <c r="DYH39" s="277"/>
      <c r="DYI39" s="277"/>
      <c r="DYJ39" s="277"/>
      <c r="DYK39" s="277"/>
      <c r="DYL39" s="277"/>
      <c r="DYM39" s="277"/>
      <c r="DYN39" s="277"/>
      <c r="DYO39" s="277"/>
      <c r="DYP39" s="277"/>
      <c r="DYQ39" s="277"/>
      <c r="DYR39" s="277"/>
      <c r="DYS39" s="277"/>
      <c r="DYT39" s="277"/>
      <c r="DYU39" s="277"/>
      <c r="DYV39" s="277"/>
      <c r="DYW39" s="277"/>
      <c r="DYX39" s="277"/>
      <c r="DYY39" s="277"/>
      <c r="DYZ39" s="277"/>
      <c r="DZA39" s="277"/>
      <c r="DZB39" s="277"/>
      <c r="DZC39" s="277"/>
      <c r="DZD39" s="277"/>
      <c r="DZE39" s="277"/>
      <c r="DZF39" s="277"/>
      <c r="DZG39" s="277"/>
      <c r="DZH39" s="277"/>
      <c r="DZI39" s="277"/>
      <c r="DZJ39" s="277"/>
      <c r="DZK39" s="277"/>
      <c r="DZL39" s="277"/>
      <c r="DZM39" s="277"/>
      <c r="DZN39" s="277"/>
      <c r="DZO39" s="277"/>
      <c r="DZP39" s="277"/>
      <c r="DZQ39" s="277"/>
      <c r="DZR39" s="277"/>
      <c r="DZS39" s="277"/>
      <c r="DZT39" s="277"/>
      <c r="DZU39" s="277"/>
      <c r="DZV39" s="277"/>
      <c r="DZW39" s="277"/>
      <c r="DZX39" s="277"/>
      <c r="DZY39" s="277"/>
      <c r="DZZ39" s="277"/>
      <c r="EAA39" s="277"/>
      <c r="EAB39" s="277"/>
      <c r="EAC39" s="277"/>
      <c r="EAD39" s="277"/>
      <c r="EAE39" s="277"/>
      <c r="EAF39" s="277"/>
      <c r="EAG39" s="277"/>
      <c r="EAH39" s="277"/>
      <c r="EAI39" s="277"/>
      <c r="EAJ39" s="277"/>
      <c r="EAK39" s="277"/>
      <c r="EAL39" s="277"/>
      <c r="EAM39" s="277"/>
      <c r="EAN39" s="277"/>
      <c r="EAO39" s="277"/>
      <c r="EAP39" s="277"/>
      <c r="EAQ39" s="277"/>
      <c r="EAR39" s="277"/>
      <c r="EAS39" s="277"/>
      <c r="EAT39" s="277"/>
      <c r="EAU39" s="277"/>
      <c r="EAV39" s="277"/>
      <c r="EAW39" s="277"/>
      <c r="EAX39" s="277"/>
      <c r="EAY39" s="277"/>
      <c r="EAZ39" s="277"/>
      <c r="EBA39" s="277"/>
      <c r="EBB39" s="277"/>
      <c r="EBC39" s="277"/>
      <c r="EBD39" s="277"/>
      <c r="EBE39" s="277"/>
      <c r="EBF39" s="277"/>
      <c r="EBG39" s="277"/>
      <c r="EBH39" s="277"/>
      <c r="EBI39" s="277"/>
      <c r="EBJ39" s="277"/>
      <c r="EBK39" s="277"/>
      <c r="EBL39" s="277"/>
      <c r="EBM39" s="277"/>
      <c r="EBN39" s="277"/>
      <c r="EBO39" s="277"/>
      <c r="EBP39" s="277"/>
      <c r="EBQ39" s="277"/>
      <c r="EBR39" s="277"/>
      <c r="EBS39" s="277"/>
      <c r="EBT39" s="277"/>
      <c r="EBU39" s="277"/>
      <c r="EBV39" s="277"/>
      <c r="EBW39" s="277"/>
      <c r="EBX39" s="277"/>
      <c r="EBY39" s="277"/>
      <c r="EBZ39" s="277"/>
      <c r="ECA39" s="277"/>
      <c r="ECB39" s="277"/>
      <c r="ECC39" s="277"/>
      <c r="ECD39" s="277"/>
      <c r="ECE39" s="277"/>
      <c r="ECF39" s="277"/>
      <c r="ECG39" s="277"/>
      <c r="ECH39" s="277"/>
      <c r="ECI39" s="277"/>
      <c r="ECJ39" s="277"/>
      <c r="ECK39" s="277"/>
      <c r="ECL39" s="277"/>
      <c r="ECM39" s="277"/>
      <c r="ECN39" s="277"/>
      <c r="ECO39" s="277"/>
      <c r="ECP39" s="277"/>
      <c r="ECQ39" s="277"/>
      <c r="ECR39" s="277"/>
      <c r="ECS39" s="277"/>
      <c r="ECT39" s="277"/>
      <c r="ECU39" s="277"/>
      <c r="ECV39" s="277"/>
      <c r="ECW39" s="277"/>
      <c r="ECX39" s="277"/>
      <c r="ECY39" s="277"/>
      <c r="ECZ39" s="277"/>
      <c r="EDA39" s="277"/>
      <c r="EDB39" s="277"/>
      <c r="EDC39" s="277"/>
      <c r="EDD39" s="277"/>
      <c r="EDE39" s="277"/>
      <c r="EDF39" s="277"/>
      <c r="EDG39" s="277"/>
      <c r="EDH39" s="277"/>
      <c r="EDI39" s="277"/>
      <c r="EDJ39" s="277"/>
      <c r="EDK39" s="277"/>
      <c r="EDL39" s="277"/>
      <c r="EDM39" s="277"/>
      <c r="EDN39" s="277"/>
      <c r="EDO39" s="277"/>
      <c r="EDP39" s="277"/>
      <c r="EDQ39" s="277"/>
      <c r="EDR39" s="277"/>
      <c r="EDS39" s="277"/>
      <c r="EDT39" s="277"/>
      <c r="EDU39" s="277"/>
      <c r="EDV39" s="277"/>
      <c r="EDW39" s="277"/>
      <c r="EDX39" s="277"/>
      <c r="EDY39" s="277"/>
      <c r="EDZ39" s="277"/>
      <c r="EEA39" s="277"/>
      <c r="EEB39" s="277"/>
      <c r="EEC39" s="277"/>
      <c r="EED39" s="277"/>
      <c r="EEE39" s="277"/>
      <c r="EEF39" s="277"/>
      <c r="EEG39" s="277"/>
      <c r="EEH39" s="277"/>
      <c r="EEI39" s="277"/>
      <c r="EEJ39" s="277"/>
      <c r="EEK39" s="277"/>
      <c r="EEL39" s="277"/>
      <c r="EEM39" s="277"/>
      <c r="EEN39" s="277"/>
      <c r="EEO39" s="277"/>
      <c r="EEP39" s="277"/>
      <c r="EEQ39" s="277"/>
      <c r="EER39" s="277"/>
      <c r="EES39" s="277"/>
      <c r="EET39" s="277"/>
      <c r="EEU39" s="277"/>
      <c r="EEV39" s="277"/>
      <c r="EEW39" s="277"/>
      <c r="EEX39" s="277"/>
      <c r="EEY39" s="277"/>
      <c r="EEZ39" s="277"/>
      <c r="EFA39" s="277"/>
      <c r="EFB39" s="277"/>
      <c r="EFC39" s="277"/>
      <c r="EFD39" s="277"/>
      <c r="EFE39" s="277"/>
      <c r="EFF39" s="277"/>
      <c r="EFG39" s="277"/>
      <c r="EFH39" s="277"/>
      <c r="EFI39" s="277"/>
      <c r="EFJ39" s="277"/>
      <c r="EFK39" s="277"/>
      <c r="EFL39" s="277"/>
      <c r="EFM39" s="277"/>
      <c r="EFN39" s="277"/>
      <c r="EFO39" s="277"/>
      <c r="EFP39" s="277"/>
      <c r="EFQ39" s="277"/>
      <c r="EFR39" s="277"/>
      <c r="EFS39" s="277"/>
      <c r="EFT39" s="277"/>
      <c r="EFU39" s="277"/>
      <c r="EFV39" s="277"/>
      <c r="EFW39" s="277"/>
      <c r="EFX39" s="277"/>
      <c r="EFY39" s="277"/>
      <c r="EFZ39" s="277"/>
      <c r="EGA39" s="277"/>
      <c r="EGB39" s="277"/>
      <c r="EGC39" s="277"/>
      <c r="EGD39" s="277"/>
      <c r="EGE39" s="277"/>
      <c r="EGF39" s="277"/>
      <c r="EGG39" s="277"/>
      <c r="EGH39" s="277"/>
      <c r="EGI39" s="277"/>
      <c r="EGJ39" s="277"/>
      <c r="EGK39" s="277"/>
      <c r="EGL39" s="277"/>
      <c r="EGM39" s="277"/>
      <c r="EGN39" s="277"/>
      <c r="EGO39" s="277"/>
      <c r="EGP39" s="277"/>
      <c r="EGQ39" s="277"/>
      <c r="EGR39" s="277"/>
      <c r="EGS39" s="277"/>
      <c r="EGT39" s="277"/>
      <c r="EGU39" s="277"/>
      <c r="EGV39" s="277"/>
      <c r="EGW39" s="277"/>
      <c r="EGX39" s="277"/>
      <c r="EGY39" s="277"/>
      <c r="EGZ39" s="277"/>
      <c r="EHA39" s="277"/>
      <c r="EHB39" s="277"/>
      <c r="EHC39" s="277"/>
      <c r="EHD39" s="277"/>
      <c r="EHE39" s="277"/>
      <c r="EHF39" s="277"/>
      <c r="EHG39" s="277"/>
      <c r="EHH39" s="277"/>
      <c r="EHI39" s="277"/>
      <c r="EHJ39" s="277"/>
      <c r="EHK39" s="277"/>
      <c r="EHL39" s="277"/>
      <c r="EHM39" s="277"/>
      <c r="EHN39" s="277"/>
      <c r="EHO39" s="277"/>
      <c r="EHP39" s="277"/>
      <c r="EHQ39" s="277"/>
      <c r="EHR39" s="277"/>
      <c r="EHS39" s="277"/>
      <c r="EHT39" s="277"/>
      <c r="EHU39" s="277"/>
      <c r="EHV39" s="277"/>
      <c r="EHW39" s="277"/>
      <c r="EHX39" s="277"/>
      <c r="EHY39" s="277"/>
      <c r="EHZ39" s="277"/>
      <c r="EIA39" s="277"/>
      <c r="EIB39" s="277"/>
      <c r="EIC39" s="277"/>
      <c r="EID39" s="277"/>
      <c r="EIE39" s="277"/>
      <c r="EIF39" s="277"/>
      <c r="EIG39" s="277"/>
      <c r="EIH39" s="277"/>
      <c r="EII39" s="277"/>
      <c r="EIJ39" s="277"/>
      <c r="EIK39" s="277"/>
      <c r="EIL39" s="277"/>
      <c r="EIM39" s="277"/>
      <c r="EIN39" s="277"/>
      <c r="EIO39" s="277"/>
      <c r="EIP39" s="277"/>
      <c r="EIQ39" s="277"/>
      <c r="EIR39" s="277"/>
      <c r="EIS39" s="277"/>
      <c r="EIT39" s="277"/>
      <c r="EIU39" s="277"/>
      <c r="EIV39" s="277"/>
      <c r="EIW39" s="277"/>
      <c r="EIX39" s="277"/>
      <c r="EIY39" s="277"/>
      <c r="EIZ39" s="277"/>
      <c r="EJA39" s="277"/>
      <c r="EJB39" s="277"/>
      <c r="EJC39" s="277"/>
      <c r="EJD39" s="277"/>
      <c r="EJE39" s="277"/>
      <c r="EJF39" s="277"/>
      <c r="EJG39" s="277"/>
      <c r="EJH39" s="277"/>
      <c r="EJI39" s="277"/>
      <c r="EJJ39" s="277"/>
      <c r="EJK39" s="277"/>
      <c r="EJL39" s="277"/>
      <c r="EJM39" s="277"/>
      <c r="EJN39" s="277"/>
      <c r="EJO39" s="277"/>
      <c r="EJP39" s="277"/>
      <c r="EJQ39" s="277"/>
      <c r="EJR39" s="277"/>
      <c r="EJS39" s="277"/>
      <c r="EJT39" s="277"/>
      <c r="EJU39" s="277"/>
      <c r="EJV39" s="277"/>
      <c r="EJW39" s="277"/>
      <c r="EJX39" s="277"/>
      <c r="EJY39" s="277"/>
      <c r="EJZ39" s="277"/>
      <c r="EKA39" s="277"/>
      <c r="EKB39" s="277"/>
      <c r="EKC39" s="277"/>
      <c r="EKD39" s="277"/>
      <c r="EKE39" s="277"/>
      <c r="EKF39" s="277"/>
      <c r="EKG39" s="277"/>
      <c r="EKH39" s="277"/>
      <c r="EKI39" s="277"/>
      <c r="EKJ39" s="277"/>
      <c r="EKK39" s="277"/>
      <c r="EKL39" s="277"/>
      <c r="EKM39" s="277"/>
      <c r="EKN39" s="277"/>
      <c r="EKO39" s="277"/>
      <c r="EKP39" s="277"/>
      <c r="EKQ39" s="277"/>
      <c r="EKR39" s="277"/>
      <c r="EKS39" s="277"/>
      <c r="EKT39" s="277"/>
      <c r="EKU39" s="277"/>
      <c r="EKV39" s="277"/>
      <c r="EKW39" s="277"/>
      <c r="EKX39" s="277"/>
      <c r="EKY39" s="277"/>
      <c r="EKZ39" s="277"/>
      <c r="ELA39" s="277"/>
      <c r="ELB39" s="277"/>
      <c r="ELC39" s="277"/>
      <c r="ELD39" s="277"/>
      <c r="ELE39" s="277"/>
      <c r="ELF39" s="277"/>
      <c r="ELG39" s="277"/>
      <c r="ELH39" s="277"/>
      <c r="ELI39" s="277"/>
      <c r="ELJ39" s="277"/>
      <c r="ELK39" s="277"/>
      <c r="ELL39" s="277"/>
      <c r="ELM39" s="277"/>
      <c r="ELN39" s="277"/>
      <c r="ELO39" s="277"/>
      <c r="ELP39" s="277"/>
      <c r="ELQ39" s="277"/>
      <c r="ELR39" s="277"/>
      <c r="ELS39" s="277"/>
      <c r="ELT39" s="277"/>
      <c r="ELU39" s="277"/>
      <c r="ELV39" s="277"/>
      <c r="ELW39" s="277"/>
      <c r="ELX39" s="277"/>
      <c r="ELY39" s="277"/>
      <c r="ELZ39" s="277"/>
      <c r="EMA39" s="277"/>
      <c r="EMB39" s="277"/>
      <c r="EMC39" s="277"/>
      <c r="EMD39" s="277"/>
      <c r="EME39" s="277"/>
      <c r="EMF39" s="277"/>
      <c r="EMG39" s="277"/>
      <c r="EMH39" s="277"/>
      <c r="EMI39" s="277"/>
      <c r="EMJ39" s="277"/>
      <c r="EMK39" s="277"/>
      <c r="EML39" s="277"/>
      <c r="EMM39" s="277"/>
      <c r="EMN39" s="277"/>
      <c r="EMO39" s="277"/>
      <c r="EMP39" s="277"/>
      <c r="EMQ39" s="277"/>
      <c r="EMR39" s="277"/>
      <c r="EMS39" s="277"/>
      <c r="EMT39" s="277"/>
      <c r="EMU39" s="277"/>
      <c r="EMV39" s="277"/>
      <c r="EMW39" s="277"/>
      <c r="EMX39" s="277"/>
      <c r="EMY39" s="277"/>
      <c r="EMZ39" s="277"/>
      <c r="ENA39" s="277"/>
      <c r="ENB39" s="277"/>
      <c r="ENC39" s="277"/>
      <c r="END39" s="277"/>
      <c r="ENE39" s="277"/>
      <c r="ENF39" s="277"/>
      <c r="ENG39" s="277"/>
      <c r="ENH39" s="277"/>
      <c r="ENI39" s="277"/>
      <c r="ENJ39" s="277"/>
      <c r="ENK39" s="277"/>
      <c r="ENL39" s="277"/>
      <c r="ENM39" s="277"/>
      <c r="ENN39" s="277"/>
      <c r="ENO39" s="277"/>
      <c r="ENP39" s="277"/>
      <c r="ENQ39" s="277"/>
      <c r="ENR39" s="277"/>
      <c r="ENS39" s="277"/>
      <c r="ENT39" s="277"/>
      <c r="ENU39" s="277"/>
      <c r="ENV39" s="277"/>
      <c r="ENW39" s="277"/>
      <c r="ENX39" s="277"/>
      <c r="ENY39" s="277"/>
      <c r="ENZ39" s="277"/>
      <c r="EOA39" s="277"/>
      <c r="EOB39" s="277"/>
      <c r="EOC39" s="277"/>
      <c r="EOD39" s="277"/>
      <c r="EOE39" s="277"/>
      <c r="EOF39" s="277"/>
      <c r="EOG39" s="277"/>
      <c r="EOH39" s="277"/>
      <c r="EOI39" s="277"/>
      <c r="EOJ39" s="277"/>
      <c r="EOK39" s="277"/>
      <c r="EOL39" s="277"/>
      <c r="EOM39" s="277"/>
      <c r="EON39" s="277"/>
      <c r="EOO39" s="277"/>
      <c r="EOP39" s="277"/>
      <c r="EOQ39" s="277"/>
      <c r="EOR39" s="277"/>
      <c r="EOS39" s="277"/>
      <c r="EOT39" s="277"/>
      <c r="EOU39" s="277"/>
      <c r="EOV39" s="277"/>
      <c r="EOW39" s="277"/>
      <c r="EOX39" s="277"/>
      <c r="EOY39" s="277"/>
      <c r="EOZ39" s="277"/>
      <c r="EPA39" s="277"/>
      <c r="EPB39" s="277"/>
      <c r="EPC39" s="277"/>
      <c r="EPD39" s="277"/>
      <c r="EPE39" s="277"/>
      <c r="EPF39" s="277"/>
      <c r="EPG39" s="277"/>
      <c r="EPH39" s="277"/>
      <c r="EPI39" s="277"/>
      <c r="EPJ39" s="277"/>
      <c r="EPK39" s="277"/>
      <c r="EPL39" s="277"/>
      <c r="EPM39" s="277"/>
      <c r="EPN39" s="277"/>
      <c r="EPO39" s="277"/>
      <c r="EPP39" s="277"/>
      <c r="EPQ39" s="277"/>
      <c r="EPR39" s="277"/>
      <c r="EPS39" s="277"/>
      <c r="EPT39" s="277"/>
      <c r="EPU39" s="277"/>
      <c r="EPV39" s="277"/>
      <c r="EPW39" s="277"/>
      <c r="EPX39" s="277"/>
      <c r="EPY39" s="277"/>
      <c r="EPZ39" s="277"/>
      <c r="EQA39" s="277"/>
      <c r="EQB39" s="277"/>
      <c r="EQC39" s="277"/>
      <c r="EQD39" s="277"/>
      <c r="EQE39" s="277"/>
      <c r="EQF39" s="277"/>
      <c r="EQG39" s="277"/>
      <c r="EQH39" s="277"/>
      <c r="EQI39" s="277"/>
      <c r="EQJ39" s="277"/>
      <c r="EQK39" s="277"/>
      <c r="EQL39" s="277"/>
      <c r="EQM39" s="277"/>
      <c r="EQN39" s="277"/>
      <c r="EQO39" s="277"/>
      <c r="EQP39" s="277"/>
      <c r="EQQ39" s="277"/>
      <c r="EQR39" s="277"/>
      <c r="EQS39" s="277"/>
      <c r="EQT39" s="277"/>
      <c r="EQU39" s="277"/>
      <c r="EQV39" s="277"/>
      <c r="EQW39" s="277"/>
      <c r="EQX39" s="277"/>
      <c r="EQY39" s="277"/>
      <c r="EQZ39" s="277"/>
      <c r="ERA39" s="277"/>
      <c r="ERB39" s="277"/>
      <c r="ERC39" s="277"/>
      <c r="ERD39" s="277"/>
      <c r="ERE39" s="277"/>
      <c r="ERF39" s="277"/>
      <c r="ERG39" s="277"/>
      <c r="ERH39" s="277"/>
      <c r="ERI39" s="277"/>
      <c r="ERJ39" s="277"/>
      <c r="ERK39" s="277"/>
      <c r="ERL39" s="277"/>
      <c r="ERM39" s="277"/>
      <c r="ERN39" s="277"/>
      <c r="ERO39" s="277"/>
      <c r="ERP39" s="277"/>
      <c r="ERQ39" s="277"/>
      <c r="ERR39" s="277"/>
      <c r="ERS39" s="277"/>
      <c r="ERT39" s="277"/>
      <c r="ERU39" s="277"/>
      <c r="ERV39" s="277"/>
      <c r="ERW39" s="277"/>
      <c r="ERX39" s="277"/>
      <c r="ERY39" s="277"/>
      <c r="ERZ39" s="277"/>
      <c r="ESA39" s="277"/>
      <c r="ESB39" s="277"/>
      <c r="ESC39" s="277"/>
      <c r="ESD39" s="277"/>
      <c r="ESE39" s="277"/>
      <c r="ESF39" s="277"/>
      <c r="ESG39" s="277"/>
      <c r="ESH39" s="277"/>
      <c r="ESI39" s="277"/>
      <c r="ESJ39" s="277"/>
      <c r="ESK39" s="277"/>
      <c r="ESL39" s="277"/>
      <c r="ESM39" s="277"/>
      <c r="ESN39" s="277"/>
      <c r="ESO39" s="277"/>
      <c r="ESP39" s="277"/>
      <c r="ESQ39" s="277"/>
      <c r="ESR39" s="277"/>
      <c r="ESS39" s="277"/>
      <c r="EST39" s="277"/>
      <c r="ESU39" s="277"/>
      <c r="ESV39" s="277"/>
      <c r="ESW39" s="277"/>
      <c r="ESX39" s="277"/>
      <c r="ESY39" s="277"/>
      <c r="ESZ39" s="277"/>
      <c r="ETA39" s="277"/>
      <c r="ETB39" s="277"/>
      <c r="ETC39" s="277"/>
      <c r="ETD39" s="277"/>
      <c r="ETE39" s="277"/>
      <c r="ETF39" s="277"/>
      <c r="ETG39" s="277"/>
      <c r="ETH39" s="277"/>
      <c r="ETI39" s="277"/>
      <c r="ETJ39" s="277"/>
      <c r="ETK39" s="277"/>
      <c r="ETL39" s="277"/>
      <c r="ETM39" s="277"/>
      <c r="ETN39" s="277"/>
      <c r="ETO39" s="277"/>
      <c r="ETP39" s="277"/>
      <c r="ETQ39" s="277"/>
      <c r="ETR39" s="277"/>
      <c r="ETS39" s="277"/>
      <c r="ETT39" s="277"/>
      <c r="ETU39" s="277"/>
      <c r="ETV39" s="277"/>
      <c r="ETW39" s="277"/>
      <c r="ETX39" s="277"/>
      <c r="ETY39" s="277"/>
      <c r="ETZ39" s="277"/>
      <c r="EUA39" s="277"/>
      <c r="EUB39" s="277"/>
      <c r="EUC39" s="277"/>
      <c r="EUD39" s="277"/>
      <c r="EUE39" s="277"/>
      <c r="EUF39" s="277"/>
      <c r="EUG39" s="277"/>
      <c r="EUH39" s="277"/>
      <c r="EUI39" s="277"/>
      <c r="EUJ39" s="277"/>
      <c r="EUK39" s="277"/>
      <c r="EUL39" s="277"/>
      <c r="EUM39" s="277"/>
      <c r="EUN39" s="277"/>
      <c r="EUO39" s="277"/>
      <c r="EUP39" s="277"/>
      <c r="EUQ39" s="277"/>
      <c r="EUR39" s="277"/>
      <c r="EUS39" s="277"/>
      <c r="EUT39" s="277"/>
      <c r="EUU39" s="277"/>
      <c r="EUV39" s="277"/>
      <c r="EUW39" s="277"/>
      <c r="EUX39" s="277"/>
      <c r="EUY39" s="277"/>
      <c r="EUZ39" s="277"/>
      <c r="EVA39" s="277"/>
      <c r="EVB39" s="277"/>
      <c r="EVC39" s="277"/>
      <c r="EVD39" s="277"/>
      <c r="EVE39" s="277"/>
      <c r="EVF39" s="277"/>
      <c r="EVG39" s="277"/>
      <c r="EVH39" s="277"/>
      <c r="EVI39" s="277"/>
      <c r="EVJ39" s="277"/>
      <c r="EVK39" s="277"/>
      <c r="EVL39" s="277"/>
      <c r="EVM39" s="277"/>
      <c r="EVN39" s="277"/>
      <c r="EVO39" s="277"/>
      <c r="EVP39" s="277"/>
      <c r="EVQ39" s="277"/>
      <c r="EVR39" s="277"/>
      <c r="EVS39" s="277"/>
      <c r="EVT39" s="277"/>
      <c r="EVU39" s="277"/>
      <c r="EVV39" s="277"/>
      <c r="EVW39" s="277"/>
      <c r="EVX39" s="277"/>
      <c r="EVY39" s="277"/>
      <c r="EVZ39" s="277"/>
      <c r="EWA39" s="277"/>
      <c r="EWB39" s="277"/>
      <c r="EWC39" s="277"/>
      <c r="EWD39" s="277"/>
      <c r="EWE39" s="277"/>
      <c r="EWF39" s="277"/>
      <c r="EWG39" s="277"/>
      <c r="EWH39" s="277"/>
      <c r="EWI39" s="277"/>
      <c r="EWJ39" s="277"/>
      <c r="EWK39" s="277"/>
      <c r="EWL39" s="277"/>
      <c r="EWM39" s="277"/>
      <c r="EWN39" s="277"/>
      <c r="EWO39" s="277"/>
      <c r="EWP39" s="277"/>
      <c r="EWQ39" s="277"/>
      <c r="EWR39" s="277"/>
      <c r="EWS39" s="277"/>
      <c r="EWT39" s="277"/>
      <c r="EWU39" s="277"/>
      <c r="EWV39" s="277"/>
      <c r="EWW39" s="277"/>
      <c r="EWX39" s="277"/>
      <c r="EWY39" s="277"/>
      <c r="EWZ39" s="277"/>
      <c r="EXA39" s="277"/>
      <c r="EXB39" s="277"/>
      <c r="EXC39" s="277"/>
      <c r="EXD39" s="277"/>
      <c r="EXE39" s="277"/>
      <c r="EXF39" s="277"/>
      <c r="EXG39" s="277"/>
      <c r="EXH39" s="277"/>
      <c r="EXI39" s="277"/>
      <c r="EXJ39" s="277"/>
      <c r="EXK39" s="277"/>
      <c r="EXL39" s="277"/>
      <c r="EXM39" s="277"/>
      <c r="EXN39" s="277"/>
      <c r="EXO39" s="277"/>
      <c r="EXP39" s="277"/>
      <c r="EXQ39" s="277"/>
      <c r="EXR39" s="277"/>
      <c r="EXS39" s="277"/>
      <c r="EXT39" s="277"/>
      <c r="EXU39" s="277"/>
      <c r="EXV39" s="277"/>
      <c r="EXW39" s="277"/>
      <c r="EXX39" s="277"/>
      <c r="EXY39" s="277"/>
      <c r="EXZ39" s="277"/>
      <c r="EYA39" s="277"/>
      <c r="EYB39" s="277"/>
      <c r="EYC39" s="277"/>
      <c r="EYD39" s="277"/>
      <c r="EYE39" s="277"/>
      <c r="EYF39" s="277"/>
      <c r="EYG39" s="277"/>
      <c r="EYH39" s="277"/>
      <c r="EYI39" s="277"/>
      <c r="EYJ39" s="277"/>
      <c r="EYK39" s="277"/>
      <c r="EYL39" s="277"/>
      <c r="EYM39" s="277"/>
      <c r="EYN39" s="277"/>
      <c r="EYO39" s="277"/>
      <c r="EYP39" s="277"/>
      <c r="EYQ39" s="277"/>
      <c r="EYR39" s="277"/>
      <c r="EYS39" s="277"/>
      <c r="EYT39" s="277"/>
      <c r="EYU39" s="277"/>
      <c r="EYV39" s="277"/>
      <c r="EYW39" s="277"/>
      <c r="EYX39" s="277"/>
      <c r="EYY39" s="277"/>
      <c r="EYZ39" s="277"/>
      <c r="EZA39" s="277"/>
      <c r="EZB39" s="277"/>
      <c r="EZC39" s="277"/>
      <c r="EZD39" s="277"/>
      <c r="EZE39" s="277"/>
      <c r="EZF39" s="277"/>
      <c r="EZG39" s="277"/>
      <c r="EZH39" s="277"/>
      <c r="EZI39" s="277"/>
      <c r="EZJ39" s="277"/>
      <c r="EZK39" s="277"/>
      <c r="EZL39" s="277"/>
      <c r="EZM39" s="277"/>
      <c r="EZN39" s="277"/>
      <c r="EZO39" s="277"/>
      <c r="EZP39" s="277"/>
      <c r="EZQ39" s="277"/>
      <c r="EZR39" s="277"/>
      <c r="EZS39" s="277"/>
      <c r="EZT39" s="277"/>
      <c r="EZU39" s="277"/>
      <c r="EZV39" s="277"/>
      <c r="EZW39" s="277"/>
      <c r="EZX39" s="277"/>
      <c r="EZY39" s="277"/>
      <c r="EZZ39" s="277"/>
      <c r="FAA39" s="277"/>
      <c r="FAB39" s="277"/>
      <c r="FAC39" s="277"/>
      <c r="FAD39" s="277"/>
      <c r="FAE39" s="277"/>
      <c r="FAF39" s="277"/>
      <c r="FAG39" s="277"/>
      <c r="FAH39" s="277"/>
      <c r="FAI39" s="277"/>
      <c r="FAJ39" s="277"/>
      <c r="FAK39" s="277"/>
      <c r="FAL39" s="277"/>
      <c r="FAM39" s="277"/>
      <c r="FAN39" s="277"/>
      <c r="FAO39" s="277"/>
      <c r="FAP39" s="277"/>
      <c r="FAQ39" s="277"/>
      <c r="FAR39" s="277"/>
      <c r="FAS39" s="277"/>
      <c r="FAT39" s="277"/>
      <c r="FAU39" s="277"/>
      <c r="FAV39" s="277"/>
      <c r="FAW39" s="277"/>
      <c r="FAX39" s="277"/>
      <c r="FAY39" s="277"/>
      <c r="FAZ39" s="277"/>
      <c r="FBA39" s="277"/>
      <c r="FBB39" s="277"/>
      <c r="FBC39" s="277"/>
      <c r="FBD39" s="277"/>
      <c r="FBE39" s="277"/>
      <c r="FBF39" s="277"/>
      <c r="FBG39" s="277"/>
      <c r="FBH39" s="277"/>
      <c r="FBI39" s="277"/>
      <c r="FBJ39" s="277"/>
      <c r="FBK39" s="277"/>
      <c r="FBL39" s="277"/>
      <c r="FBM39" s="277"/>
      <c r="FBN39" s="277"/>
      <c r="FBO39" s="277"/>
      <c r="FBP39" s="277"/>
      <c r="FBQ39" s="277"/>
      <c r="FBR39" s="277"/>
      <c r="FBS39" s="277"/>
      <c r="FBT39" s="277"/>
      <c r="FBU39" s="277"/>
      <c r="FBV39" s="277"/>
      <c r="FBW39" s="277"/>
      <c r="FBX39" s="277"/>
      <c r="FBY39" s="277"/>
      <c r="FBZ39" s="277"/>
      <c r="FCA39" s="277"/>
      <c r="FCB39" s="277"/>
      <c r="FCC39" s="277"/>
      <c r="FCD39" s="277"/>
      <c r="FCE39" s="277"/>
      <c r="FCF39" s="277"/>
      <c r="FCG39" s="277"/>
      <c r="FCH39" s="277"/>
      <c r="FCI39" s="277"/>
      <c r="FCJ39" s="277"/>
      <c r="FCK39" s="277"/>
      <c r="FCL39" s="277"/>
      <c r="FCM39" s="277"/>
      <c r="FCN39" s="277"/>
      <c r="FCO39" s="277"/>
      <c r="FCP39" s="277"/>
      <c r="FCQ39" s="277"/>
      <c r="FCR39" s="277"/>
      <c r="FCS39" s="277"/>
      <c r="FCT39" s="277"/>
      <c r="FCU39" s="277"/>
      <c r="FCV39" s="277"/>
      <c r="FCW39" s="277"/>
      <c r="FCX39" s="277"/>
      <c r="FCY39" s="277"/>
      <c r="FCZ39" s="277"/>
      <c r="FDA39" s="277"/>
      <c r="FDB39" s="277"/>
      <c r="FDC39" s="277"/>
      <c r="FDD39" s="277"/>
      <c r="FDE39" s="277"/>
      <c r="FDF39" s="277"/>
      <c r="FDG39" s="277"/>
      <c r="FDH39" s="277"/>
      <c r="FDI39" s="277"/>
      <c r="FDJ39" s="277"/>
      <c r="FDK39" s="277"/>
      <c r="FDL39" s="277"/>
      <c r="FDM39" s="277"/>
      <c r="FDN39" s="277"/>
      <c r="FDO39" s="277"/>
      <c r="FDP39" s="277"/>
      <c r="FDQ39" s="277"/>
      <c r="FDR39" s="277"/>
      <c r="FDS39" s="277"/>
      <c r="FDT39" s="277"/>
      <c r="FDU39" s="277"/>
      <c r="FDV39" s="277"/>
      <c r="FDW39" s="277"/>
      <c r="FDX39" s="277"/>
      <c r="FDY39" s="277"/>
      <c r="FDZ39" s="277"/>
      <c r="FEA39" s="277"/>
      <c r="FEB39" s="277"/>
      <c r="FEC39" s="277"/>
      <c r="FED39" s="277"/>
      <c r="FEE39" s="277"/>
      <c r="FEF39" s="277"/>
      <c r="FEG39" s="277"/>
      <c r="FEH39" s="277"/>
      <c r="FEI39" s="277"/>
      <c r="FEJ39" s="277"/>
      <c r="FEK39" s="277"/>
      <c r="FEL39" s="277"/>
      <c r="FEM39" s="277"/>
      <c r="FEN39" s="277"/>
      <c r="FEO39" s="277"/>
      <c r="FEP39" s="277"/>
      <c r="FEQ39" s="277"/>
      <c r="FER39" s="277"/>
      <c r="FES39" s="277"/>
      <c r="FET39" s="277"/>
      <c r="FEU39" s="277"/>
      <c r="FEV39" s="277"/>
      <c r="FEW39" s="277"/>
      <c r="FEX39" s="277"/>
      <c r="FEY39" s="277"/>
      <c r="FEZ39" s="277"/>
      <c r="FFA39" s="277"/>
      <c r="FFB39" s="277"/>
      <c r="FFC39" s="277"/>
      <c r="FFD39" s="277"/>
      <c r="FFE39" s="277"/>
      <c r="FFF39" s="277"/>
      <c r="FFG39" s="277"/>
      <c r="FFH39" s="277"/>
      <c r="FFI39" s="277"/>
      <c r="FFJ39" s="277"/>
      <c r="FFK39" s="277"/>
      <c r="FFL39" s="277"/>
      <c r="FFM39" s="277"/>
      <c r="FFN39" s="277"/>
      <c r="FFO39" s="277"/>
      <c r="FFP39" s="277"/>
      <c r="FFQ39" s="277"/>
      <c r="FFR39" s="277"/>
      <c r="FFS39" s="277"/>
      <c r="FFT39" s="277"/>
      <c r="FFU39" s="277"/>
      <c r="FFV39" s="277"/>
      <c r="FFW39" s="277"/>
      <c r="FFX39" s="277"/>
      <c r="FFY39" s="277"/>
      <c r="FFZ39" s="277"/>
      <c r="FGA39" s="277"/>
      <c r="FGB39" s="277"/>
      <c r="FGC39" s="277"/>
      <c r="FGD39" s="277"/>
      <c r="FGE39" s="277"/>
      <c r="FGF39" s="277"/>
      <c r="FGG39" s="277"/>
      <c r="FGH39" s="277"/>
      <c r="FGI39" s="277"/>
      <c r="FGJ39" s="277"/>
      <c r="FGK39" s="277"/>
      <c r="FGL39" s="277"/>
      <c r="FGM39" s="277"/>
      <c r="FGN39" s="277"/>
      <c r="FGO39" s="277"/>
      <c r="FGP39" s="277"/>
      <c r="FGQ39" s="277"/>
      <c r="FGR39" s="277"/>
      <c r="FGS39" s="277"/>
      <c r="FGT39" s="277"/>
      <c r="FGU39" s="277"/>
      <c r="FGV39" s="277"/>
      <c r="FGW39" s="277"/>
      <c r="FGX39" s="277"/>
      <c r="FGY39" s="277"/>
      <c r="FGZ39" s="277"/>
      <c r="FHA39" s="277"/>
      <c r="FHB39" s="277"/>
      <c r="FHC39" s="277"/>
      <c r="FHD39" s="277"/>
      <c r="FHE39" s="277"/>
      <c r="FHF39" s="277"/>
      <c r="FHG39" s="277"/>
      <c r="FHH39" s="277"/>
      <c r="FHI39" s="277"/>
      <c r="FHJ39" s="277"/>
      <c r="FHK39" s="277"/>
      <c r="FHL39" s="277"/>
      <c r="FHM39" s="277"/>
      <c r="FHN39" s="277"/>
      <c r="FHO39" s="277"/>
      <c r="FHP39" s="277"/>
      <c r="FHQ39" s="277"/>
      <c r="FHR39" s="277"/>
      <c r="FHS39" s="277"/>
      <c r="FHT39" s="277"/>
      <c r="FHU39" s="277"/>
      <c r="FHV39" s="277"/>
      <c r="FHW39" s="277"/>
      <c r="FHX39" s="277"/>
      <c r="FHY39" s="277"/>
      <c r="FHZ39" s="277"/>
      <c r="FIA39" s="277"/>
      <c r="FIB39" s="277"/>
      <c r="FIC39" s="277"/>
      <c r="FID39" s="277"/>
      <c r="FIE39" s="277"/>
      <c r="FIF39" s="277"/>
      <c r="FIG39" s="277"/>
      <c r="FIH39" s="277"/>
      <c r="FII39" s="277"/>
      <c r="FIJ39" s="277"/>
      <c r="FIK39" s="277"/>
      <c r="FIL39" s="277"/>
      <c r="FIM39" s="277"/>
      <c r="FIN39" s="277"/>
      <c r="FIO39" s="277"/>
      <c r="FIP39" s="277"/>
      <c r="FIQ39" s="277"/>
      <c r="FIR39" s="277"/>
      <c r="FIS39" s="277"/>
      <c r="FIT39" s="277"/>
      <c r="FIU39" s="277"/>
      <c r="FIV39" s="277"/>
      <c r="FIW39" s="277"/>
      <c r="FIX39" s="277"/>
      <c r="FIY39" s="277"/>
      <c r="FIZ39" s="277"/>
      <c r="FJA39" s="277"/>
      <c r="FJB39" s="277"/>
      <c r="FJC39" s="277"/>
      <c r="FJD39" s="277"/>
      <c r="FJE39" s="277"/>
      <c r="FJF39" s="277"/>
      <c r="FJG39" s="277"/>
      <c r="FJH39" s="277"/>
      <c r="FJI39" s="277"/>
      <c r="FJJ39" s="277"/>
      <c r="FJK39" s="277"/>
      <c r="FJL39" s="277"/>
      <c r="FJM39" s="277"/>
      <c r="FJN39" s="277"/>
      <c r="FJO39" s="277"/>
      <c r="FJP39" s="277"/>
      <c r="FJQ39" s="277"/>
      <c r="FJR39" s="277"/>
      <c r="FJS39" s="277"/>
      <c r="FJT39" s="277"/>
      <c r="FJU39" s="277"/>
      <c r="FJV39" s="277"/>
      <c r="FJW39" s="277"/>
      <c r="FJX39" s="277"/>
      <c r="FJY39" s="277"/>
      <c r="FJZ39" s="277"/>
      <c r="FKA39" s="277"/>
      <c r="FKB39" s="277"/>
      <c r="FKC39" s="277"/>
      <c r="FKD39" s="277"/>
      <c r="FKE39" s="277"/>
      <c r="FKF39" s="277"/>
      <c r="FKG39" s="277"/>
      <c r="FKH39" s="277"/>
      <c r="FKI39" s="277"/>
      <c r="FKJ39" s="277"/>
      <c r="FKK39" s="277"/>
      <c r="FKL39" s="277"/>
      <c r="FKM39" s="277"/>
      <c r="FKN39" s="277"/>
      <c r="FKO39" s="277"/>
      <c r="FKP39" s="277"/>
      <c r="FKQ39" s="277"/>
      <c r="FKR39" s="277"/>
      <c r="FKS39" s="277"/>
      <c r="FKT39" s="277"/>
      <c r="FKU39" s="277"/>
      <c r="FKV39" s="277"/>
      <c r="FKW39" s="277"/>
      <c r="FKX39" s="277"/>
      <c r="FKY39" s="277"/>
      <c r="FKZ39" s="277"/>
      <c r="FLA39" s="277"/>
      <c r="FLB39" s="277"/>
      <c r="FLC39" s="277"/>
      <c r="FLD39" s="277"/>
      <c r="FLE39" s="277"/>
      <c r="FLF39" s="277"/>
      <c r="FLG39" s="277"/>
      <c r="FLH39" s="277"/>
      <c r="FLI39" s="277"/>
      <c r="FLJ39" s="277"/>
      <c r="FLK39" s="277"/>
      <c r="FLL39" s="277"/>
      <c r="FLM39" s="277"/>
      <c r="FLN39" s="277"/>
      <c r="FLO39" s="277"/>
      <c r="FLP39" s="277"/>
      <c r="FLQ39" s="277"/>
      <c r="FLR39" s="277"/>
      <c r="FLS39" s="277"/>
      <c r="FLT39" s="277"/>
      <c r="FLU39" s="277"/>
      <c r="FLV39" s="277"/>
      <c r="FLW39" s="277"/>
      <c r="FLX39" s="277"/>
      <c r="FLY39" s="277"/>
      <c r="FLZ39" s="277"/>
      <c r="FMA39" s="277"/>
      <c r="FMB39" s="277"/>
      <c r="FMC39" s="277"/>
      <c r="FMD39" s="277"/>
      <c r="FME39" s="277"/>
      <c r="FMF39" s="277"/>
      <c r="FMG39" s="277"/>
      <c r="FMH39" s="277"/>
      <c r="FMI39" s="277"/>
      <c r="FMJ39" s="277"/>
      <c r="FMK39" s="277"/>
      <c r="FML39" s="277"/>
      <c r="FMM39" s="277"/>
      <c r="FMN39" s="277"/>
      <c r="FMO39" s="277"/>
      <c r="FMP39" s="277"/>
      <c r="FMQ39" s="277"/>
      <c r="FMR39" s="277"/>
      <c r="FMS39" s="277"/>
      <c r="FMT39" s="277"/>
      <c r="FMU39" s="277"/>
      <c r="FMV39" s="277"/>
      <c r="FMW39" s="277"/>
      <c r="FMX39" s="277"/>
      <c r="FMY39" s="277"/>
      <c r="FMZ39" s="277"/>
      <c r="FNA39" s="277"/>
      <c r="FNB39" s="277"/>
      <c r="FNC39" s="277"/>
      <c r="FND39" s="277"/>
      <c r="FNE39" s="277"/>
      <c r="FNF39" s="277"/>
      <c r="FNG39" s="277"/>
      <c r="FNH39" s="277"/>
      <c r="FNI39" s="277"/>
      <c r="FNJ39" s="277"/>
      <c r="FNK39" s="277"/>
      <c r="FNL39" s="277"/>
      <c r="FNM39" s="277"/>
      <c r="FNN39" s="277"/>
      <c r="FNO39" s="277"/>
      <c r="FNP39" s="277"/>
      <c r="FNQ39" s="277"/>
      <c r="FNR39" s="277"/>
      <c r="FNS39" s="277"/>
      <c r="FNT39" s="277"/>
      <c r="FNU39" s="277"/>
      <c r="FNV39" s="277"/>
      <c r="FNW39" s="277"/>
      <c r="FNX39" s="277"/>
      <c r="FNY39" s="277"/>
      <c r="FNZ39" s="277"/>
      <c r="FOA39" s="277"/>
      <c r="FOB39" s="277"/>
      <c r="FOC39" s="277"/>
      <c r="FOD39" s="277"/>
      <c r="FOE39" s="277"/>
      <c r="FOF39" s="277"/>
      <c r="FOG39" s="277"/>
      <c r="FOH39" s="277"/>
      <c r="FOI39" s="277"/>
      <c r="FOJ39" s="277"/>
      <c r="FOK39" s="277"/>
      <c r="FOL39" s="277"/>
      <c r="FOM39" s="277"/>
      <c r="FON39" s="277"/>
      <c r="FOO39" s="277"/>
      <c r="FOP39" s="277"/>
      <c r="FOQ39" s="277"/>
      <c r="FOR39" s="277"/>
      <c r="FOS39" s="277"/>
      <c r="FOT39" s="277"/>
      <c r="FOU39" s="277"/>
      <c r="FOV39" s="277"/>
      <c r="FOW39" s="277"/>
      <c r="FOX39" s="277"/>
      <c r="FOY39" s="277"/>
      <c r="FOZ39" s="277"/>
      <c r="FPA39" s="277"/>
      <c r="FPB39" s="277"/>
      <c r="FPC39" s="277"/>
      <c r="FPD39" s="277"/>
      <c r="FPE39" s="277"/>
      <c r="FPF39" s="277"/>
      <c r="FPG39" s="277"/>
      <c r="FPH39" s="277"/>
      <c r="FPI39" s="277"/>
      <c r="FPJ39" s="277"/>
      <c r="FPK39" s="277"/>
      <c r="FPL39" s="277"/>
      <c r="FPM39" s="277"/>
      <c r="FPN39" s="277"/>
      <c r="FPO39" s="277"/>
      <c r="FPP39" s="277"/>
      <c r="FPQ39" s="277"/>
      <c r="FPR39" s="277"/>
      <c r="FPS39" s="277"/>
      <c r="FPT39" s="277"/>
      <c r="FPU39" s="277"/>
      <c r="FPV39" s="277"/>
      <c r="FPW39" s="277"/>
      <c r="FPX39" s="277"/>
      <c r="FPY39" s="277"/>
      <c r="FPZ39" s="277"/>
      <c r="FQA39" s="277"/>
      <c r="FQB39" s="277"/>
      <c r="FQC39" s="277"/>
      <c r="FQD39" s="277"/>
      <c r="FQE39" s="277"/>
      <c r="FQF39" s="277"/>
      <c r="FQG39" s="277"/>
      <c r="FQH39" s="277"/>
      <c r="FQI39" s="277"/>
      <c r="FQJ39" s="277"/>
      <c r="FQK39" s="277"/>
      <c r="FQL39" s="277"/>
      <c r="FQM39" s="277"/>
      <c r="FQN39" s="277"/>
      <c r="FQO39" s="277"/>
      <c r="FQP39" s="277"/>
      <c r="FQQ39" s="277"/>
      <c r="FQR39" s="277"/>
      <c r="FQS39" s="277"/>
      <c r="FQT39" s="277"/>
      <c r="FQU39" s="277"/>
      <c r="FQV39" s="277"/>
      <c r="FQW39" s="277"/>
      <c r="FQX39" s="277"/>
      <c r="FQY39" s="277"/>
      <c r="FQZ39" s="277"/>
      <c r="FRA39" s="277"/>
      <c r="FRB39" s="277"/>
      <c r="FRC39" s="277"/>
      <c r="FRD39" s="277"/>
      <c r="FRE39" s="277"/>
      <c r="FRF39" s="277"/>
      <c r="FRG39" s="277"/>
      <c r="FRH39" s="277"/>
      <c r="FRI39" s="277"/>
      <c r="FRJ39" s="277"/>
      <c r="FRK39" s="277"/>
      <c r="FRL39" s="277"/>
      <c r="FRM39" s="277"/>
      <c r="FRN39" s="277"/>
      <c r="FRO39" s="277"/>
      <c r="FRP39" s="277"/>
      <c r="FRQ39" s="277"/>
      <c r="FRR39" s="277"/>
      <c r="FRS39" s="277"/>
      <c r="FRT39" s="277"/>
      <c r="FRU39" s="277"/>
      <c r="FRV39" s="277"/>
      <c r="FRW39" s="277"/>
      <c r="FRX39" s="277"/>
      <c r="FRY39" s="277"/>
      <c r="FRZ39" s="277"/>
      <c r="FSA39" s="277"/>
      <c r="FSB39" s="277"/>
      <c r="FSC39" s="277"/>
      <c r="FSD39" s="277"/>
      <c r="FSE39" s="277"/>
      <c r="FSF39" s="277"/>
      <c r="FSG39" s="277"/>
      <c r="FSH39" s="277"/>
      <c r="FSI39" s="277"/>
      <c r="FSJ39" s="277"/>
      <c r="FSK39" s="277"/>
      <c r="FSL39" s="277"/>
      <c r="FSM39" s="277"/>
      <c r="FSN39" s="277"/>
      <c r="FSO39" s="277"/>
      <c r="FSP39" s="277"/>
      <c r="FSQ39" s="277"/>
      <c r="FSR39" s="277"/>
      <c r="FSS39" s="277"/>
      <c r="FST39" s="277"/>
      <c r="FSU39" s="277"/>
      <c r="FSV39" s="277"/>
      <c r="FSW39" s="277"/>
      <c r="FSX39" s="277"/>
      <c r="FSY39" s="277"/>
      <c r="FSZ39" s="277"/>
      <c r="FTA39" s="277"/>
      <c r="FTB39" s="277"/>
      <c r="FTC39" s="277"/>
      <c r="FTD39" s="277"/>
      <c r="FTE39" s="277"/>
      <c r="FTF39" s="277"/>
      <c r="FTG39" s="277"/>
      <c r="FTH39" s="277"/>
      <c r="FTI39" s="277"/>
      <c r="FTJ39" s="277"/>
      <c r="FTK39" s="277"/>
      <c r="FTL39" s="277"/>
      <c r="FTM39" s="277"/>
      <c r="FTN39" s="277"/>
      <c r="FTO39" s="277"/>
      <c r="FTP39" s="277"/>
      <c r="FTQ39" s="277"/>
      <c r="FTR39" s="277"/>
      <c r="FTS39" s="277"/>
      <c r="FTT39" s="277"/>
      <c r="FTU39" s="277"/>
      <c r="FTV39" s="277"/>
      <c r="FTW39" s="277"/>
      <c r="FTX39" s="277"/>
      <c r="FTY39" s="277"/>
      <c r="FTZ39" s="277"/>
      <c r="FUA39" s="277"/>
      <c r="FUB39" s="277"/>
      <c r="FUC39" s="277"/>
      <c r="FUD39" s="277"/>
      <c r="FUE39" s="277"/>
      <c r="FUF39" s="277"/>
      <c r="FUG39" s="277"/>
      <c r="FUH39" s="277"/>
      <c r="FUI39" s="277"/>
      <c r="FUJ39" s="277"/>
      <c r="FUK39" s="277"/>
      <c r="FUL39" s="277"/>
      <c r="FUM39" s="277"/>
      <c r="FUN39" s="277"/>
      <c r="FUO39" s="277"/>
      <c r="FUP39" s="277"/>
      <c r="FUQ39" s="277"/>
      <c r="FUR39" s="277"/>
      <c r="FUS39" s="277"/>
      <c r="FUT39" s="277"/>
      <c r="FUU39" s="277"/>
      <c r="FUV39" s="277"/>
      <c r="FUW39" s="277"/>
      <c r="FUX39" s="277"/>
      <c r="FUY39" s="277"/>
      <c r="FUZ39" s="277"/>
      <c r="FVA39" s="277"/>
      <c r="FVB39" s="277"/>
      <c r="FVC39" s="277"/>
      <c r="FVD39" s="277"/>
      <c r="FVE39" s="277"/>
      <c r="FVF39" s="277"/>
      <c r="FVG39" s="277"/>
      <c r="FVH39" s="277"/>
      <c r="FVI39" s="277"/>
      <c r="FVJ39" s="277"/>
      <c r="FVK39" s="277"/>
      <c r="FVL39" s="277"/>
      <c r="FVM39" s="277"/>
      <c r="FVN39" s="277"/>
      <c r="FVO39" s="277"/>
      <c r="FVP39" s="277"/>
      <c r="FVQ39" s="277"/>
      <c r="FVR39" s="277"/>
      <c r="FVS39" s="277"/>
      <c r="FVT39" s="277"/>
      <c r="FVU39" s="277"/>
      <c r="FVV39" s="277"/>
      <c r="FVW39" s="277"/>
      <c r="FVX39" s="277"/>
      <c r="FVY39" s="277"/>
      <c r="FVZ39" s="277"/>
      <c r="FWA39" s="277"/>
      <c r="FWB39" s="277"/>
      <c r="FWC39" s="277"/>
      <c r="FWD39" s="277"/>
      <c r="FWE39" s="277"/>
      <c r="FWF39" s="277"/>
      <c r="FWG39" s="277"/>
      <c r="FWH39" s="277"/>
      <c r="FWI39" s="277"/>
      <c r="FWJ39" s="277"/>
      <c r="FWK39" s="277"/>
      <c r="FWL39" s="277"/>
      <c r="FWM39" s="277"/>
      <c r="FWN39" s="277"/>
      <c r="FWO39" s="277"/>
      <c r="FWP39" s="277"/>
      <c r="FWQ39" s="277"/>
      <c r="FWR39" s="277"/>
      <c r="FWS39" s="277"/>
      <c r="FWT39" s="277"/>
      <c r="FWU39" s="277"/>
      <c r="FWV39" s="277"/>
      <c r="FWW39" s="277"/>
      <c r="FWX39" s="277"/>
      <c r="FWY39" s="277"/>
      <c r="FWZ39" s="277"/>
      <c r="FXA39" s="277"/>
      <c r="FXB39" s="277"/>
      <c r="FXC39" s="277"/>
      <c r="FXD39" s="277"/>
      <c r="FXE39" s="277"/>
      <c r="FXF39" s="277"/>
      <c r="FXG39" s="277"/>
      <c r="FXH39" s="277"/>
      <c r="FXI39" s="277"/>
      <c r="FXJ39" s="277"/>
      <c r="FXK39" s="277"/>
      <c r="FXL39" s="277"/>
      <c r="FXM39" s="277"/>
      <c r="FXN39" s="277"/>
      <c r="FXO39" s="277"/>
      <c r="FXP39" s="277"/>
      <c r="FXQ39" s="277"/>
      <c r="FXR39" s="277"/>
      <c r="FXS39" s="277"/>
      <c r="FXT39" s="277"/>
      <c r="FXU39" s="277"/>
      <c r="FXV39" s="277"/>
      <c r="FXW39" s="277"/>
      <c r="FXX39" s="277"/>
      <c r="FXY39" s="277"/>
      <c r="FXZ39" s="277"/>
      <c r="FYA39" s="277"/>
      <c r="FYB39" s="277"/>
      <c r="FYC39" s="277"/>
      <c r="FYD39" s="277"/>
      <c r="FYE39" s="277"/>
      <c r="FYF39" s="277"/>
      <c r="FYG39" s="277"/>
      <c r="FYH39" s="277"/>
      <c r="FYI39" s="277"/>
      <c r="FYJ39" s="277"/>
      <c r="FYK39" s="277"/>
      <c r="FYL39" s="277"/>
      <c r="FYM39" s="277"/>
      <c r="FYN39" s="277"/>
      <c r="FYO39" s="277"/>
      <c r="FYP39" s="277"/>
      <c r="FYQ39" s="277"/>
      <c r="FYR39" s="277"/>
      <c r="FYS39" s="277"/>
      <c r="FYT39" s="277"/>
      <c r="FYU39" s="277"/>
      <c r="FYV39" s="277"/>
      <c r="FYW39" s="277"/>
      <c r="FYX39" s="277"/>
      <c r="FYY39" s="277"/>
      <c r="FYZ39" s="277"/>
      <c r="FZA39" s="277"/>
      <c r="FZB39" s="277"/>
      <c r="FZC39" s="277"/>
      <c r="FZD39" s="277"/>
      <c r="FZE39" s="277"/>
      <c r="FZF39" s="277"/>
      <c r="FZG39" s="277"/>
      <c r="FZH39" s="277"/>
      <c r="FZI39" s="277"/>
      <c r="FZJ39" s="277"/>
      <c r="FZK39" s="277"/>
      <c r="FZL39" s="277"/>
      <c r="FZM39" s="277"/>
      <c r="FZN39" s="277"/>
      <c r="FZO39" s="277"/>
      <c r="FZP39" s="277"/>
      <c r="FZQ39" s="277"/>
      <c r="FZR39" s="277"/>
      <c r="FZS39" s="277"/>
      <c r="FZT39" s="277"/>
      <c r="FZU39" s="277"/>
      <c r="FZV39" s="277"/>
      <c r="FZW39" s="277"/>
      <c r="FZX39" s="277"/>
      <c r="FZY39" s="277"/>
      <c r="FZZ39" s="277"/>
      <c r="GAA39" s="277"/>
      <c r="GAB39" s="277"/>
      <c r="GAC39" s="277"/>
      <c r="GAD39" s="277"/>
      <c r="GAE39" s="277"/>
      <c r="GAF39" s="277"/>
      <c r="GAG39" s="277"/>
      <c r="GAH39" s="277"/>
      <c r="GAI39" s="277"/>
      <c r="GAJ39" s="277"/>
      <c r="GAK39" s="277"/>
      <c r="GAL39" s="277"/>
      <c r="GAM39" s="277"/>
      <c r="GAN39" s="277"/>
      <c r="GAO39" s="277"/>
      <c r="GAP39" s="277"/>
      <c r="GAQ39" s="277"/>
      <c r="GAR39" s="277"/>
      <c r="GAS39" s="277"/>
      <c r="GAT39" s="277"/>
      <c r="GAU39" s="277"/>
      <c r="GAV39" s="277"/>
      <c r="GAW39" s="277"/>
      <c r="GAX39" s="277"/>
      <c r="GAY39" s="277"/>
      <c r="GAZ39" s="277"/>
      <c r="GBA39" s="277"/>
      <c r="GBB39" s="277"/>
      <c r="GBC39" s="277"/>
      <c r="GBD39" s="277"/>
      <c r="GBE39" s="277"/>
      <c r="GBF39" s="277"/>
      <c r="GBG39" s="277"/>
      <c r="GBH39" s="277"/>
      <c r="GBI39" s="277"/>
      <c r="GBJ39" s="277"/>
      <c r="GBK39" s="277"/>
      <c r="GBL39" s="277"/>
      <c r="GBM39" s="277"/>
      <c r="GBN39" s="277"/>
      <c r="GBO39" s="277"/>
      <c r="GBP39" s="277"/>
      <c r="GBQ39" s="277"/>
      <c r="GBR39" s="277"/>
      <c r="GBS39" s="277"/>
      <c r="GBT39" s="277"/>
      <c r="GBU39" s="277"/>
      <c r="GBV39" s="277"/>
      <c r="GBW39" s="277"/>
      <c r="GBX39" s="277"/>
      <c r="GBY39" s="277"/>
      <c r="GBZ39" s="277"/>
      <c r="GCA39" s="277"/>
      <c r="GCB39" s="277"/>
      <c r="GCC39" s="277"/>
      <c r="GCD39" s="277"/>
      <c r="GCE39" s="277"/>
      <c r="GCF39" s="277"/>
      <c r="GCG39" s="277"/>
      <c r="GCH39" s="277"/>
      <c r="GCI39" s="277"/>
      <c r="GCJ39" s="277"/>
      <c r="GCK39" s="277"/>
      <c r="GCL39" s="277"/>
      <c r="GCM39" s="277"/>
      <c r="GCN39" s="277"/>
      <c r="GCO39" s="277"/>
      <c r="GCP39" s="277"/>
      <c r="GCQ39" s="277"/>
      <c r="GCR39" s="277"/>
      <c r="GCS39" s="277"/>
      <c r="GCT39" s="277"/>
      <c r="GCU39" s="277"/>
      <c r="GCV39" s="277"/>
      <c r="GCW39" s="277"/>
      <c r="GCX39" s="277"/>
      <c r="GCY39" s="277"/>
      <c r="GCZ39" s="277"/>
      <c r="GDA39" s="277"/>
      <c r="GDB39" s="277"/>
      <c r="GDC39" s="277"/>
      <c r="GDD39" s="277"/>
      <c r="GDE39" s="277"/>
      <c r="GDF39" s="277"/>
      <c r="GDG39" s="277"/>
      <c r="GDH39" s="277"/>
      <c r="GDI39" s="277"/>
      <c r="GDJ39" s="277"/>
      <c r="GDK39" s="277"/>
      <c r="GDL39" s="277"/>
      <c r="GDM39" s="277"/>
      <c r="GDN39" s="277"/>
      <c r="GDO39" s="277"/>
      <c r="GDP39" s="277"/>
      <c r="GDQ39" s="277"/>
      <c r="GDR39" s="277"/>
      <c r="GDS39" s="277"/>
      <c r="GDT39" s="277"/>
      <c r="GDU39" s="277"/>
      <c r="GDV39" s="277"/>
      <c r="GDW39" s="277"/>
      <c r="GDX39" s="277"/>
      <c r="GDY39" s="277"/>
      <c r="GDZ39" s="277"/>
      <c r="GEA39" s="277"/>
      <c r="GEB39" s="277"/>
      <c r="GEC39" s="277"/>
      <c r="GED39" s="277"/>
      <c r="GEE39" s="277"/>
      <c r="GEF39" s="277"/>
      <c r="GEG39" s="277"/>
      <c r="GEH39" s="277"/>
      <c r="GEI39" s="277"/>
      <c r="GEJ39" s="277"/>
      <c r="GEK39" s="277"/>
      <c r="GEL39" s="277"/>
      <c r="GEM39" s="277"/>
      <c r="GEN39" s="277"/>
      <c r="GEO39" s="277"/>
      <c r="GEP39" s="277"/>
      <c r="GEQ39" s="277"/>
      <c r="GER39" s="277"/>
      <c r="GES39" s="277"/>
      <c r="GET39" s="277"/>
      <c r="GEU39" s="277"/>
      <c r="GEV39" s="277"/>
      <c r="GEW39" s="277"/>
      <c r="GEX39" s="277"/>
      <c r="GEY39" s="277"/>
      <c r="GEZ39" s="277"/>
      <c r="GFA39" s="277"/>
      <c r="GFB39" s="277"/>
      <c r="GFC39" s="277"/>
      <c r="GFD39" s="277"/>
      <c r="GFE39" s="277"/>
      <c r="GFF39" s="277"/>
      <c r="GFG39" s="277"/>
      <c r="GFH39" s="277"/>
      <c r="GFI39" s="277"/>
      <c r="GFJ39" s="277"/>
      <c r="GFK39" s="277"/>
      <c r="GFL39" s="277"/>
      <c r="GFM39" s="277"/>
      <c r="GFN39" s="277"/>
      <c r="GFO39" s="277"/>
      <c r="GFP39" s="277"/>
      <c r="GFQ39" s="277"/>
      <c r="GFR39" s="277"/>
      <c r="GFS39" s="277"/>
      <c r="GFT39" s="277"/>
      <c r="GFU39" s="277"/>
      <c r="GFV39" s="277"/>
      <c r="GFW39" s="277"/>
      <c r="GFX39" s="277"/>
      <c r="GFY39" s="277"/>
      <c r="GFZ39" s="277"/>
      <c r="GGA39" s="277"/>
      <c r="GGB39" s="277"/>
      <c r="GGC39" s="277"/>
      <c r="GGD39" s="277"/>
      <c r="GGE39" s="277"/>
      <c r="GGF39" s="277"/>
      <c r="GGG39" s="277"/>
      <c r="GGH39" s="277"/>
      <c r="GGI39" s="277"/>
      <c r="GGJ39" s="277"/>
      <c r="GGK39" s="277"/>
      <c r="GGL39" s="277"/>
      <c r="GGM39" s="277"/>
      <c r="GGN39" s="277"/>
      <c r="GGO39" s="277"/>
      <c r="GGP39" s="277"/>
      <c r="GGQ39" s="277"/>
      <c r="GGR39" s="277"/>
      <c r="GGS39" s="277"/>
      <c r="GGT39" s="277"/>
      <c r="GGU39" s="277"/>
      <c r="GGV39" s="277"/>
      <c r="GGW39" s="277"/>
      <c r="GGX39" s="277"/>
      <c r="GGY39" s="277"/>
      <c r="GGZ39" s="277"/>
      <c r="GHA39" s="277"/>
      <c r="GHB39" s="277"/>
      <c r="GHC39" s="277"/>
      <c r="GHD39" s="277"/>
      <c r="GHE39" s="277"/>
      <c r="GHF39" s="277"/>
      <c r="GHG39" s="277"/>
      <c r="GHH39" s="277"/>
      <c r="GHI39" s="277"/>
      <c r="GHJ39" s="277"/>
      <c r="GHK39" s="277"/>
      <c r="GHL39" s="277"/>
      <c r="GHM39" s="277"/>
      <c r="GHN39" s="277"/>
      <c r="GHO39" s="277"/>
      <c r="GHP39" s="277"/>
      <c r="GHQ39" s="277"/>
      <c r="GHR39" s="277"/>
      <c r="GHS39" s="277"/>
      <c r="GHT39" s="277"/>
      <c r="GHU39" s="277"/>
      <c r="GHV39" s="277"/>
      <c r="GHW39" s="277"/>
      <c r="GHX39" s="277"/>
      <c r="GHY39" s="277"/>
      <c r="GHZ39" s="277"/>
      <c r="GIA39" s="277"/>
      <c r="GIB39" s="277"/>
      <c r="GIC39" s="277"/>
      <c r="GID39" s="277"/>
      <c r="GIE39" s="277"/>
      <c r="GIF39" s="277"/>
      <c r="GIG39" s="277"/>
      <c r="GIH39" s="277"/>
      <c r="GII39" s="277"/>
      <c r="GIJ39" s="277"/>
      <c r="GIK39" s="277"/>
      <c r="GIL39" s="277"/>
      <c r="GIM39" s="277"/>
      <c r="GIN39" s="277"/>
      <c r="GIO39" s="277"/>
      <c r="GIP39" s="277"/>
      <c r="GIQ39" s="277"/>
      <c r="GIR39" s="277"/>
      <c r="GIS39" s="277"/>
      <c r="GIT39" s="277"/>
      <c r="GIU39" s="277"/>
      <c r="GIV39" s="277"/>
      <c r="GIW39" s="277"/>
      <c r="GIX39" s="277"/>
      <c r="GIY39" s="277"/>
      <c r="GIZ39" s="277"/>
      <c r="GJA39" s="277"/>
      <c r="GJB39" s="277"/>
      <c r="GJC39" s="277"/>
      <c r="GJD39" s="277"/>
      <c r="GJE39" s="277"/>
      <c r="GJF39" s="277"/>
      <c r="GJG39" s="277"/>
      <c r="GJH39" s="277"/>
      <c r="GJI39" s="277"/>
      <c r="GJJ39" s="277"/>
      <c r="GJK39" s="277"/>
      <c r="GJL39" s="277"/>
      <c r="GJM39" s="277"/>
      <c r="GJN39" s="277"/>
      <c r="GJO39" s="277"/>
      <c r="GJP39" s="277"/>
      <c r="GJQ39" s="277"/>
      <c r="GJR39" s="277"/>
      <c r="GJS39" s="277"/>
      <c r="GJT39" s="277"/>
      <c r="GJU39" s="277"/>
      <c r="GJV39" s="277"/>
      <c r="GJW39" s="277"/>
      <c r="GJX39" s="277"/>
      <c r="GJY39" s="277"/>
      <c r="GJZ39" s="277"/>
      <c r="GKA39" s="277"/>
      <c r="GKB39" s="277"/>
      <c r="GKC39" s="277"/>
      <c r="GKD39" s="277"/>
      <c r="GKE39" s="277"/>
      <c r="GKF39" s="277"/>
      <c r="GKG39" s="277"/>
      <c r="GKH39" s="277"/>
      <c r="GKI39" s="277"/>
      <c r="GKJ39" s="277"/>
      <c r="GKK39" s="277"/>
      <c r="GKL39" s="277"/>
      <c r="GKM39" s="277"/>
      <c r="GKN39" s="277"/>
      <c r="GKO39" s="277"/>
      <c r="GKP39" s="277"/>
      <c r="GKQ39" s="277"/>
      <c r="GKR39" s="277"/>
      <c r="GKS39" s="277"/>
      <c r="GKT39" s="277"/>
      <c r="GKU39" s="277"/>
      <c r="GKV39" s="277"/>
      <c r="GKW39" s="277"/>
      <c r="GKX39" s="277"/>
      <c r="GKY39" s="277"/>
      <c r="GKZ39" s="277"/>
      <c r="GLA39" s="277"/>
      <c r="GLB39" s="277"/>
      <c r="GLC39" s="277"/>
      <c r="GLD39" s="277"/>
      <c r="GLE39" s="277"/>
      <c r="GLF39" s="277"/>
      <c r="GLG39" s="277"/>
      <c r="GLH39" s="277"/>
      <c r="GLI39" s="277"/>
      <c r="GLJ39" s="277"/>
      <c r="GLK39" s="277"/>
      <c r="GLL39" s="277"/>
      <c r="GLM39" s="277"/>
      <c r="GLN39" s="277"/>
      <c r="GLO39" s="277"/>
      <c r="GLP39" s="277"/>
      <c r="GLQ39" s="277"/>
      <c r="GLR39" s="277"/>
      <c r="GLS39" s="277"/>
      <c r="GLT39" s="277"/>
      <c r="GLU39" s="277"/>
      <c r="GLV39" s="277"/>
      <c r="GLW39" s="277"/>
      <c r="GLX39" s="277"/>
      <c r="GLY39" s="277"/>
      <c r="GLZ39" s="277"/>
      <c r="GMA39" s="277"/>
      <c r="GMB39" s="277"/>
      <c r="GMC39" s="277"/>
      <c r="GMD39" s="277"/>
      <c r="GME39" s="277"/>
      <c r="GMF39" s="277"/>
      <c r="GMG39" s="277"/>
      <c r="GMH39" s="277"/>
      <c r="GMI39" s="277"/>
      <c r="GMJ39" s="277"/>
      <c r="GMK39" s="277"/>
      <c r="GML39" s="277"/>
      <c r="GMM39" s="277"/>
      <c r="GMN39" s="277"/>
      <c r="GMO39" s="277"/>
      <c r="GMP39" s="277"/>
      <c r="GMQ39" s="277"/>
      <c r="GMR39" s="277"/>
      <c r="GMS39" s="277"/>
      <c r="GMT39" s="277"/>
      <c r="GMU39" s="277"/>
      <c r="GMV39" s="277"/>
      <c r="GMW39" s="277"/>
      <c r="GMX39" s="277"/>
      <c r="GMY39" s="277"/>
      <c r="GMZ39" s="277"/>
      <c r="GNA39" s="277"/>
      <c r="GNB39" s="277"/>
      <c r="GNC39" s="277"/>
      <c r="GND39" s="277"/>
      <c r="GNE39" s="277"/>
      <c r="GNF39" s="277"/>
      <c r="GNG39" s="277"/>
      <c r="GNH39" s="277"/>
      <c r="GNI39" s="277"/>
      <c r="GNJ39" s="277"/>
      <c r="GNK39" s="277"/>
      <c r="GNL39" s="277"/>
      <c r="GNM39" s="277"/>
      <c r="GNN39" s="277"/>
      <c r="GNO39" s="277"/>
      <c r="GNP39" s="277"/>
      <c r="GNQ39" s="277"/>
      <c r="GNR39" s="277"/>
      <c r="GNS39" s="277"/>
      <c r="GNT39" s="277"/>
      <c r="GNU39" s="277"/>
      <c r="GNV39" s="277"/>
      <c r="GNW39" s="277"/>
      <c r="GNX39" s="277"/>
      <c r="GNY39" s="277"/>
      <c r="GNZ39" s="277"/>
      <c r="GOA39" s="277"/>
      <c r="GOB39" s="277"/>
      <c r="GOC39" s="277"/>
      <c r="GOD39" s="277"/>
      <c r="GOE39" s="277"/>
      <c r="GOF39" s="277"/>
      <c r="GOG39" s="277"/>
      <c r="GOH39" s="277"/>
      <c r="GOI39" s="277"/>
      <c r="GOJ39" s="277"/>
      <c r="GOK39" s="277"/>
      <c r="GOL39" s="277"/>
      <c r="GOM39" s="277"/>
      <c r="GON39" s="277"/>
      <c r="GOO39" s="277"/>
      <c r="GOP39" s="277"/>
      <c r="GOQ39" s="277"/>
      <c r="GOR39" s="277"/>
      <c r="GOS39" s="277"/>
      <c r="GOT39" s="277"/>
      <c r="GOU39" s="277"/>
      <c r="GOV39" s="277"/>
      <c r="GOW39" s="277"/>
      <c r="GOX39" s="277"/>
      <c r="GOY39" s="277"/>
      <c r="GOZ39" s="277"/>
      <c r="GPA39" s="277"/>
      <c r="GPB39" s="277"/>
      <c r="GPC39" s="277"/>
      <c r="GPD39" s="277"/>
      <c r="GPE39" s="277"/>
      <c r="GPF39" s="277"/>
      <c r="GPG39" s="277"/>
      <c r="GPH39" s="277"/>
      <c r="GPI39" s="277"/>
      <c r="GPJ39" s="277"/>
      <c r="GPK39" s="277"/>
      <c r="GPL39" s="277"/>
      <c r="GPM39" s="277"/>
      <c r="GPN39" s="277"/>
      <c r="GPO39" s="277"/>
      <c r="GPP39" s="277"/>
      <c r="GPQ39" s="277"/>
      <c r="GPR39" s="277"/>
      <c r="GPS39" s="277"/>
      <c r="GPT39" s="277"/>
      <c r="GPU39" s="277"/>
      <c r="GPV39" s="277"/>
      <c r="GPW39" s="277"/>
      <c r="GPX39" s="277"/>
      <c r="GPY39" s="277"/>
      <c r="GPZ39" s="277"/>
      <c r="GQA39" s="277"/>
      <c r="GQB39" s="277"/>
      <c r="GQC39" s="277"/>
      <c r="GQD39" s="277"/>
      <c r="GQE39" s="277"/>
      <c r="GQF39" s="277"/>
      <c r="GQG39" s="277"/>
      <c r="GQH39" s="277"/>
      <c r="GQI39" s="277"/>
      <c r="GQJ39" s="277"/>
      <c r="GQK39" s="277"/>
      <c r="GQL39" s="277"/>
      <c r="GQM39" s="277"/>
      <c r="GQN39" s="277"/>
      <c r="GQO39" s="277"/>
      <c r="GQP39" s="277"/>
      <c r="GQQ39" s="277"/>
      <c r="GQR39" s="277"/>
      <c r="GQS39" s="277"/>
      <c r="GQT39" s="277"/>
      <c r="GQU39" s="277"/>
      <c r="GQV39" s="277"/>
      <c r="GQW39" s="277"/>
      <c r="GQX39" s="277"/>
      <c r="GQY39" s="277"/>
      <c r="GQZ39" s="277"/>
      <c r="GRA39" s="277"/>
      <c r="GRB39" s="277"/>
      <c r="GRC39" s="277"/>
      <c r="GRD39" s="277"/>
      <c r="GRE39" s="277"/>
      <c r="GRF39" s="277"/>
      <c r="GRG39" s="277"/>
      <c r="GRH39" s="277"/>
      <c r="GRI39" s="277"/>
      <c r="GRJ39" s="277"/>
      <c r="GRK39" s="277"/>
      <c r="GRL39" s="277"/>
      <c r="GRM39" s="277"/>
      <c r="GRN39" s="277"/>
      <c r="GRO39" s="277"/>
      <c r="GRP39" s="277"/>
      <c r="GRQ39" s="277"/>
      <c r="GRR39" s="277"/>
      <c r="GRS39" s="277"/>
      <c r="GRT39" s="277"/>
      <c r="GRU39" s="277"/>
      <c r="GRV39" s="277"/>
      <c r="GRW39" s="277"/>
      <c r="GRX39" s="277"/>
      <c r="GRY39" s="277"/>
      <c r="GRZ39" s="277"/>
      <c r="GSA39" s="277"/>
      <c r="GSB39" s="277"/>
      <c r="GSC39" s="277"/>
      <c r="GSD39" s="277"/>
      <c r="GSE39" s="277"/>
      <c r="GSF39" s="277"/>
      <c r="GSG39" s="277"/>
      <c r="GSH39" s="277"/>
      <c r="GSI39" s="277"/>
      <c r="GSJ39" s="277"/>
      <c r="GSK39" s="277"/>
      <c r="GSL39" s="277"/>
      <c r="GSM39" s="277"/>
      <c r="GSN39" s="277"/>
      <c r="GSO39" s="277"/>
      <c r="GSP39" s="277"/>
      <c r="GSQ39" s="277"/>
      <c r="GSR39" s="277"/>
      <c r="GSS39" s="277"/>
      <c r="GST39" s="277"/>
      <c r="GSU39" s="277"/>
      <c r="GSV39" s="277"/>
      <c r="GSW39" s="277"/>
      <c r="GSX39" s="277"/>
      <c r="GSY39" s="277"/>
      <c r="GSZ39" s="277"/>
      <c r="GTA39" s="277"/>
      <c r="GTB39" s="277"/>
      <c r="GTC39" s="277"/>
      <c r="GTD39" s="277"/>
      <c r="GTE39" s="277"/>
      <c r="GTF39" s="277"/>
      <c r="GTG39" s="277"/>
      <c r="GTH39" s="277"/>
      <c r="GTI39" s="277"/>
      <c r="GTJ39" s="277"/>
      <c r="GTK39" s="277"/>
      <c r="GTL39" s="277"/>
      <c r="GTM39" s="277"/>
      <c r="GTN39" s="277"/>
      <c r="GTO39" s="277"/>
      <c r="GTP39" s="277"/>
      <c r="GTQ39" s="277"/>
      <c r="GTR39" s="277"/>
      <c r="GTS39" s="277"/>
      <c r="GTT39" s="277"/>
      <c r="GTU39" s="277"/>
      <c r="GTV39" s="277"/>
      <c r="GTW39" s="277"/>
      <c r="GTX39" s="277"/>
      <c r="GTY39" s="277"/>
      <c r="GTZ39" s="277"/>
      <c r="GUA39" s="277"/>
      <c r="GUB39" s="277"/>
      <c r="GUC39" s="277"/>
      <c r="GUD39" s="277"/>
      <c r="GUE39" s="277"/>
      <c r="GUF39" s="277"/>
      <c r="GUG39" s="277"/>
      <c r="GUH39" s="277"/>
      <c r="GUI39" s="277"/>
      <c r="GUJ39" s="277"/>
      <c r="GUK39" s="277"/>
      <c r="GUL39" s="277"/>
      <c r="GUM39" s="277"/>
      <c r="GUN39" s="277"/>
      <c r="GUO39" s="277"/>
      <c r="GUP39" s="277"/>
      <c r="GUQ39" s="277"/>
      <c r="GUR39" s="277"/>
      <c r="GUS39" s="277"/>
      <c r="GUT39" s="277"/>
      <c r="GUU39" s="277"/>
      <c r="GUV39" s="277"/>
      <c r="GUW39" s="277"/>
      <c r="GUX39" s="277"/>
      <c r="GUY39" s="277"/>
      <c r="GUZ39" s="277"/>
      <c r="GVA39" s="277"/>
      <c r="GVB39" s="277"/>
      <c r="GVC39" s="277"/>
      <c r="GVD39" s="277"/>
      <c r="GVE39" s="277"/>
      <c r="GVF39" s="277"/>
      <c r="GVG39" s="277"/>
      <c r="GVH39" s="277"/>
      <c r="GVI39" s="277"/>
      <c r="GVJ39" s="277"/>
      <c r="GVK39" s="277"/>
      <c r="GVL39" s="277"/>
      <c r="GVM39" s="277"/>
      <c r="GVN39" s="277"/>
      <c r="GVO39" s="277"/>
      <c r="GVP39" s="277"/>
      <c r="GVQ39" s="277"/>
      <c r="GVR39" s="277"/>
      <c r="GVS39" s="277"/>
      <c r="GVT39" s="277"/>
      <c r="GVU39" s="277"/>
      <c r="GVV39" s="277"/>
      <c r="GVW39" s="277"/>
      <c r="GVX39" s="277"/>
      <c r="GVY39" s="277"/>
      <c r="GVZ39" s="277"/>
      <c r="GWA39" s="277"/>
      <c r="GWB39" s="277"/>
      <c r="GWC39" s="277"/>
      <c r="GWD39" s="277"/>
      <c r="GWE39" s="277"/>
      <c r="GWF39" s="277"/>
      <c r="GWG39" s="277"/>
      <c r="GWH39" s="277"/>
      <c r="GWI39" s="277"/>
      <c r="GWJ39" s="277"/>
      <c r="GWK39" s="277"/>
      <c r="GWL39" s="277"/>
      <c r="GWM39" s="277"/>
      <c r="GWN39" s="277"/>
      <c r="GWO39" s="277"/>
      <c r="GWP39" s="277"/>
      <c r="GWQ39" s="277"/>
      <c r="GWR39" s="277"/>
      <c r="GWS39" s="277"/>
      <c r="GWT39" s="277"/>
      <c r="GWU39" s="277"/>
      <c r="GWV39" s="277"/>
      <c r="GWW39" s="277"/>
      <c r="GWX39" s="277"/>
      <c r="GWY39" s="277"/>
      <c r="GWZ39" s="277"/>
      <c r="GXA39" s="277"/>
      <c r="GXB39" s="277"/>
      <c r="GXC39" s="277"/>
      <c r="GXD39" s="277"/>
      <c r="GXE39" s="277"/>
      <c r="GXF39" s="277"/>
      <c r="GXG39" s="277"/>
      <c r="GXH39" s="277"/>
      <c r="GXI39" s="277"/>
      <c r="GXJ39" s="277"/>
      <c r="GXK39" s="277"/>
      <c r="GXL39" s="277"/>
      <c r="GXM39" s="277"/>
      <c r="GXN39" s="277"/>
      <c r="GXO39" s="277"/>
      <c r="GXP39" s="277"/>
      <c r="GXQ39" s="277"/>
      <c r="GXR39" s="277"/>
      <c r="GXS39" s="277"/>
      <c r="GXT39" s="277"/>
      <c r="GXU39" s="277"/>
      <c r="GXV39" s="277"/>
      <c r="GXW39" s="277"/>
      <c r="GXX39" s="277"/>
      <c r="GXY39" s="277"/>
      <c r="GXZ39" s="277"/>
      <c r="GYA39" s="277"/>
      <c r="GYB39" s="277"/>
      <c r="GYC39" s="277"/>
      <c r="GYD39" s="277"/>
      <c r="GYE39" s="277"/>
      <c r="GYF39" s="277"/>
      <c r="GYG39" s="277"/>
      <c r="GYH39" s="277"/>
      <c r="GYI39" s="277"/>
      <c r="GYJ39" s="277"/>
      <c r="GYK39" s="277"/>
      <c r="GYL39" s="277"/>
      <c r="GYM39" s="277"/>
      <c r="GYN39" s="277"/>
      <c r="GYO39" s="277"/>
      <c r="GYP39" s="277"/>
      <c r="GYQ39" s="277"/>
      <c r="GYR39" s="277"/>
      <c r="GYS39" s="277"/>
      <c r="GYT39" s="277"/>
      <c r="GYU39" s="277"/>
      <c r="GYV39" s="277"/>
      <c r="GYW39" s="277"/>
      <c r="GYX39" s="277"/>
      <c r="GYY39" s="277"/>
      <c r="GYZ39" s="277"/>
      <c r="GZA39" s="277"/>
      <c r="GZB39" s="277"/>
      <c r="GZC39" s="277"/>
      <c r="GZD39" s="277"/>
      <c r="GZE39" s="277"/>
      <c r="GZF39" s="277"/>
      <c r="GZG39" s="277"/>
      <c r="GZH39" s="277"/>
      <c r="GZI39" s="277"/>
      <c r="GZJ39" s="277"/>
      <c r="GZK39" s="277"/>
      <c r="GZL39" s="277"/>
      <c r="GZM39" s="277"/>
      <c r="GZN39" s="277"/>
      <c r="GZO39" s="277"/>
      <c r="GZP39" s="277"/>
      <c r="GZQ39" s="277"/>
      <c r="GZR39" s="277"/>
      <c r="GZS39" s="277"/>
      <c r="GZT39" s="277"/>
      <c r="GZU39" s="277"/>
      <c r="GZV39" s="277"/>
      <c r="GZW39" s="277"/>
      <c r="GZX39" s="277"/>
      <c r="GZY39" s="277"/>
      <c r="GZZ39" s="277"/>
      <c r="HAA39" s="277"/>
      <c r="HAB39" s="277"/>
      <c r="HAC39" s="277"/>
      <c r="HAD39" s="277"/>
      <c r="HAE39" s="277"/>
      <c r="HAF39" s="277"/>
      <c r="HAG39" s="277"/>
      <c r="HAH39" s="277"/>
      <c r="HAI39" s="277"/>
      <c r="HAJ39" s="277"/>
      <c r="HAK39" s="277"/>
      <c r="HAL39" s="277"/>
      <c r="HAM39" s="277"/>
      <c r="HAN39" s="277"/>
      <c r="HAO39" s="277"/>
      <c r="HAP39" s="277"/>
      <c r="HAQ39" s="277"/>
      <c r="HAR39" s="277"/>
      <c r="HAS39" s="277"/>
      <c r="HAT39" s="277"/>
      <c r="HAU39" s="277"/>
      <c r="HAV39" s="277"/>
      <c r="HAW39" s="277"/>
      <c r="HAX39" s="277"/>
      <c r="HAY39" s="277"/>
      <c r="HAZ39" s="277"/>
      <c r="HBA39" s="277"/>
      <c r="HBB39" s="277"/>
      <c r="HBC39" s="277"/>
      <c r="HBD39" s="277"/>
      <c r="HBE39" s="277"/>
      <c r="HBF39" s="277"/>
      <c r="HBG39" s="277"/>
      <c r="HBH39" s="277"/>
      <c r="HBI39" s="277"/>
      <c r="HBJ39" s="277"/>
      <c r="HBK39" s="277"/>
      <c r="HBL39" s="277"/>
      <c r="HBM39" s="277"/>
      <c r="HBN39" s="277"/>
      <c r="HBO39" s="277"/>
      <c r="HBP39" s="277"/>
      <c r="HBQ39" s="277"/>
      <c r="HBR39" s="277"/>
      <c r="HBS39" s="277"/>
      <c r="HBT39" s="277"/>
      <c r="HBU39" s="277"/>
      <c r="HBV39" s="277"/>
      <c r="HBW39" s="277"/>
      <c r="HBX39" s="277"/>
      <c r="HBY39" s="277"/>
      <c r="HBZ39" s="277"/>
      <c r="HCA39" s="277"/>
      <c r="HCB39" s="277"/>
      <c r="HCC39" s="277"/>
      <c r="HCD39" s="277"/>
      <c r="HCE39" s="277"/>
      <c r="HCF39" s="277"/>
      <c r="HCG39" s="277"/>
      <c r="HCH39" s="277"/>
      <c r="HCI39" s="277"/>
      <c r="HCJ39" s="277"/>
      <c r="HCK39" s="277"/>
      <c r="HCL39" s="277"/>
      <c r="HCM39" s="277"/>
      <c r="HCN39" s="277"/>
      <c r="HCO39" s="277"/>
      <c r="HCP39" s="277"/>
      <c r="HCQ39" s="277"/>
      <c r="HCR39" s="277"/>
      <c r="HCS39" s="277"/>
      <c r="HCT39" s="277"/>
      <c r="HCU39" s="277"/>
      <c r="HCV39" s="277"/>
      <c r="HCW39" s="277"/>
      <c r="HCX39" s="277"/>
      <c r="HCY39" s="277"/>
      <c r="HCZ39" s="277"/>
      <c r="HDA39" s="277"/>
      <c r="HDB39" s="277"/>
      <c r="HDC39" s="277"/>
      <c r="HDD39" s="277"/>
      <c r="HDE39" s="277"/>
      <c r="HDF39" s="277"/>
      <c r="HDG39" s="277"/>
      <c r="HDH39" s="277"/>
      <c r="HDI39" s="277"/>
      <c r="HDJ39" s="277"/>
      <c r="HDK39" s="277"/>
      <c r="HDL39" s="277"/>
      <c r="HDM39" s="277"/>
      <c r="HDN39" s="277"/>
      <c r="HDO39" s="277"/>
      <c r="HDP39" s="277"/>
      <c r="HDQ39" s="277"/>
      <c r="HDR39" s="277"/>
      <c r="HDS39" s="277"/>
      <c r="HDT39" s="277"/>
      <c r="HDU39" s="277"/>
      <c r="HDV39" s="277"/>
      <c r="HDW39" s="277"/>
      <c r="HDX39" s="277"/>
      <c r="HDY39" s="277"/>
      <c r="HDZ39" s="277"/>
      <c r="HEA39" s="277"/>
      <c r="HEB39" s="277"/>
      <c r="HEC39" s="277"/>
      <c r="HED39" s="277"/>
      <c r="HEE39" s="277"/>
      <c r="HEF39" s="277"/>
      <c r="HEG39" s="277"/>
      <c r="HEH39" s="277"/>
      <c r="HEI39" s="277"/>
      <c r="HEJ39" s="277"/>
      <c r="HEK39" s="277"/>
      <c r="HEL39" s="277"/>
      <c r="HEM39" s="277"/>
      <c r="HEN39" s="277"/>
      <c r="HEO39" s="277"/>
      <c r="HEP39" s="277"/>
      <c r="HEQ39" s="277"/>
      <c r="HER39" s="277"/>
      <c r="HES39" s="277"/>
      <c r="HET39" s="277"/>
      <c r="HEU39" s="277"/>
      <c r="HEV39" s="277"/>
      <c r="HEW39" s="277"/>
      <c r="HEX39" s="277"/>
      <c r="HEY39" s="277"/>
      <c r="HEZ39" s="277"/>
      <c r="HFA39" s="277"/>
      <c r="HFB39" s="277"/>
      <c r="HFC39" s="277"/>
      <c r="HFD39" s="277"/>
      <c r="HFE39" s="277"/>
      <c r="HFF39" s="277"/>
      <c r="HFG39" s="277"/>
      <c r="HFH39" s="277"/>
      <c r="HFI39" s="277"/>
      <c r="HFJ39" s="277"/>
      <c r="HFK39" s="277"/>
      <c r="HFL39" s="277"/>
      <c r="HFM39" s="277"/>
      <c r="HFN39" s="277"/>
      <c r="HFO39" s="277"/>
      <c r="HFP39" s="277"/>
      <c r="HFQ39" s="277"/>
      <c r="HFR39" s="277"/>
      <c r="HFS39" s="277"/>
      <c r="HFT39" s="277"/>
      <c r="HFU39" s="277"/>
      <c r="HFV39" s="277"/>
      <c r="HFW39" s="277"/>
      <c r="HFX39" s="277"/>
      <c r="HFY39" s="277"/>
      <c r="HFZ39" s="277"/>
      <c r="HGA39" s="277"/>
      <c r="HGB39" s="277"/>
      <c r="HGC39" s="277"/>
      <c r="HGD39" s="277"/>
      <c r="HGE39" s="277"/>
      <c r="HGF39" s="277"/>
      <c r="HGG39" s="277"/>
      <c r="HGH39" s="277"/>
      <c r="HGI39" s="277"/>
      <c r="HGJ39" s="277"/>
      <c r="HGK39" s="277"/>
      <c r="HGL39" s="277"/>
      <c r="HGM39" s="277"/>
      <c r="HGN39" s="277"/>
      <c r="HGO39" s="277"/>
      <c r="HGP39" s="277"/>
      <c r="HGQ39" s="277"/>
      <c r="HGR39" s="277"/>
      <c r="HGS39" s="277"/>
      <c r="HGT39" s="277"/>
      <c r="HGU39" s="277"/>
      <c r="HGV39" s="277"/>
      <c r="HGW39" s="277"/>
      <c r="HGX39" s="277"/>
      <c r="HGY39" s="277"/>
      <c r="HGZ39" s="277"/>
      <c r="HHA39" s="277"/>
      <c r="HHB39" s="277"/>
      <c r="HHC39" s="277"/>
      <c r="HHD39" s="277"/>
      <c r="HHE39" s="277"/>
      <c r="HHF39" s="277"/>
      <c r="HHG39" s="277"/>
      <c r="HHH39" s="277"/>
      <c r="HHI39" s="277"/>
      <c r="HHJ39" s="277"/>
      <c r="HHK39" s="277"/>
      <c r="HHL39" s="277"/>
      <c r="HHM39" s="277"/>
      <c r="HHN39" s="277"/>
      <c r="HHO39" s="277"/>
      <c r="HHP39" s="277"/>
      <c r="HHQ39" s="277"/>
      <c r="HHR39" s="277"/>
      <c r="HHS39" s="277"/>
      <c r="HHT39" s="277"/>
      <c r="HHU39" s="277"/>
      <c r="HHV39" s="277"/>
      <c r="HHW39" s="277"/>
      <c r="HHX39" s="277"/>
      <c r="HHY39" s="277"/>
      <c r="HHZ39" s="277"/>
      <c r="HIA39" s="277"/>
      <c r="HIB39" s="277"/>
      <c r="HIC39" s="277"/>
      <c r="HID39" s="277"/>
      <c r="HIE39" s="277"/>
      <c r="HIF39" s="277"/>
      <c r="HIG39" s="277"/>
      <c r="HIH39" s="277"/>
      <c r="HII39" s="277"/>
      <c r="HIJ39" s="277"/>
      <c r="HIK39" s="277"/>
      <c r="HIL39" s="277"/>
      <c r="HIM39" s="277"/>
      <c r="HIN39" s="277"/>
      <c r="HIO39" s="277"/>
      <c r="HIP39" s="277"/>
      <c r="HIQ39" s="277"/>
      <c r="HIR39" s="277"/>
      <c r="HIS39" s="277"/>
      <c r="HIT39" s="277"/>
      <c r="HIU39" s="277"/>
      <c r="HIV39" s="277"/>
      <c r="HIW39" s="277"/>
      <c r="HIX39" s="277"/>
      <c r="HIY39" s="277"/>
      <c r="HIZ39" s="277"/>
      <c r="HJA39" s="277"/>
      <c r="HJB39" s="277"/>
      <c r="HJC39" s="277"/>
      <c r="HJD39" s="277"/>
      <c r="HJE39" s="277"/>
      <c r="HJF39" s="277"/>
      <c r="HJG39" s="277"/>
      <c r="HJH39" s="277"/>
      <c r="HJI39" s="277"/>
      <c r="HJJ39" s="277"/>
      <c r="HJK39" s="277"/>
      <c r="HJL39" s="277"/>
      <c r="HJM39" s="277"/>
      <c r="HJN39" s="277"/>
      <c r="HJO39" s="277"/>
      <c r="HJP39" s="277"/>
      <c r="HJQ39" s="277"/>
      <c r="HJR39" s="277"/>
      <c r="HJS39" s="277"/>
      <c r="HJT39" s="277"/>
      <c r="HJU39" s="277"/>
      <c r="HJV39" s="277"/>
      <c r="HJW39" s="277"/>
      <c r="HJX39" s="277"/>
      <c r="HJY39" s="277"/>
      <c r="HJZ39" s="277"/>
      <c r="HKA39" s="277"/>
      <c r="HKB39" s="277"/>
      <c r="HKC39" s="277"/>
      <c r="HKD39" s="277"/>
      <c r="HKE39" s="277"/>
      <c r="HKF39" s="277"/>
      <c r="HKG39" s="277"/>
      <c r="HKH39" s="277"/>
      <c r="HKI39" s="277"/>
      <c r="HKJ39" s="277"/>
      <c r="HKK39" s="277"/>
      <c r="HKL39" s="277"/>
      <c r="HKM39" s="277"/>
      <c r="HKN39" s="277"/>
      <c r="HKO39" s="277"/>
      <c r="HKP39" s="277"/>
      <c r="HKQ39" s="277"/>
      <c r="HKR39" s="277"/>
      <c r="HKS39" s="277"/>
      <c r="HKT39" s="277"/>
      <c r="HKU39" s="277"/>
      <c r="HKV39" s="277"/>
      <c r="HKW39" s="277"/>
      <c r="HKX39" s="277"/>
      <c r="HKY39" s="277"/>
      <c r="HKZ39" s="277"/>
      <c r="HLA39" s="277"/>
      <c r="HLB39" s="277"/>
      <c r="HLC39" s="277"/>
      <c r="HLD39" s="277"/>
      <c r="HLE39" s="277"/>
      <c r="HLF39" s="277"/>
      <c r="HLG39" s="277"/>
      <c r="HLH39" s="277"/>
      <c r="HLI39" s="277"/>
      <c r="HLJ39" s="277"/>
      <c r="HLK39" s="277"/>
      <c r="HLL39" s="277"/>
      <c r="HLM39" s="277"/>
      <c r="HLN39" s="277"/>
      <c r="HLO39" s="277"/>
      <c r="HLP39" s="277"/>
      <c r="HLQ39" s="277"/>
      <c r="HLR39" s="277"/>
      <c r="HLS39" s="277"/>
      <c r="HLT39" s="277"/>
      <c r="HLU39" s="277"/>
      <c r="HLV39" s="277"/>
      <c r="HLW39" s="277"/>
      <c r="HLX39" s="277"/>
      <c r="HLY39" s="277"/>
      <c r="HLZ39" s="277"/>
      <c r="HMA39" s="277"/>
      <c r="HMB39" s="277"/>
      <c r="HMC39" s="277"/>
      <c r="HMD39" s="277"/>
      <c r="HME39" s="277"/>
      <c r="HMF39" s="277"/>
      <c r="HMG39" s="277"/>
      <c r="HMH39" s="277"/>
      <c r="HMI39" s="277"/>
      <c r="HMJ39" s="277"/>
      <c r="HMK39" s="277"/>
      <c r="HML39" s="277"/>
      <c r="HMM39" s="277"/>
      <c r="HMN39" s="277"/>
      <c r="HMO39" s="277"/>
      <c r="HMP39" s="277"/>
      <c r="HMQ39" s="277"/>
      <c r="HMR39" s="277"/>
      <c r="HMS39" s="277"/>
      <c r="HMT39" s="277"/>
      <c r="HMU39" s="277"/>
      <c r="HMV39" s="277"/>
      <c r="HMW39" s="277"/>
      <c r="HMX39" s="277"/>
      <c r="HMY39" s="277"/>
      <c r="HMZ39" s="277"/>
      <c r="HNA39" s="277"/>
      <c r="HNB39" s="277"/>
      <c r="HNC39" s="277"/>
      <c r="HND39" s="277"/>
      <c r="HNE39" s="277"/>
      <c r="HNF39" s="277"/>
      <c r="HNG39" s="277"/>
      <c r="HNH39" s="277"/>
      <c r="HNI39" s="277"/>
      <c r="HNJ39" s="277"/>
      <c r="HNK39" s="277"/>
      <c r="HNL39" s="277"/>
      <c r="HNM39" s="277"/>
      <c r="HNN39" s="277"/>
      <c r="HNO39" s="277"/>
      <c r="HNP39" s="277"/>
      <c r="HNQ39" s="277"/>
      <c r="HNR39" s="277"/>
      <c r="HNS39" s="277"/>
      <c r="HNT39" s="277"/>
      <c r="HNU39" s="277"/>
      <c r="HNV39" s="277"/>
      <c r="HNW39" s="277"/>
      <c r="HNX39" s="277"/>
      <c r="HNY39" s="277"/>
      <c r="HNZ39" s="277"/>
      <c r="HOA39" s="277"/>
      <c r="HOB39" s="277"/>
      <c r="HOC39" s="277"/>
      <c r="HOD39" s="277"/>
      <c r="HOE39" s="277"/>
      <c r="HOF39" s="277"/>
      <c r="HOG39" s="277"/>
      <c r="HOH39" s="277"/>
      <c r="HOI39" s="277"/>
      <c r="HOJ39" s="277"/>
      <c r="HOK39" s="277"/>
      <c r="HOL39" s="277"/>
      <c r="HOM39" s="277"/>
      <c r="HON39" s="277"/>
      <c r="HOO39" s="277"/>
      <c r="HOP39" s="277"/>
      <c r="HOQ39" s="277"/>
      <c r="HOR39" s="277"/>
      <c r="HOS39" s="277"/>
      <c r="HOT39" s="277"/>
      <c r="HOU39" s="277"/>
      <c r="HOV39" s="277"/>
      <c r="HOW39" s="277"/>
      <c r="HOX39" s="277"/>
      <c r="HOY39" s="277"/>
      <c r="HOZ39" s="277"/>
      <c r="HPA39" s="277"/>
      <c r="HPB39" s="277"/>
      <c r="HPC39" s="277"/>
      <c r="HPD39" s="277"/>
      <c r="HPE39" s="277"/>
      <c r="HPF39" s="277"/>
      <c r="HPG39" s="277"/>
      <c r="HPH39" s="277"/>
      <c r="HPI39" s="277"/>
      <c r="HPJ39" s="277"/>
      <c r="HPK39" s="277"/>
      <c r="HPL39" s="277"/>
      <c r="HPM39" s="277"/>
      <c r="HPN39" s="277"/>
      <c r="HPO39" s="277"/>
      <c r="HPP39" s="277"/>
      <c r="HPQ39" s="277"/>
      <c r="HPR39" s="277"/>
      <c r="HPS39" s="277"/>
      <c r="HPT39" s="277"/>
      <c r="HPU39" s="277"/>
      <c r="HPV39" s="277"/>
      <c r="HPW39" s="277"/>
      <c r="HPX39" s="277"/>
      <c r="HPY39" s="277"/>
      <c r="HPZ39" s="277"/>
      <c r="HQA39" s="277"/>
      <c r="HQB39" s="277"/>
      <c r="HQC39" s="277"/>
      <c r="HQD39" s="277"/>
      <c r="HQE39" s="277"/>
      <c r="HQF39" s="277"/>
      <c r="HQG39" s="277"/>
      <c r="HQH39" s="277"/>
      <c r="HQI39" s="277"/>
      <c r="HQJ39" s="277"/>
      <c r="HQK39" s="277"/>
      <c r="HQL39" s="277"/>
      <c r="HQM39" s="277"/>
      <c r="HQN39" s="277"/>
      <c r="HQO39" s="277"/>
      <c r="HQP39" s="277"/>
      <c r="HQQ39" s="277"/>
      <c r="HQR39" s="277"/>
      <c r="HQS39" s="277"/>
      <c r="HQT39" s="277"/>
      <c r="HQU39" s="277"/>
      <c r="HQV39" s="277"/>
      <c r="HQW39" s="277"/>
      <c r="HQX39" s="277"/>
      <c r="HQY39" s="277"/>
      <c r="HQZ39" s="277"/>
      <c r="HRA39" s="277"/>
      <c r="HRB39" s="277"/>
      <c r="HRC39" s="277"/>
      <c r="HRD39" s="277"/>
      <c r="HRE39" s="277"/>
      <c r="HRF39" s="277"/>
      <c r="HRG39" s="277"/>
      <c r="HRH39" s="277"/>
      <c r="HRI39" s="277"/>
      <c r="HRJ39" s="277"/>
      <c r="HRK39" s="277"/>
      <c r="HRL39" s="277"/>
      <c r="HRM39" s="277"/>
      <c r="HRN39" s="277"/>
      <c r="HRO39" s="277"/>
      <c r="HRP39" s="277"/>
      <c r="HRQ39" s="277"/>
      <c r="HRR39" s="277"/>
      <c r="HRS39" s="277"/>
      <c r="HRT39" s="277"/>
      <c r="HRU39" s="277"/>
      <c r="HRV39" s="277"/>
      <c r="HRW39" s="277"/>
      <c r="HRX39" s="277"/>
      <c r="HRY39" s="277"/>
      <c r="HRZ39" s="277"/>
      <c r="HSA39" s="277"/>
      <c r="HSB39" s="277"/>
      <c r="HSC39" s="277"/>
      <c r="HSD39" s="277"/>
      <c r="HSE39" s="277"/>
      <c r="HSF39" s="277"/>
      <c r="HSG39" s="277"/>
      <c r="HSH39" s="277"/>
      <c r="HSI39" s="277"/>
      <c r="HSJ39" s="277"/>
      <c r="HSK39" s="277"/>
      <c r="HSL39" s="277"/>
      <c r="HSM39" s="277"/>
      <c r="HSN39" s="277"/>
      <c r="HSO39" s="277"/>
      <c r="HSP39" s="277"/>
      <c r="HSQ39" s="277"/>
      <c r="HSR39" s="277"/>
      <c r="HSS39" s="277"/>
      <c r="HST39" s="277"/>
      <c r="HSU39" s="277"/>
      <c r="HSV39" s="277"/>
      <c r="HSW39" s="277"/>
      <c r="HSX39" s="277"/>
      <c r="HSY39" s="277"/>
      <c r="HSZ39" s="277"/>
      <c r="HTA39" s="277"/>
      <c r="HTB39" s="277"/>
      <c r="HTC39" s="277"/>
      <c r="HTD39" s="277"/>
      <c r="HTE39" s="277"/>
      <c r="HTF39" s="277"/>
      <c r="HTG39" s="277"/>
      <c r="HTH39" s="277"/>
      <c r="HTI39" s="277"/>
      <c r="HTJ39" s="277"/>
      <c r="HTK39" s="277"/>
      <c r="HTL39" s="277"/>
      <c r="HTM39" s="277"/>
      <c r="HTN39" s="277"/>
      <c r="HTO39" s="277"/>
      <c r="HTP39" s="277"/>
      <c r="HTQ39" s="277"/>
      <c r="HTR39" s="277"/>
      <c r="HTS39" s="277"/>
      <c r="HTT39" s="277"/>
      <c r="HTU39" s="277"/>
      <c r="HTV39" s="277"/>
      <c r="HTW39" s="277"/>
      <c r="HTX39" s="277"/>
      <c r="HTY39" s="277"/>
      <c r="HTZ39" s="277"/>
      <c r="HUA39" s="277"/>
      <c r="HUB39" s="277"/>
      <c r="HUC39" s="277"/>
      <c r="HUD39" s="277"/>
      <c r="HUE39" s="277"/>
      <c r="HUF39" s="277"/>
      <c r="HUG39" s="277"/>
      <c r="HUH39" s="277"/>
      <c r="HUI39" s="277"/>
      <c r="HUJ39" s="277"/>
      <c r="HUK39" s="277"/>
      <c r="HUL39" s="277"/>
      <c r="HUM39" s="277"/>
      <c r="HUN39" s="277"/>
      <c r="HUO39" s="277"/>
      <c r="HUP39" s="277"/>
      <c r="HUQ39" s="277"/>
      <c r="HUR39" s="277"/>
      <c r="HUS39" s="277"/>
      <c r="HUT39" s="277"/>
      <c r="HUU39" s="277"/>
      <c r="HUV39" s="277"/>
      <c r="HUW39" s="277"/>
      <c r="HUX39" s="277"/>
      <c r="HUY39" s="277"/>
      <c r="HUZ39" s="277"/>
      <c r="HVA39" s="277"/>
      <c r="HVB39" s="277"/>
      <c r="HVC39" s="277"/>
      <c r="HVD39" s="277"/>
      <c r="HVE39" s="277"/>
      <c r="HVF39" s="277"/>
      <c r="HVG39" s="277"/>
      <c r="HVH39" s="277"/>
      <c r="HVI39" s="277"/>
      <c r="HVJ39" s="277"/>
      <c r="HVK39" s="277"/>
      <c r="HVL39" s="277"/>
      <c r="HVM39" s="277"/>
      <c r="HVN39" s="277"/>
      <c r="HVO39" s="277"/>
      <c r="HVP39" s="277"/>
      <c r="HVQ39" s="277"/>
      <c r="HVR39" s="277"/>
      <c r="HVS39" s="277"/>
      <c r="HVT39" s="277"/>
      <c r="HVU39" s="277"/>
      <c r="HVV39" s="277"/>
      <c r="HVW39" s="277"/>
      <c r="HVX39" s="277"/>
      <c r="HVY39" s="277"/>
      <c r="HVZ39" s="277"/>
      <c r="HWA39" s="277"/>
      <c r="HWB39" s="277"/>
      <c r="HWC39" s="277"/>
      <c r="HWD39" s="277"/>
      <c r="HWE39" s="277"/>
      <c r="HWF39" s="277"/>
      <c r="HWG39" s="277"/>
      <c r="HWH39" s="277"/>
      <c r="HWI39" s="277"/>
      <c r="HWJ39" s="277"/>
      <c r="HWK39" s="277"/>
      <c r="HWL39" s="277"/>
      <c r="HWM39" s="277"/>
      <c r="HWN39" s="277"/>
      <c r="HWO39" s="277"/>
      <c r="HWP39" s="277"/>
      <c r="HWQ39" s="277"/>
      <c r="HWR39" s="277"/>
      <c r="HWS39" s="277"/>
      <c r="HWT39" s="277"/>
      <c r="HWU39" s="277"/>
      <c r="HWV39" s="277"/>
      <c r="HWW39" s="277"/>
      <c r="HWX39" s="277"/>
      <c r="HWY39" s="277"/>
      <c r="HWZ39" s="277"/>
      <c r="HXA39" s="277"/>
      <c r="HXB39" s="277"/>
      <c r="HXC39" s="277"/>
      <c r="HXD39" s="277"/>
      <c r="HXE39" s="277"/>
      <c r="HXF39" s="277"/>
      <c r="HXG39" s="277"/>
      <c r="HXH39" s="277"/>
      <c r="HXI39" s="277"/>
      <c r="HXJ39" s="277"/>
      <c r="HXK39" s="277"/>
      <c r="HXL39" s="277"/>
      <c r="HXM39" s="277"/>
      <c r="HXN39" s="277"/>
      <c r="HXO39" s="277"/>
      <c r="HXP39" s="277"/>
      <c r="HXQ39" s="277"/>
      <c r="HXR39" s="277"/>
      <c r="HXS39" s="277"/>
      <c r="HXT39" s="277"/>
      <c r="HXU39" s="277"/>
      <c r="HXV39" s="277"/>
      <c r="HXW39" s="277"/>
      <c r="HXX39" s="277"/>
      <c r="HXY39" s="277"/>
      <c r="HXZ39" s="277"/>
      <c r="HYA39" s="277"/>
      <c r="HYB39" s="277"/>
      <c r="HYC39" s="277"/>
      <c r="HYD39" s="277"/>
      <c r="HYE39" s="277"/>
      <c r="HYF39" s="277"/>
      <c r="HYG39" s="277"/>
      <c r="HYH39" s="277"/>
      <c r="HYI39" s="277"/>
      <c r="HYJ39" s="277"/>
      <c r="HYK39" s="277"/>
      <c r="HYL39" s="277"/>
      <c r="HYM39" s="277"/>
      <c r="HYN39" s="277"/>
      <c r="HYO39" s="277"/>
      <c r="HYP39" s="277"/>
      <c r="HYQ39" s="277"/>
      <c r="HYR39" s="277"/>
      <c r="HYS39" s="277"/>
      <c r="HYT39" s="277"/>
      <c r="HYU39" s="277"/>
      <c r="HYV39" s="277"/>
      <c r="HYW39" s="277"/>
      <c r="HYX39" s="277"/>
      <c r="HYY39" s="277"/>
      <c r="HYZ39" s="277"/>
      <c r="HZA39" s="277"/>
      <c r="HZB39" s="277"/>
      <c r="HZC39" s="277"/>
      <c r="HZD39" s="277"/>
      <c r="HZE39" s="277"/>
      <c r="HZF39" s="277"/>
      <c r="HZG39" s="277"/>
      <c r="HZH39" s="277"/>
      <c r="HZI39" s="277"/>
      <c r="HZJ39" s="277"/>
      <c r="HZK39" s="277"/>
      <c r="HZL39" s="277"/>
      <c r="HZM39" s="277"/>
      <c r="HZN39" s="277"/>
      <c r="HZO39" s="277"/>
      <c r="HZP39" s="277"/>
      <c r="HZQ39" s="277"/>
      <c r="HZR39" s="277"/>
      <c r="HZS39" s="277"/>
      <c r="HZT39" s="277"/>
      <c r="HZU39" s="277"/>
      <c r="HZV39" s="277"/>
      <c r="HZW39" s="277"/>
      <c r="HZX39" s="277"/>
      <c r="HZY39" s="277"/>
      <c r="HZZ39" s="277"/>
      <c r="IAA39" s="277"/>
      <c r="IAB39" s="277"/>
      <c r="IAC39" s="277"/>
      <c r="IAD39" s="277"/>
      <c r="IAE39" s="277"/>
      <c r="IAF39" s="277"/>
      <c r="IAG39" s="277"/>
      <c r="IAH39" s="277"/>
      <c r="IAI39" s="277"/>
      <c r="IAJ39" s="277"/>
      <c r="IAK39" s="277"/>
      <c r="IAL39" s="277"/>
      <c r="IAM39" s="277"/>
      <c r="IAN39" s="277"/>
      <c r="IAO39" s="277"/>
      <c r="IAP39" s="277"/>
      <c r="IAQ39" s="277"/>
      <c r="IAR39" s="277"/>
      <c r="IAS39" s="277"/>
      <c r="IAT39" s="277"/>
      <c r="IAU39" s="277"/>
      <c r="IAV39" s="277"/>
      <c r="IAW39" s="277"/>
      <c r="IAX39" s="277"/>
      <c r="IAY39" s="277"/>
      <c r="IAZ39" s="277"/>
      <c r="IBA39" s="277"/>
      <c r="IBB39" s="277"/>
      <c r="IBC39" s="277"/>
      <c r="IBD39" s="277"/>
      <c r="IBE39" s="277"/>
      <c r="IBF39" s="277"/>
      <c r="IBG39" s="277"/>
      <c r="IBH39" s="277"/>
      <c r="IBI39" s="277"/>
      <c r="IBJ39" s="277"/>
      <c r="IBK39" s="277"/>
      <c r="IBL39" s="277"/>
      <c r="IBM39" s="277"/>
      <c r="IBN39" s="277"/>
      <c r="IBO39" s="277"/>
      <c r="IBP39" s="277"/>
      <c r="IBQ39" s="277"/>
      <c r="IBR39" s="277"/>
      <c r="IBS39" s="277"/>
      <c r="IBT39" s="277"/>
      <c r="IBU39" s="277"/>
      <c r="IBV39" s="277"/>
      <c r="IBW39" s="277"/>
      <c r="IBX39" s="277"/>
      <c r="IBY39" s="277"/>
      <c r="IBZ39" s="277"/>
      <c r="ICA39" s="277"/>
      <c r="ICB39" s="277"/>
      <c r="ICC39" s="277"/>
      <c r="ICD39" s="277"/>
      <c r="ICE39" s="277"/>
      <c r="ICF39" s="277"/>
      <c r="ICG39" s="277"/>
      <c r="ICH39" s="277"/>
      <c r="ICI39" s="277"/>
      <c r="ICJ39" s="277"/>
      <c r="ICK39" s="277"/>
      <c r="ICL39" s="277"/>
      <c r="ICM39" s="277"/>
      <c r="ICN39" s="277"/>
      <c r="ICO39" s="277"/>
      <c r="ICP39" s="277"/>
      <c r="ICQ39" s="277"/>
      <c r="ICR39" s="277"/>
      <c r="ICS39" s="277"/>
      <c r="ICT39" s="277"/>
      <c r="ICU39" s="277"/>
      <c r="ICV39" s="277"/>
      <c r="ICW39" s="277"/>
      <c r="ICX39" s="277"/>
      <c r="ICY39" s="277"/>
      <c r="ICZ39" s="277"/>
      <c r="IDA39" s="277"/>
      <c r="IDB39" s="277"/>
      <c r="IDC39" s="277"/>
      <c r="IDD39" s="277"/>
      <c r="IDE39" s="277"/>
      <c r="IDF39" s="277"/>
      <c r="IDG39" s="277"/>
      <c r="IDH39" s="277"/>
      <c r="IDI39" s="277"/>
      <c r="IDJ39" s="277"/>
      <c r="IDK39" s="277"/>
      <c r="IDL39" s="277"/>
      <c r="IDM39" s="277"/>
      <c r="IDN39" s="277"/>
      <c r="IDO39" s="277"/>
      <c r="IDP39" s="277"/>
      <c r="IDQ39" s="277"/>
      <c r="IDR39" s="277"/>
      <c r="IDS39" s="277"/>
      <c r="IDT39" s="277"/>
      <c r="IDU39" s="277"/>
      <c r="IDV39" s="277"/>
      <c r="IDW39" s="277"/>
      <c r="IDX39" s="277"/>
      <c r="IDY39" s="277"/>
      <c r="IDZ39" s="277"/>
      <c r="IEA39" s="277"/>
      <c r="IEB39" s="277"/>
      <c r="IEC39" s="277"/>
      <c r="IED39" s="277"/>
      <c r="IEE39" s="277"/>
      <c r="IEF39" s="277"/>
      <c r="IEG39" s="277"/>
      <c r="IEH39" s="277"/>
      <c r="IEI39" s="277"/>
      <c r="IEJ39" s="277"/>
      <c r="IEK39" s="277"/>
      <c r="IEL39" s="277"/>
      <c r="IEM39" s="277"/>
      <c r="IEN39" s="277"/>
      <c r="IEO39" s="277"/>
      <c r="IEP39" s="277"/>
      <c r="IEQ39" s="277"/>
      <c r="IER39" s="277"/>
      <c r="IES39" s="277"/>
      <c r="IET39" s="277"/>
      <c r="IEU39" s="277"/>
      <c r="IEV39" s="277"/>
      <c r="IEW39" s="277"/>
      <c r="IEX39" s="277"/>
      <c r="IEY39" s="277"/>
      <c r="IEZ39" s="277"/>
      <c r="IFA39" s="277"/>
      <c r="IFB39" s="277"/>
      <c r="IFC39" s="277"/>
      <c r="IFD39" s="277"/>
      <c r="IFE39" s="277"/>
      <c r="IFF39" s="277"/>
      <c r="IFG39" s="277"/>
      <c r="IFH39" s="277"/>
      <c r="IFI39" s="277"/>
      <c r="IFJ39" s="277"/>
      <c r="IFK39" s="277"/>
      <c r="IFL39" s="277"/>
      <c r="IFM39" s="277"/>
      <c r="IFN39" s="277"/>
      <c r="IFO39" s="277"/>
      <c r="IFP39" s="277"/>
      <c r="IFQ39" s="277"/>
      <c r="IFR39" s="277"/>
      <c r="IFS39" s="277"/>
      <c r="IFT39" s="277"/>
      <c r="IFU39" s="277"/>
      <c r="IFV39" s="277"/>
      <c r="IFW39" s="277"/>
      <c r="IFX39" s="277"/>
      <c r="IFY39" s="277"/>
      <c r="IFZ39" s="277"/>
      <c r="IGA39" s="277"/>
      <c r="IGB39" s="277"/>
      <c r="IGC39" s="277"/>
      <c r="IGD39" s="277"/>
      <c r="IGE39" s="277"/>
      <c r="IGF39" s="277"/>
      <c r="IGG39" s="277"/>
      <c r="IGH39" s="277"/>
      <c r="IGI39" s="277"/>
      <c r="IGJ39" s="277"/>
      <c r="IGK39" s="277"/>
      <c r="IGL39" s="277"/>
      <c r="IGM39" s="277"/>
      <c r="IGN39" s="277"/>
      <c r="IGO39" s="277"/>
      <c r="IGP39" s="277"/>
      <c r="IGQ39" s="277"/>
      <c r="IGR39" s="277"/>
      <c r="IGS39" s="277"/>
      <c r="IGT39" s="277"/>
      <c r="IGU39" s="277"/>
      <c r="IGV39" s="277"/>
      <c r="IGW39" s="277"/>
      <c r="IGX39" s="277"/>
      <c r="IGY39" s="277"/>
      <c r="IGZ39" s="277"/>
      <c r="IHA39" s="277"/>
      <c r="IHB39" s="277"/>
      <c r="IHC39" s="277"/>
      <c r="IHD39" s="277"/>
      <c r="IHE39" s="277"/>
      <c r="IHF39" s="277"/>
      <c r="IHG39" s="277"/>
      <c r="IHH39" s="277"/>
      <c r="IHI39" s="277"/>
      <c r="IHJ39" s="277"/>
      <c r="IHK39" s="277"/>
      <c r="IHL39" s="277"/>
      <c r="IHM39" s="277"/>
      <c r="IHN39" s="277"/>
      <c r="IHO39" s="277"/>
      <c r="IHP39" s="277"/>
      <c r="IHQ39" s="277"/>
      <c r="IHR39" s="277"/>
      <c r="IHS39" s="277"/>
      <c r="IHT39" s="277"/>
      <c r="IHU39" s="277"/>
      <c r="IHV39" s="277"/>
      <c r="IHW39" s="277"/>
      <c r="IHX39" s="277"/>
      <c r="IHY39" s="277"/>
      <c r="IHZ39" s="277"/>
      <c r="IIA39" s="277"/>
      <c r="IIB39" s="277"/>
      <c r="IIC39" s="277"/>
      <c r="IID39" s="277"/>
      <c r="IIE39" s="277"/>
      <c r="IIF39" s="277"/>
      <c r="IIG39" s="277"/>
      <c r="IIH39" s="277"/>
      <c r="III39" s="277"/>
      <c r="IIJ39" s="277"/>
      <c r="IIK39" s="277"/>
      <c r="IIL39" s="277"/>
      <c r="IIM39" s="277"/>
      <c r="IIN39" s="277"/>
      <c r="IIO39" s="277"/>
      <c r="IIP39" s="277"/>
      <c r="IIQ39" s="277"/>
      <c r="IIR39" s="277"/>
      <c r="IIS39" s="277"/>
      <c r="IIT39" s="277"/>
      <c r="IIU39" s="277"/>
      <c r="IIV39" s="277"/>
      <c r="IIW39" s="277"/>
      <c r="IIX39" s="277"/>
      <c r="IIY39" s="277"/>
      <c r="IIZ39" s="277"/>
      <c r="IJA39" s="277"/>
      <c r="IJB39" s="277"/>
      <c r="IJC39" s="277"/>
      <c r="IJD39" s="277"/>
      <c r="IJE39" s="277"/>
      <c r="IJF39" s="277"/>
      <c r="IJG39" s="277"/>
      <c r="IJH39" s="277"/>
      <c r="IJI39" s="277"/>
      <c r="IJJ39" s="277"/>
      <c r="IJK39" s="277"/>
      <c r="IJL39" s="277"/>
      <c r="IJM39" s="277"/>
      <c r="IJN39" s="277"/>
      <c r="IJO39" s="277"/>
      <c r="IJP39" s="277"/>
      <c r="IJQ39" s="277"/>
      <c r="IJR39" s="277"/>
      <c r="IJS39" s="277"/>
      <c r="IJT39" s="277"/>
      <c r="IJU39" s="277"/>
      <c r="IJV39" s="277"/>
      <c r="IJW39" s="277"/>
      <c r="IJX39" s="277"/>
      <c r="IJY39" s="277"/>
      <c r="IJZ39" s="277"/>
      <c r="IKA39" s="277"/>
      <c r="IKB39" s="277"/>
      <c r="IKC39" s="277"/>
      <c r="IKD39" s="277"/>
      <c r="IKE39" s="277"/>
      <c r="IKF39" s="277"/>
      <c r="IKG39" s="277"/>
      <c r="IKH39" s="277"/>
      <c r="IKI39" s="277"/>
      <c r="IKJ39" s="277"/>
      <c r="IKK39" s="277"/>
      <c r="IKL39" s="277"/>
      <c r="IKM39" s="277"/>
      <c r="IKN39" s="277"/>
      <c r="IKO39" s="277"/>
      <c r="IKP39" s="277"/>
      <c r="IKQ39" s="277"/>
      <c r="IKR39" s="277"/>
      <c r="IKS39" s="277"/>
      <c r="IKT39" s="277"/>
      <c r="IKU39" s="277"/>
      <c r="IKV39" s="277"/>
      <c r="IKW39" s="277"/>
      <c r="IKX39" s="277"/>
      <c r="IKY39" s="277"/>
      <c r="IKZ39" s="277"/>
      <c r="ILA39" s="277"/>
      <c r="ILB39" s="277"/>
      <c r="ILC39" s="277"/>
      <c r="ILD39" s="277"/>
      <c r="ILE39" s="277"/>
      <c r="ILF39" s="277"/>
      <c r="ILG39" s="277"/>
      <c r="ILH39" s="277"/>
      <c r="ILI39" s="277"/>
      <c r="ILJ39" s="277"/>
      <c r="ILK39" s="277"/>
      <c r="ILL39" s="277"/>
      <c r="ILM39" s="277"/>
      <c r="ILN39" s="277"/>
      <c r="ILO39" s="277"/>
      <c r="ILP39" s="277"/>
      <c r="ILQ39" s="277"/>
      <c r="ILR39" s="277"/>
      <c r="ILS39" s="277"/>
      <c r="ILT39" s="277"/>
      <c r="ILU39" s="277"/>
      <c r="ILV39" s="277"/>
      <c r="ILW39" s="277"/>
      <c r="ILX39" s="277"/>
      <c r="ILY39" s="277"/>
      <c r="ILZ39" s="277"/>
      <c r="IMA39" s="277"/>
      <c r="IMB39" s="277"/>
      <c r="IMC39" s="277"/>
      <c r="IMD39" s="277"/>
      <c r="IME39" s="277"/>
      <c r="IMF39" s="277"/>
      <c r="IMG39" s="277"/>
      <c r="IMH39" s="277"/>
      <c r="IMI39" s="277"/>
      <c r="IMJ39" s="277"/>
      <c r="IMK39" s="277"/>
      <c r="IML39" s="277"/>
      <c r="IMM39" s="277"/>
      <c r="IMN39" s="277"/>
      <c r="IMO39" s="277"/>
      <c r="IMP39" s="277"/>
      <c r="IMQ39" s="277"/>
      <c r="IMR39" s="277"/>
      <c r="IMS39" s="277"/>
      <c r="IMT39" s="277"/>
      <c r="IMU39" s="277"/>
      <c r="IMV39" s="277"/>
      <c r="IMW39" s="277"/>
      <c r="IMX39" s="277"/>
      <c r="IMY39" s="277"/>
      <c r="IMZ39" s="277"/>
      <c r="INA39" s="277"/>
      <c r="INB39" s="277"/>
      <c r="INC39" s="277"/>
      <c r="IND39" s="277"/>
      <c r="INE39" s="277"/>
      <c r="INF39" s="277"/>
      <c r="ING39" s="277"/>
      <c r="INH39" s="277"/>
      <c r="INI39" s="277"/>
      <c r="INJ39" s="277"/>
      <c r="INK39" s="277"/>
      <c r="INL39" s="277"/>
      <c r="INM39" s="277"/>
      <c r="INN39" s="277"/>
      <c r="INO39" s="277"/>
      <c r="INP39" s="277"/>
      <c r="INQ39" s="277"/>
      <c r="INR39" s="277"/>
      <c r="INS39" s="277"/>
      <c r="INT39" s="277"/>
      <c r="INU39" s="277"/>
      <c r="INV39" s="277"/>
      <c r="INW39" s="277"/>
      <c r="INX39" s="277"/>
      <c r="INY39" s="277"/>
      <c r="INZ39" s="277"/>
      <c r="IOA39" s="277"/>
      <c r="IOB39" s="277"/>
      <c r="IOC39" s="277"/>
      <c r="IOD39" s="277"/>
      <c r="IOE39" s="277"/>
      <c r="IOF39" s="277"/>
      <c r="IOG39" s="277"/>
      <c r="IOH39" s="277"/>
      <c r="IOI39" s="277"/>
      <c r="IOJ39" s="277"/>
      <c r="IOK39" s="277"/>
      <c r="IOL39" s="277"/>
      <c r="IOM39" s="277"/>
      <c r="ION39" s="277"/>
      <c r="IOO39" s="277"/>
      <c r="IOP39" s="277"/>
      <c r="IOQ39" s="277"/>
      <c r="IOR39" s="277"/>
      <c r="IOS39" s="277"/>
      <c r="IOT39" s="277"/>
      <c r="IOU39" s="277"/>
      <c r="IOV39" s="277"/>
      <c r="IOW39" s="277"/>
      <c r="IOX39" s="277"/>
      <c r="IOY39" s="277"/>
      <c r="IOZ39" s="277"/>
      <c r="IPA39" s="277"/>
      <c r="IPB39" s="277"/>
      <c r="IPC39" s="277"/>
      <c r="IPD39" s="277"/>
      <c r="IPE39" s="277"/>
      <c r="IPF39" s="277"/>
      <c r="IPG39" s="277"/>
      <c r="IPH39" s="277"/>
      <c r="IPI39" s="277"/>
      <c r="IPJ39" s="277"/>
      <c r="IPK39" s="277"/>
      <c r="IPL39" s="277"/>
      <c r="IPM39" s="277"/>
      <c r="IPN39" s="277"/>
      <c r="IPO39" s="277"/>
      <c r="IPP39" s="277"/>
      <c r="IPQ39" s="277"/>
      <c r="IPR39" s="277"/>
      <c r="IPS39" s="277"/>
      <c r="IPT39" s="277"/>
      <c r="IPU39" s="277"/>
      <c r="IPV39" s="277"/>
      <c r="IPW39" s="277"/>
      <c r="IPX39" s="277"/>
      <c r="IPY39" s="277"/>
      <c r="IPZ39" s="277"/>
      <c r="IQA39" s="277"/>
      <c r="IQB39" s="277"/>
      <c r="IQC39" s="277"/>
      <c r="IQD39" s="277"/>
      <c r="IQE39" s="277"/>
      <c r="IQF39" s="277"/>
      <c r="IQG39" s="277"/>
      <c r="IQH39" s="277"/>
      <c r="IQI39" s="277"/>
      <c r="IQJ39" s="277"/>
      <c r="IQK39" s="277"/>
      <c r="IQL39" s="277"/>
      <c r="IQM39" s="277"/>
      <c r="IQN39" s="277"/>
      <c r="IQO39" s="277"/>
      <c r="IQP39" s="277"/>
      <c r="IQQ39" s="277"/>
      <c r="IQR39" s="277"/>
      <c r="IQS39" s="277"/>
      <c r="IQT39" s="277"/>
      <c r="IQU39" s="277"/>
      <c r="IQV39" s="277"/>
      <c r="IQW39" s="277"/>
      <c r="IQX39" s="277"/>
      <c r="IQY39" s="277"/>
      <c r="IQZ39" s="277"/>
      <c r="IRA39" s="277"/>
      <c r="IRB39" s="277"/>
      <c r="IRC39" s="277"/>
      <c r="IRD39" s="277"/>
      <c r="IRE39" s="277"/>
      <c r="IRF39" s="277"/>
      <c r="IRG39" s="277"/>
      <c r="IRH39" s="277"/>
      <c r="IRI39" s="277"/>
      <c r="IRJ39" s="277"/>
      <c r="IRK39" s="277"/>
      <c r="IRL39" s="277"/>
      <c r="IRM39" s="277"/>
      <c r="IRN39" s="277"/>
      <c r="IRO39" s="277"/>
      <c r="IRP39" s="277"/>
      <c r="IRQ39" s="277"/>
      <c r="IRR39" s="277"/>
      <c r="IRS39" s="277"/>
      <c r="IRT39" s="277"/>
      <c r="IRU39" s="277"/>
      <c r="IRV39" s="277"/>
      <c r="IRW39" s="277"/>
      <c r="IRX39" s="277"/>
      <c r="IRY39" s="277"/>
      <c r="IRZ39" s="277"/>
      <c r="ISA39" s="277"/>
      <c r="ISB39" s="277"/>
      <c r="ISC39" s="277"/>
      <c r="ISD39" s="277"/>
      <c r="ISE39" s="277"/>
      <c r="ISF39" s="277"/>
      <c r="ISG39" s="277"/>
      <c r="ISH39" s="277"/>
      <c r="ISI39" s="277"/>
      <c r="ISJ39" s="277"/>
      <c r="ISK39" s="277"/>
      <c r="ISL39" s="277"/>
      <c r="ISM39" s="277"/>
      <c r="ISN39" s="277"/>
      <c r="ISO39" s="277"/>
      <c r="ISP39" s="277"/>
      <c r="ISQ39" s="277"/>
      <c r="ISR39" s="277"/>
      <c r="ISS39" s="277"/>
      <c r="IST39" s="277"/>
      <c r="ISU39" s="277"/>
      <c r="ISV39" s="277"/>
      <c r="ISW39" s="277"/>
      <c r="ISX39" s="277"/>
      <c r="ISY39" s="277"/>
      <c r="ISZ39" s="277"/>
      <c r="ITA39" s="277"/>
      <c r="ITB39" s="277"/>
      <c r="ITC39" s="277"/>
      <c r="ITD39" s="277"/>
      <c r="ITE39" s="277"/>
      <c r="ITF39" s="277"/>
      <c r="ITG39" s="277"/>
      <c r="ITH39" s="277"/>
      <c r="ITI39" s="277"/>
      <c r="ITJ39" s="277"/>
      <c r="ITK39" s="277"/>
      <c r="ITL39" s="277"/>
      <c r="ITM39" s="277"/>
      <c r="ITN39" s="277"/>
      <c r="ITO39" s="277"/>
      <c r="ITP39" s="277"/>
      <c r="ITQ39" s="277"/>
      <c r="ITR39" s="277"/>
      <c r="ITS39" s="277"/>
      <c r="ITT39" s="277"/>
      <c r="ITU39" s="277"/>
      <c r="ITV39" s="277"/>
      <c r="ITW39" s="277"/>
      <c r="ITX39" s="277"/>
      <c r="ITY39" s="277"/>
      <c r="ITZ39" s="277"/>
      <c r="IUA39" s="277"/>
      <c r="IUB39" s="277"/>
      <c r="IUC39" s="277"/>
      <c r="IUD39" s="277"/>
      <c r="IUE39" s="277"/>
      <c r="IUF39" s="277"/>
      <c r="IUG39" s="277"/>
      <c r="IUH39" s="277"/>
      <c r="IUI39" s="277"/>
      <c r="IUJ39" s="277"/>
      <c r="IUK39" s="277"/>
      <c r="IUL39" s="277"/>
      <c r="IUM39" s="277"/>
      <c r="IUN39" s="277"/>
      <c r="IUO39" s="277"/>
      <c r="IUP39" s="277"/>
      <c r="IUQ39" s="277"/>
      <c r="IUR39" s="277"/>
      <c r="IUS39" s="277"/>
      <c r="IUT39" s="277"/>
      <c r="IUU39" s="277"/>
      <c r="IUV39" s="277"/>
      <c r="IUW39" s="277"/>
      <c r="IUX39" s="277"/>
      <c r="IUY39" s="277"/>
      <c r="IUZ39" s="277"/>
      <c r="IVA39" s="277"/>
      <c r="IVB39" s="277"/>
      <c r="IVC39" s="277"/>
      <c r="IVD39" s="277"/>
      <c r="IVE39" s="277"/>
      <c r="IVF39" s="277"/>
      <c r="IVG39" s="277"/>
      <c r="IVH39" s="277"/>
      <c r="IVI39" s="277"/>
      <c r="IVJ39" s="277"/>
      <c r="IVK39" s="277"/>
      <c r="IVL39" s="277"/>
      <c r="IVM39" s="277"/>
      <c r="IVN39" s="277"/>
      <c r="IVO39" s="277"/>
      <c r="IVP39" s="277"/>
      <c r="IVQ39" s="277"/>
      <c r="IVR39" s="277"/>
      <c r="IVS39" s="277"/>
      <c r="IVT39" s="277"/>
      <c r="IVU39" s="277"/>
      <c r="IVV39" s="277"/>
      <c r="IVW39" s="277"/>
      <c r="IVX39" s="277"/>
      <c r="IVY39" s="277"/>
      <c r="IVZ39" s="277"/>
      <c r="IWA39" s="277"/>
      <c r="IWB39" s="277"/>
      <c r="IWC39" s="277"/>
      <c r="IWD39" s="277"/>
      <c r="IWE39" s="277"/>
      <c r="IWF39" s="277"/>
      <c r="IWG39" s="277"/>
      <c r="IWH39" s="277"/>
      <c r="IWI39" s="277"/>
      <c r="IWJ39" s="277"/>
      <c r="IWK39" s="277"/>
      <c r="IWL39" s="277"/>
      <c r="IWM39" s="277"/>
      <c r="IWN39" s="277"/>
      <c r="IWO39" s="277"/>
      <c r="IWP39" s="277"/>
      <c r="IWQ39" s="277"/>
      <c r="IWR39" s="277"/>
      <c r="IWS39" s="277"/>
      <c r="IWT39" s="277"/>
      <c r="IWU39" s="277"/>
      <c r="IWV39" s="277"/>
      <c r="IWW39" s="277"/>
      <c r="IWX39" s="277"/>
      <c r="IWY39" s="277"/>
      <c r="IWZ39" s="277"/>
      <c r="IXA39" s="277"/>
      <c r="IXB39" s="277"/>
      <c r="IXC39" s="277"/>
      <c r="IXD39" s="277"/>
      <c r="IXE39" s="277"/>
      <c r="IXF39" s="277"/>
      <c r="IXG39" s="277"/>
      <c r="IXH39" s="277"/>
      <c r="IXI39" s="277"/>
      <c r="IXJ39" s="277"/>
      <c r="IXK39" s="277"/>
      <c r="IXL39" s="277"/>
      <c r="IXM39" s="277"/>
      <c r="IXN39" s="277"/>
      <c r="IXO39" s="277"/>
      <c r="IXP39" s="277"/>
      <c r="IXQ39" s="277"/>
      <c r="IXR39" s="277"/>
      <c r="IXS39" s="277"/>
      <c r="IXT39" s="277"/>
      <c r="IXU39" s="277"/>
      <c r="IXV39" s="277"/>
      <c r="IXW39" s="277"/>
      <c r="IXX39" s="277"/>
      <c r="IXY39" s="277"/>
      <c r="IXZ39" s="277"/>
      <c r="IYA39" s="277"/>
      <c r="IYB39" s="277"/>
      <c r="IYC39" s="277"/>
      <c r="IYD39" s="277"/>
      <c r="IYE39" s="277"/>
      <c r="IYF39" s="277"/>
      <c r="IYG39" s="277"/>
      <c r="IYH39" s="277"/>
      <c r="IYI39" s="277"/>
      <c r="IYJ39" s="277"/>
      <c r="IYK39" s="277"/>
      <c r="IYL39" s="277"/>
      <c r="IYM39" s="277"/>
      <c r="IYN39" s="277"/>
      <c r="IYO39" s="277"/>
      <c r="IYP39" s="277"/>
      <c r="IYQ39" s="277"/>
      <c r="IYR39" s="277"/>
      <c r="IYS39" s="277"/>
      <c r="IYT39" s="277"/>
      <c r="IYU39" s="277"/>
      <c r="IYV39" s="277"/>
      <c r="IYW39" s="277"/>
      <c r="IYX39" s="277"/>
      <c r="IYY39" s="277"/>
      <c r="IYZ39" s="277"/>
      <c r="IZA39" s="277"/>
      <c r="IZB39" s="277"/>
      <c r="IZC39" s="277"/>
      <c r="IZD39" s="277"/>
      <c r="IZE39" s="277"/>
      <c r="IZF39" s="277"/>
      <c r="IZG39" s="277"/>
      <c r="IZH39" s="277"/>
      <c r="IZI39" s="277"/>
      <c r="IZJ39" s="277"/>
      <c r="IZK39" s="277"/>
      <c r="IZL39" s="277"/>
      <c r="IZM39" s="277"/>
      <c r="IZN39" s="277"/>
      <c r="IZO39" s="277"/>
      <c r="IZP39" s="277"/>
      <c r="IZQ39" s="277"/>
      <c r="IZR39" s="277"/>
      <c r="IZS39" s="277"/>
      <c r="IZT39" s="277"/>
      <c r="IZU39" s="277"/>
      <c r="IZV39" s="277"/>
      <c r="IZW39" s="277"/>
      <c r="IZX39" s="277"/>
      <c r="IZY39" s="277"/>
      <c r="IZZ39" s="277"/>
      <c r="JAA39" s="277"/>
      <c r="JAB39" s="277"/>
      <c r="JAC39" s="277"/>
      <c r="JAD39" s="277"/>
      <c r="JAE39" s="277"/>
      <c r="JAF39" s="277"/>
      <c r="JAG39" s="277"/>
      <c r="JAH39" s="277"/>
      <c r="JAI39" s="277"/>
      <c r="JAJ39" s="277"/>
      <c r="JAK39" s="277"/>
      <c r="JAL39" s="277"/>
      <c r="JAM39" s="277"/>
      <c r="JAN39" s="277"/>
      <c r="JAO39" s="277"/>
      <c r="JAP39" s="277"/>
      <c r="JAQ39" s="277"/>
      <c r="JAR39" s="277"/>
      <c r="JAS39" s="277"/>
      <c r="JAT39" s="277"/>
      <c r="JAU39" s="277"/>
      <c r="JAV39" s="277"/>
      <c r="JAW39" s="277"/>
      <c r="JAX39" s="277"/>
      <c r="JAY39" s="277"/>
      <c r="JAZ39" s="277"/>
      <c r="JBA39" s="277"/>
      <c r="JBB39" s="277"/>
      <c r="JBC39" s="277"/>
      <c r="JBD39" s="277"/>
      <c r="JBE39" s="277"/>
      <c r="JBF39" s="277"/>
      <c r="JBG39" s="277"/>
      <c r="JBH39" s="277"/>
      <c r="JBI39" s="277"/>
      <c r="JBJ39" s="277"/>
      <c r="JBK39" s="277"/>
      <c r="JBL39" s="277"/>
      <c r="JBM39" s="277"/>
      <c r="JBN39" s="277"/>
      <c r="JBO39" s="277"/>
      <c r="JBP39" s="277"/>
      <c r="JBQ39" s="277"/>
      <c r="JBR39" s="277"/>
      <c r="JBS39" s="277"/>
      <c r="JBT39" s="277"/>
      <c r="JBU39" s="277"/>
      <c r="JBV39" s="277"/>
      <c r="JBW39" s="277"/>
      <c r="JBX39" s="277"/>
      <c r="JBY39" s="277"/>
      <c r="JBZ39" s="277"/>
      <c r="JCA39" s="277"/>
      <c r="JCB39" s="277"/>
      <c r="JCC39" s="277"/>
      <c r="JCD39" s="277"/>
      <c r="JCE39" s="277"/>
      <c r="JCF39" s="277"/>
      <c r="JCG39" s="277"/>
      <c r="JCH39" s="277"/>
      <c r="JCI39" s="277"/>
      <c r="JCJ39" s="277"/>
      <c r="JCK39" s="277"/>
      <c r="JCL39" s="277"/>
      <c r="JCM39" s="277"/>
      <c r="JCN39" s="277"/>
      <c r="JCO39" s="277"/>
      <c r="JCP39" s="277"/>
      <c r="JCQ39" s="277"/>
      <c r="JCR39" s="277"/>
      <c r="JCS39" s="277"/>
      <c r="JCT39" s="277"/>
      <c r="JCU39" s="277"/>
      <c r="JCV39" s="277"/>
      <c r="JCW39" s="277"/>
      <c r="JCX39" s="277"/>
      <c r="JCY39" s="277"/>
      <c r="JCZ39" s="277"/>
      <c r="JDA39" s="277"/>
      <c r="JDB39" s="277"/>
      <c r="JDC39" s="277"/>
      <c r="JDD39" s="277"/>
      <c r="JDE39" s="277"/>
      <c r="JDF39" s="277"/>
      <c r="JDG39" s="277"/>
      <c r="JDH39" s="277"/>
      <c r="JDI39" s="277"/>
      <c r="JDJ39" s="277"/>
      <c r="JDK39" s="277"/>
      <c r="JDL39" s="277"/>
      <c r="JDM39" s="277"/>
      <c r="JDN39" s="277"/>
      <c r="JDO39" s="277"/>
      <c r="JDP39" s="277"/>
      <c r="JDQ39" s="277"/>
      <c r="JDR39" s="277"/>
      <c r="JDS39" s="277"/>
      <c r="JDT39" s="277"/>
      <c r="JDU39" s="277"/>
      <c r="JDV39" s="277"/>
      <c r="JDW39" s="277"/>
      <c r="JDX39" s="277"/>
      <c r="JDY39" s="277"/>
      <c r="JDZ39" s="277"/>
      <c r="JEA39" s="277"/>
      <c r="JEB39" s="277"/>
      <c r="JEC39" s="277"/>
      <c r="JED39" s="277"/>
      <c r="JEE39" s="277"/>
      <c r="JEF39" s="277"/>
      <c r="JEG39" s="277"/>
      <c r="JEH39" s="277"/>
      <c r="JEI39" s="277"/>
      <c r="JEJ39" s="277"/>
      <c r="JEK39" s="277"/>
      <c r="JEL39" s="277"/>
      <c r="JEM39" s="277"/>
      <c r="JEN39" s="277"/>
      <c r="JEO39" s="277"/>
      <c r="JEP39" s="277"/>
      <c r="JEQ39" s="277"/>
      <c r="JER39" s="277"/>
      <c r="JES39" s="277"/>
      <c r="JET39" s="277"/>
      <c r="JEU39" s="277"/>
      <c r="JEV39" s="277"/>
      <c r="JEW39" s="277"/>
      <c r="JEX39" s="277"/>
      <c r="JEY39" s="277"/>
      <c r="JEZ39" s="277"/>
      <c r="JFA39" s="277"/>
      <c r="JFB39" s="277"/>
      <c r="JFC39" s="277"/>
      <c r="JFD39" s="277"/>
      <c r="JFE39" s="277"/>
      <c r="JFF39" s="277"/>
      <c r="JFG39" s="277"/>
      <c r="JFH39" s="277"/>
      <c r="JFI39" s="277"/>
      <c r="JFJ39" s="277"/>
      <c r="JFK39" s="277"/>
      <c r="JFL39" s="277"/>
      <c r="JFM39" s="277"/>
      <c r="JFN39" s="277"/>
      <c r="JFO39" s="277"/>
      <c r="JFP39" s="277"/>
      <c r="JFQ39" s="277"/>
      <c r="JFR39" s="277"/>
      <c r="JFS39" s="277"/>
      <c r="JFT39" s="277"/>
      <c r="JFU39" s="277"/>
      <c r="JFV39" s="277"/>
      <c r="JFW39" s="277"/>
      <c r="JFX39" s="277"/>
      <c r="JFY39" s="277"/>
      <c r="JFZ39" s="277"/>
      <c r="JGA39" s="277"/>
      <c r="JGB39" s="277"/>
      <c r="JGC39" s="277"/>
      <c r="JGD39" s="277"/>
      <c r="JGE39" s="277"/>
      <c r="JGF39" s="277"/>
      <c r="JGG39" s="277"/>
      <c r="JGH39" s="277"/>
      <c r="JGI39" s="277"/>
      <c r="JGJ39" s="277"/>
      <c r="JGK39" s="277"/>
      <c r="JGL39" s="277"/>
      <c r="JGM39" s="277"/>
      <c r="JGN39" s="277"/>
      <c r="JGO39" s="277"/>
      <c r="JGP39" s="277"/>
      <c r="JGQ39" s="277"/>
      <c r="JGR39" s="277"/>
      <c r="JGS39" s="277"/>
      <c r="JGT39" s="277"/>
      <c r="JGU39" s="277"/>
      <c r="JGV39" s="277"/>
      <c r="JGW39" s="277"/>
      <c r="JGX39" s="277"/>
      <c r="JGY39" s="277"/>
      <c r="JGZ39" s="277"/>
      <c r="JHA39" s="277"/>
      <c r="JHB39" s="277"/>
      <c r="JHC39" s="277"/>
      <c r="JHD39" s="277"/>
      <c r="JHE39" s="277"/>
      <c r="JHF39" s="277"/>
      <c r="JHG39" s="277"/>
      <c r="JHH39" s="277"/>
      <c r="JHI39" s="277"/>
      <c r="JHJ39" s="277"/>
      <c r="JHK39" s="277"/>
      <c r="JHL39" s="277"/>
      <c r="JHM39" s="277"/>
      <c r="JHN39" s="277"/>
      <c r="JHO39" s="277"/>
      <c r="JHP39" s="277"/>
      <c r="JHQ39" s="277"/>
      <c r="JHR39" s="277"/>
      <c r="JHS39" s="277"/>
      <c r="JHT39" s="277"/>
      <c r="JHU39" s="277"/>
      <c r="JHV39" s="277"/>
      <c r="JHW39" s="277"/>
      <c r="JHX39" s="277"/>
      <c r="JHY39" s="277"/>
      <c r="JHZ39" s="277"/>
      <c r="JIA39" s="277"/>
      <c r="JIB39" s="277"/>
      <c r="JIC39" s="277"/>
      <c r="JID39" s="277"/>
      <c r="JIE39" s="277"/>
      <c r="JIF39" s="277"/>
      <c r="JIG39" s="277"/>
      <c r="JIH39" s="277"/>
      <c r="JII39" s="277"/>
      <c r="JIJ39" s="277"/>
      <c r="JIK39" s="277"/>
      <c r="JIL39" s="277"/>
      <c r="JIM39" s="277"/>
      <c r="JIN39" s="277"/>
      <c r="JIO39" s="277"/>
      <c r="JIP39" s="277"/>
      <c r="JIQ39" s="277"/>
      <c r="JIR39" s="277"/>
      <c r="JIS39" s="277"/>
      <c r="JIT39" s="277"/>
      <c r="JIU39" s="277"/>
      <c r="JIV39" s="277"/>
      <c r="JIW39" s="277"/>
      <c r="JIX39" s="277"/>
      <c r="JIY39" s="277"/>
      <c r="JIZ39" s="277"/>
      <c r="JJA39" s="277"/>
      <c r="JJB39" s="277"/>
      <c r="JJC39" s="277"/>
      <c r="JJD39" s="277"/>
      <c r="JJE39" s="277"/>
      <c r="JJF39" s="277"/>
      <c r="JJG39" s="277"/>
      <c r="JJH39" s="277"/>
      <c r="JJI39" s="277"/>
      <c r="JJJ39" s="277"/>
      <c r="JJK39" s="277"/>
      <c r="JJL39" s="277"/>
      <c r="JJM39" s="277"/>
      <c r="JJN39" s="277"/>
      <c r="JJO39" s="277"/>
      <c r="JJP39" s="277"/>
      <c r="JJQ39" s="277"/>
      <c r="JJR39" s="277"/>
      <c r="JJS39" s="277"/>
      <c r="JJT39" s="277"/>
      <c r="JJU39" s="277"/>
      <c r="JJV39" s="277"/>
      <c r="JJW39" s="277"/>
      <c r="JJX39" s="277"/>
      <c r="JJY39" s="277"/>
      <c r="JJZ39" s="277"/>
      <c r="JKA39" s="277"/>
      <c r="JKB39" s="277"/>
      <c r="JKC39" s="277"/>
      <c r="JKD39" s="277"/>
      <c r="JKE39" s="277"/>
      <c r="JKF39" s="277"/>
      <c r="JKG39" s="277"/>
      <c r="JKH39" s="277"/>
      <c r="JKI39" s="277"/>
      <c r="JKJ39" s="277"/>
      <c r="JKK39" s="277"/>
      <c r="JKL39" s="277"/>
      <c r="JKM39" s="277"/>
      <c r="JKN39" s="277"/>
      <c r="JKO39" s="277"/>
      <c r="JKP39" s="277"/>
      <c r="JKQ39" s="277"/>
      <c r="JKR39" s="277"/>
      <c r="JKS39" s="277"/>
      <c r="JKT39" s="277"/>
      <c r="JKU39" s="277"/>
      <c r="JKV39" s="277"/>
      <c r="JKW39" s="277"/>
      <c r="JKX39" s="277"/>
      <c r="JKY39" s="277"/>
      <c r="JKZ39" s="277"/>
      <c r="JLA39" s="277"/>
      <c r="JLB39" s="277"/>
      <c r="JLC39" s="277"/>
      <c r="JLD39" s="277"/>
      <c r="JLE39" s="277"/>
      <c r="JLF39" s="277"/>
      <c r="JLG39" s="277"/>
      <c r="JLH39" s="277"/>
      <c r="JLI39" s="277"/>
      <c r="JLJ39" s="277"/>
      <c r="JLK39" s="277"/>
      <c r="JLL39" s="277"/>
      <c r="JLM39" s="277"/>
      <c r="JLN39" s="277"/>
      <c r="JLO39" s="277"/>
      <c r="JLP39" s="277"/>
      <c r="JLQ39" s="277"/>
      <c r="JLR39" s="277"/>
      <c r="JLS39" s="277"/>
      <c r="JLT39" s="277"/>
      <c r="JLU39" s="277"/>
      <c r="JLV39" s="277"/>
      <c r="JLW39" s="277"/>
      <c r="JLX39" s="277"/>
      <c r="JLY39" s="277"/>
      <c r="JLZ39" s="277"/>
      <c r="JMA39" s="277"/>
      <c r="JMB39" s="277"/>
      <c r="JMC39" s="277"/>
      <c r="JMD39" s="277"/>
      <c r="JME39" s="277"/>
      <c r="JMF39" s="277"/>
      <c r="JMG39" s="277"/>
      <c r="JMH39" s="277"/>
      <c r="JMI39" s="277"/>
      <c r="JMJ39" s="277"/>
      <c r="JMK39" s="277"/>
      <c r="JML39" s="277"/>
      <c r="JMM39" s="277"/>
      <c r="JMN39" s="277"/>
      <c r="JMO39" s="277"/>
      <c r="JMP39" s="277"/>
      <c r="JMQ39" s="277"/>
      <c r="JMR39" s="277"/>
      <c r="JMS39" s="277"/>
      <c r="JMT39" s="277"/>
      <c r="JMU39" s="277"/>
      <c r="JMV39" s="277"/>
      <c r="JMW39" s="277"/>
      <c r="JMX39" s="277"/>
      <c r="JMY39" s="277"/>
      <c r="JMZ39" s="277"/>
      <c r="JNA39" s="277"/>
      <c r="JNB39" s="277"/>
      <c r="JNC39" s="277"/>
      <c r="JND39" s="277"/>
      <c r="JNE39" s="277"/>
      <c r="JNF39" s="277"/>
      <c r="JNG39" s="277"/>
      <c r="JNH39" s="277"/>
      <c r="JNI39" s="277"/>
      <c r="JNJ39" s="277"/>
      <c r="JNK39" s="277"/>
      <c r="JNL39" s="277"/>
      <c r="JNM39" s="277"/>
      <c r="JNN39" s="277"/>
      <c r="JNO39" s="277"/>
      <c r="JNP39" s="277"/>
      <c r="JNQ39" s="277"/>
      <c r="JNR39" s="277"/>
      <c r="JNS39" s="277"/>
      <c r="JNT39" s="277"/>
      <c r="JNU39" s="277"/>
      <c r="JNV39" s="277"/>
      <c r="JNW39" s="277"/>
      <c r="JNX39" s="277"/>
      <c r="JNY39" s="277"/>
      <c r="JNZ39" s="277"/>
      <c r="JOA39" s="277"/>
      <c r="JOB39" s="277"/>
      <c r="JOC39" s="277"/>
      <c r="JOD39" s="277"/>
      <c r="JOE39" s="277"/>
      <c r="JOF39" s="277"/>
      <c r="JOG39" s="277"/>
      <c r="JOH39" s="277"/>
      <c r="JOI39" s="277"/>
      <c r="JOJ39" s="277"/>
      <c r="JOK39" s="277"/>
      <c r="JOL39" s="277"/>
      <c r="JOM39" s="277"/>
      <c r="JON39" s="277"/>
      <c r="JOO39" s="277"/>
      <c r="JOP39" s="277"/>
      <c r="JOQ39" s="277"/>
      <c r="JOR39" s="277"/>
      <c r="JOS39" s="277"/>
      <c r="JOT39" s="277"/>
      <c r="JOU39" s="277"/>
      <c r="JOV39" s="277"/>
      <c r="JOW39" s="277"/>
      <c r="JOX39" s="277"/>
      <c r="JOY39" s="277"/>
      <c r="JOZ39" s="277"/>
      <c r="JPA39" s="277"/>
      <c r="JPB39" s="277"/>
      <c r="JPC39" s="277"/>
      <c r="JPD39" s="277"/>
      <c r="JPE39" s="277"/>
      <c r="JPF39" s="277"/>
      <c r="JPG39" s="277"/>
      <c r="JPH39" s="277"/>
      <c r="JPI39" s="277"/>
      <c r="JPJ39" s="277"/>
      <c r="JPK39" s="277"/>
      <c r="JPL39" s="277"/>
      <c r="JPM39" s="277"/>
      <c r="JPN39" s="277"/>
      <c r="JPO39" s="277"/>
      <c r="JPP39" s="277"/>
      <c r="JPQ39" s="277"/>
      <c r="JPR39" s="277"/>
      <c r="JPS39" s="277"/>
      <c r="JPT39" s="277"/>
      <c r="JPU39" s="277"/>
      <c r="JPV39" s="277"/>
      <c r="JPW39" s="277"/>
      <c r="JPX39" s="277"/>
      <c r="JPY39" s="277"/>
      <c r="JPZ39" s="277"/>
      <c r="JQA39" s="277"/>
      <c r="JQB39" s="277"/>
      <c r="JQC39" s="277"/>
      <c r="JQD39" s="277"/>
      <c r="JQE39" s="277"/>
      <c r="JQF39" s="277"/>
      <c r="JQG39" s="277"/>
      <c r="JQH39" s="277"/>
      <c r="JQI39" s="277"/>
      <c r="JQJ39" s="277"/>
      <c r="JQK39" s="277"/>
      <c r="JQL39" s="277"/>
      <c r="JQM39" s="277"/>
      <c r="JQN39" s="277"/>
      <c r="JQO39" s="277"/>
      <c r="JQP39" s="277"/>
      <c r="JQQ39" s="277"/>
      <c r="JQR39" s="277"/>
      <c r="JQS39" s="277"/>
      <c r="JQT39" s="277"/>
      <c r="JQU39" s="277"/>
      <c r="JQV39" s="277"/>
      <c r="JQW39" s="277"/>
      <c r="JQX39" s="277"/>
      <c r="JQY39" s="277"/>
      <c r="JQZ39" s="277"/>
      <c r="JRA39" s="277"/>
      <c r="JRB39" s="277"/>
      <c r="JRC39" s="277"/>
      <c r="JRD39" s="277"/>
      <c r="JRE39" s="277"/>
      <c r="JRF39" s="277"/>
      <c r="JRG39" s="277"/>
      <c r="JRH39" s="277"/>
      <c r="JRI39" s="277"/>
      <c r="JRJ39" s="277"/>
      <c r="JRK39" s="277"/>
      <c r="JRL39" s="277"/>
      <c r="JRM39" s="277"/>
      <c r="JRN39" s="277"/>
      <c r="JRO39" s="277"/>
      <c r="JRP39" s="277"/>
      <c r="JRQ39" s="277"/>
      <c r="JRR39" s="277"/>
      <c r="JRS39" s="277"/>
      <c r="JRT39" s="277"/>
      <c r="JRU39" s="277"/>
      <c r="JRV39" s="277"/>
      <c r="JRW39" s="277"/>
      <c r="JRX39" s="277"/>
      <c r="JRY39" s="277"/>
      <c r="JRZ39" s="277"/>
      <c r="JSA39" s="277"/>
      <c r="JSB39" s="277"/>
      <c r="JSC39" s="277"/>
      <c r="JSD39" s="277"/>
      <c r="JSE39" s="277"/>
      <c r="JSF39" s="277"/>
      <c r="JSG39" s="277"/>
      <c r="JSH39" s="277"/>
      <c r="JSI39" s="277"/>
      <c r="JSJ39" s="277"/>
      <c r="JSK39" s="277"/>
      <c r="JSL39" s="277"/>
      <c r="JSM39" s="277"/>
      <c r="JSN39" s="277"/>
      <c r="JSO39" s="277"/>
      <c r="JSP39" s="277"/>
      <c r="JSQ39" s="277"/>
      <c r="JSR39" s="277"/>
      <c r="JSS39" s="277"/>
      <c r="JST39" s="277"/>
      <c r="JSU39" s="277"/>
      <c r="JSV39" s="277"/>
      <c r="JSW39" s="277"/>
      <c r="JSX39" s="277"/>
      <c r="JSY39" s="277"/>
      <c r="JSZ39" s="277"/>
      <c r="JTA39" s="277"/>
      <c r="JTB39" s="277"/>
      <c r="JTC39" s="277"/>
      <c r="JTD39" s="277"/>
      <c r="JTE39" s="277"/>
      <c r="JTF39" s="277"/>
      <c r="JTG39" s="277"/>
      <c r="JTH39" s="277"/>
      <c r="JTI39" s="277"/>
      <c r="JTJ39" s="277"/>
      <c r="JTK39" s="277"/>
      <c r="JTL39" s="277"/>
      <c r="JTM39" s="277"/>
      <c r="JTN39" s="277"/>
      <c r="JTO39" s="277"/>
      <c r="JTP39" s="277"/>
      <c r="JTQ39" s="277"/>
      <c r="JTR39" s="277"/>
      <c r="JTS39" s="277"/>
      <c r="JTT39" s="277"/>
      <c r="JTU39" s="277"/>
      <c r="JTV39" s="277"/>
      <c r="JTW39" s="277"/>
      <c r="JTX39" s="277"/>
      <c r="JTY39" s="277"/>
      <c r="JTZ39" s="277"/>
      <c r="JUA39" s="277"/>
      <c r="JUB39" s="277"/>
      <c r="JUC39" s="277"/>
      <c r="JUD39" s="277"/>
      <c r="JUE39" s="277"/>
      <c r="JUF39" s="277"/>
      <c r="JUG39" s="277"/>
      <c r="JUH39" s="277"/>
      <c r="JUI39" s="277"/>
      <c r="JUJ39" s="277"/>
      <c r="JUK39" s="277"/>
      <c r="JUL39" s="277"/>
      <c r="JUM39" s="277"/>
      <c r="JUN39" s="277"/>
      <c r="JUO39" s="277"/>
      <c r="JUP39" s="277"/>
      <c r="JUQ39" s="277"/>
      <c r="JUR39" s="277"/>
      <c r="JUS39" s="277"/>
      <c r="JUT39" s="277"/>
      <c r="JUU39" s="277"/>
      <c r="JUV39" s="277"/>
      <c r="JUW39" s="277"/>
      <c r="JUX39" s="277"/>
      <c r="JUY39" s="277"/>
      <c r="JUZ39" s="277"/>
      <c r="JVA39" s="277"/>
      <c r="JVB39" s="277"/>
      <c r="JVC39" s="277"/>
      <c r="JVD39" s="277"/>
      <c r="JVE39" s="277"/>
      <c r="JVF39" s="277"/>
      <c r="JVG39" s="277"/>
      <c r="JVH39" s="277"/>
      <c r="JVI39" s="277"/>
      <c r="JVJ39" s="277"/>
      <c r="JVK39" s="277"/>
      <c r="JVL39" s="277"/>
      <c r="JVM39" s="277"/>
      <c r="JVN39" s="277"/>
      <c r="JVO39" s="277"/>
      <c r="JVP39" s="277"/>
      <c r="JVQ39" s="277"/>
      <c r="JVR39" s="277"/>
      <c r="JVS39" s="277"/>
      <c r="JVT39" s="277"/>
      <c r="JVU39" s="277"/>
      <c r="JVV39" s="277"/>
      <c r="JVW39" s="277"/>
      <c r="JVX39" s="277"/>
      <c r="JVY39" s="277"/>
      <c r="JVZ39" s="277"/>
      <c r="JWA39" s="277"/>
      <c r="JWB39" s="277"/>
      <c r="JWC39" s="277"/>
      <c r="JWD39" s="277"/>
      <c r="JWE39" s="277"/>
      <c r="JWF39" s="277"/>
      <c r="JWG39" s="277"/>
      <c r="JWH39" s="277"/>
      <c r="JWI39" s="277"/>
      <c r="JWJ39" s="277"/>
      <c r="JWK39" s="277"/>
      <c r="JWL39" s="277"/>
      <c r="JWM39" s="277"/>
      <c r="JWN39" s="277"/>
      <c r="JWO39" s="277"/>
      <c r="JWP39" s="277"/>
      <c r="JWQ39" s="277"/>
      <c r="JWR39" s="277"/>
      <c r="JWS39" s="277"/>
      <c r="JWT39" s="277"/>
      <c r="JWU39" s="277"/>
      <c r="JWV39" s="277"/>
      <c r="JWW39" s="277"/>
      <c r="JWX39" s="277"/>
      <c r="JWY39" s="277"/>
      <c r="JWZ39" s="277"/>
      <c r="JXA39" s="277"/>
      <c r="JXB39" s="277"/>
      <c r="JXC39" s="277"/>
      <c r="JXD39" s="277"/>
      <c r="JXE39" s="277"/>
      <c r="JXF39" s="277"/>
      <c r="JXG39" s="277"/>
      <c r="JXH39" s="277"/>
      <c r="JXI39" s="277"/>
      <c r="JXJ39" s="277"/>
      <c r="JXK39" s="277"/>
      <c r="JXL39" s="277"/>
      <c r="JXM39" s="277"/>
      <c r="JXN39" s="277"/>
      <c r="JXO39" s="277"/>
      <c r="JXP39" s="277"/>
      <c r="JXQ39" s="277"/>
      <c r="JXR39" s="277"/>
      <c r="JXS39" s="277"/>
      <c r="JXT39" s="277"/>
      <c r="JXU39" s="277"/>
      <c r="JXV39" s="277"/>
      <c r="JXW39" s="277"/>
      <c r="JXX39" s="277"/>
      <c r="JXY39" s="277"/>
      <c r="JXZ39" s="277"/>
      <c r="JYA39" s="277"/>
      <c r="JYB39" s="277"/>
      <c r="JYC39" s="277"/>
      <c r="JYD39" s="277"/>
      <c r="JYE39" s="277"/>
      <c r="JYF39" s="277"/>
      <c r="JYG39" s="277"/>
      <c r="JYH39" s="277"/>
      <c r="JYI39" s="277"/>
      <c r="JYJ39" s="277"/>
      <c r="JYK39" s="277"/>
      <c r="JYL39" s="277"/>
      <c r="JYM39" s="277"/>
      <c r="JYN39" s="277"/>
      <c r="JYO39" s="277"/>
      <c r="JYP39" s="277"/>
      <c r="JYQ39" s="277"/>
      <c r="JYR39" s="277"/>
      <c r="JYS39" s="277"/>
      <c r="JYT39" s="277"/>
      <c r="JYU39" s="277"/>
      <c r="JYV39" s="277"/>
      <c r="JYW39" s="277"/>
      <c r="JYX39" s="277"/>
      <c r="JYY39" s="277"/>
      <c r="JYZ39" s="277"/>
      <c r="JZA39" s="277"/>
      <c r="JZB39" s="277"/>
      <c r="JZC39" s="277"/>
      <c r="JZD39" s="277"/>
      <c r="JZE39" s="277"/>
      <c r="JZF39" s="277"/>
      <c r="JZG39" s="277"/>
      <c r="JZH39" s="277"/>
      <c r="JZI39" s="277"/>
      <c r="JZJ39" s="277"/>
      <c r="JZK39" s="277"/>
      <c r="JZL39" s="277"/>
      <c r="JZM39" s="277"/>
      <c r="JZN39" s="277"/>
      <c r="JZO39" s="277"/>
      <c r="JZP39" s="277"/>
      <c r="JZQ39" s="277"/>
      <c r="JZR39" s="277"/>
      <c r="JZS39" s="277"/>
      <c r="JZT39" s="277"/>
      <c r="JZU39" s="277"/>
      <c r="JZV39" s="277"/>
      <c r="JZW39" s="277"/>
      <c r="JZX39" s="277"/>
      <c r="JZY39" s="277"/>
      <c r="JZZ39" s="277"/>
      <c r="KAA39" s="277"/>
      <c r="KAB39" s="277"/>
      <c r="KAC39" s="277"/>
      <c r="KAD39" s="277"/>
      <c r="KAE39" s="277"/>
      <c r="KAF39" s="277"/>
      <c r="KAG39" s="277"/>
      <c r="KAH39" s="277"/>
      <c r="KAI39" s="277"/>
      <c r="KAJ39" s="277"/>
      <c r="KAK39" s="277"/>
      <c r="KAL39" s="277"/>
      <c r="KAM39" s="277"/>
      <c r="KAN39" s="277"/>
      <c r="KAO39" s="277"/>
      <c r="KAP39" s="277"/>
      <c r="KAQ39" s="277"/>
      <c r="KAR39" s="277"/>
      <c r="KAS39" s="277"/>
      <c r="KAT39" s="277"/>
      <c r="KAU39" s="277"/>
      <c r="KAV39" s="277"/>
      <c r="KAW39" s="277"/>
      <c r="KAX39" s="277"/>
      <c r="KAY39" s="277"/>
      <c r="KAZ39" s="277"/>
      <c r="KBA39" s="277"/>
      <c r="KBB39" s="277"/>
      <c r="KBC39" s="277"/>
      <c r="KBD39" s="277"/>
      <c r="KBE39" s="277"/>
      <c r="KBF39" s="277"/>
      <c r="KBG39" s="277"/>
      <c r="KBH39" s="277"/>
      <c r="KBI39" s="277"/>
      <c r="KBJ39" s="277"/>
      <c r="KBK39" s="277"/>
      <c r="KBL39" s="277"/>
      <c r="KBM39" s="277"/>
      <c r="KBN39" s="277"/>
      <c r="KBO39" s="277"/>
      <c r="KBP39" s="277"/>
      <c r="KBQ39" s="277"/>
      <c r="KBR39" s="277"/>
      <c r="KBS39" s="277"/>
      <c r="KBT39" s="277"/>
      <c r="KBU39" s="277"/>
      <c r="KBV39" s="277"/>
      <c r="KBW39" s="277"/>
      <c r="KBX39" s="277"/>
      <c r="KBY39" s="277"/>
      <c r="KBZ39" s="277"/>
      <c r="KCA39" s="277"/>
      <c r="KCB39" s="277"/>
      <c r="KCC39" s="277"/>
      <c r="KCD39" s="277"/>
      <c r="KCE39" s="277"/>
      <c r="KCF39" s="277"/>
      <c r="KCG39" s="277"/>
      <c r="KCH39" s="277"/>
      <c r="KCI39" s="277"/>
      <c r="KCJ39" s="277"/>
      <c r="KCK39" s="277"/>
      <c r="KCL39" s="277"/>
      <c r="KCM39" s="277"/>
      <c r="KCN39" s="277"/>
      <c r="KCO39" s="277"/>
      <c r="KCP39" s="277"/>
      <c r="KCQ39" s="277"/>
      <c r="KCR39" s="277"/>
      <c r="KCS39" s="277"/>
      <c r="KCT39" s="277"/>
      <c r="KCU39" s="277"/>
      <c r="KCV39" s="277"/>
      <c r="KCW39" s="277"/>
      <c r="KCX39" s="277"/>
      <c r="KCY39" s="277"/>
      <c r="KCZ39" s="277"/>
      <c r="KDA39" s="277"/>
      <c r="KDB39" s="277"/>
      <c r="KDC39" s="277"/>
      <c r="KDD39" s="277"/>
      <c r="KDE39" s="277"/>
      <c r="KDF39" s="277"/>
      <c r="KDG39" s="277"/>
      <c r="KDH39" s="277"/>
      <c r="KDI39" s="277"/>
      <c r="KDJ39" s="277"/>
      <c r="KDK39" s="277"/>
      <c r="KDL39" s="277"/>
      <c r="KDM39" s="277"/>
      <c r="KDN39" s="277"/>
      <c r="KDO39" s="277"/>
      <c r="KDP39" s="277"/>
      <c r="KDQ39" s="277"/>
      <c r="KDR39" s="277"/>
      <c r="KDS39" s="277"/>
      <c r="KDT39" s="277"/>
      <c r="KDU39" s="277"/>
      <c r="KDV39" s="277"/>
      <c r="KDW39" s="277"/>
      <c r="KDX39" s="277"/>
      <c r="KDY39" s="277"/>
      <c r="KDZ39" s="277"/>
      <c r="KEA39" s="277"/>
      <c r="KEB39" s="277"/>
      <c r="KEC39" s="277"/>
      <c r="KED39" s="277"/>
      <c r="KEE39" s="277"/>
      <c r="KEF39" s="277"/>
      <c r="KEG39" s="277"/>
      <c r="KEH39" s="277"/>
      <c r="KEI39" s="277"/>
      <c r="KEJ39" s="277"/>
      <c r="KEK39" s="277"/>
      <c r="KEL39" s="277"/>
      <c r="KEM39" s="277"/>
      <c r="KEN39" s="277"/>
      <c r="KEO39" s="277"/>
      <c r="KEP39" s="277"/>
      <c r="KEQ39" s="277"/>
      <c r="KER39" s="277"/>
      <c r="KES39" s="277"/>
      <c r="KET39" s="277"/>
      <c r="KEU39" s="277"/>
      <c r="KEV39" s="277"/>
      <c r="KEW39" s="277"/>
      <c r="KEX39" s="277"/>
      <c r="KEY39" s="277"/>
      <c r="KEZ39" s="277"/>
      <c r="KFA39" s="277"/>
      <c r="KFB39" s="277"/>
      <c r="KFC39" s="277"/>
      <c r="KFD39" s="277"/>
      <c r="KFE39" s="277"/>
      <c r="KFF39" s="277"/>
      <c r="KFG39" s="277"/>
      <c r="KFH39" s="277"/>
      <c r="KFI39" s="277"/>
      <c r="KFJ39" s="277"/>
      <c r="KFK39" s="277"/>
      <c r="KFL39" s="277"/>
      <c r="KFM39" s="277"/>
      <c r="KFN39" s="277"/>
      <c r="KFO39" s="277"/>
      <c r="KFP39" s="277"/>
      <c r="KFQ39" s="277"/>
      <c r="KFR39" s="277"/>
      <c r="KFS39" s="277"/>
      <c r="KFT39" s="277"/>
      <c r="KFU39" s="277"/>
      <c r="KFV39" s="277"/>
      <c r="KFW39" s="277"/>
      <c r="KFX39" s="277"/>
      <c r="KFY39" s="277"/>
      <c r="KFZ39" s="277"/>
      <c r="KGA39" s="277"/>
      <c r="KGB39" s="277"/>
      <c r="KGC39" s="277"/>
      <c r="KGD39" s="277"/>
      <c r="KGE39" s="277"/>
      <c r="KGF39" s="277"/>
      <c r="KGG39" s="277"/>
      <c r="KGH39" s="277"/>
      <c r="KGI39" s="277"/>
      <c r="KGJ39" s="277"/>
      <c r="KGK39" s="277"/>
      <c r="KGL39" s="277"/>
      <c r="KGM39" s="277"/>
      <c r="KGN39" s="277"/>
      <c r="KGO39" s="277"/>
      <c r="KGP39" s="277"/>
      <c r="KGQ39" s="277"/>
      <c r="KGR39" s="277"/>
      <c r="KGS39" s="277"/>
      <c r="KGT39" s="277"/>
      <c r="KGU39" s="277"/>
      <c r="KGV39" s="277"/>
      <c r="KGW39" s="277"/>
      <c r="KGX39" s="277"/>
      <c r="KGY39" s="277"/>
      <c r="KGZ39" s="277"/>
      <c r="KHA39" s="277"/>
      <c r="KHB39" s="277"/>
      <c r="KHC39" s="277"/>
      <c r="KHD39" s="277"/>
      <c r="KHE39" s="277"/>
      <c r="KHF39" s="277"/>
      <c r="KHG39" s="277"/>
      <c r="KHH39" s="277"/>
      <c r="KHI39" s="277"/>
      <c r="KHJ39" s="277"/>
      <c r="KHK39" s="277"/>
      <c r="KHL39" s="277"/>
      <c r="KHM39" s="277"/>
      <c r="KHN39" s="277"/>
      <c r="KHO39" s="277"/>
      <c r="KHP39" s="277"/>
      <c r="KHQ39" s="277"/>
      <c r="KHR39" s="277"/>
      <c r="KHS39" s="277"/>
      <c r="KHT39" s="277"/>
      <c r="KHU39" s="277"/>
      <c r="KHV39" s="277"/>
      <c r="KHW39" s="277"/>
      <c r="KHX39" s="277"/>
      <c r="KHY39" s="277"/>
      <c r="KHZ39" s="277"/>
      <c r="KIA39" s="277"/>
      <c r="KIB39" s="277"/>
      <c r="KIC39" s="277"/>
      <c r="KID39" s="277"/>
      <c r="KIE39" s="277"/>
      <c r="KIF39" s="277"/>
      <c r="KIG39" s="277"/>
      <c r="KIH39" s="277"/>
      <c r="KII39" s="277"/>
      <c r="KIJ39" s="277"/>
      <c r="KIK39" s="277"/>
      <c r="KIL39" s="277"/>
      <c r="KIM39" s="277"/>
      <c r="KIN39" s="277"/>
      <c r="KIO39" s="277"/>
      <c r="KIP39" s="277"/>
      <c r="KIQ39" s="277"/>
      <c r="KIR39" s="277"/>
      <c r="KIS39" s="277"/>
      <c r="KIT39" s="277"/>
      <c r="KIU39" s="277"/>
      <c r="KIV39" s="277"/>
      <c r="KIW39" s="277"/>
      <c r="KIX39" s="277"/>
      <c r="KIY39" s="277"/>
      <c r="KIZ39" s="277"/>
      <c r="KJA39" s="277"/>
      <c r="KJB39" s="277"/>
      <c r="KJC39" s="277"/>
      <c r="KJD39" s="277"/>
      <c r="KJE39" s="277"/>
      <c r="KJF39" s="277"/>
      <c r="KJG39" s="277"/>
      <c r="KJH39" s="277"/>
      <c r="KJI39" s="277"/>
      <c r="KJJ39" s="277"/>
      <c r="KJK39" s="277"/>
      <c r="KJL39" s="277"/>
      <c r="KJM39" s="277"/>
      <c r="KJN39" s="277"/>
      <c r="KJO39" s="277"/>
      <c r="KJP39" s="277"/>
      <c r="KJQ39" s="277"/>
      <c r="KJR39" s="277"/>
      <c r="KJS39" s="277"/>
      <c r="KJT39" s="277"/>
      <c r="KJU39" s="277"/>
      <c r="KJV39" s="277"/>
      <c r="KJW39" s="277"/>
      <c r="KJX39" s="277"/>
      <c r="KJY39" s="277"/>
      <c r="KJZ39" s="277"/>
      <c r="KKA39" s="277"/>
      <c r="KKB39" s="277"/>
      <c r="KKC39" s="277"/>
      <c r="KKD39" s="277"/>
      <c r="KKE39" s="277"/>
      <c r="KKF39" s="277"/>
      <c r="KKG39" s="277"/>
      <c r="KKH39" s="277"/>
      <c r="KKI39" s="277"/>
      <c r="KKJ39" s="277"/>
      <c r="KKK39" s="277"/>
      <c r="KKL39" s="277"/>
      <c r="KKM39" s="277"/>
      <c r="KKN39" s="277"/>
      <c r="KKO39" s="277"/>
      <c r="KKP39" s="277"/>
      <c r="KKQ39" s="277"/>
      <c r="KKR39" s="277"/>
      <c r="KKS39" s="277"/>
      <c r="KKT39" s="277"/>
      <c r="KKU39" s="277"/>
      <c r="KKV39" s="277"/>
      <c r="KKW39" s="277"/>
      <c r="KKX39" s="277"/>
      <c r="KKY39" s="277"/>
      <c r="KKZ39" s="277"/>
      <c r="KLA39" s="277"/>
      <c r="KLB39" s="277"/>
      <c r="KLC39" s="277"/>
      <c r="KLD39" s="277"/>
      <c r="KLE39" s="277"/>
      <c r="KLF39" s="277"/>
      <c r="KLG39" s="277"/>
      <c r="KLH39" s="277"/>
      <c r="KLI39" s="277"/>
      <c r="KLJ39" s="277"/>
      <c r="KLK39" s="277"/>
      <c r="KLL39" s="277"/>
      <c r="KLM39" s="277"/>
      <c r="KLN39" s="277"/>
      <c r="KLO39" s="277"/>
      <c r="KLP39" s="277"/>
      <c r="KLQ39" s="277"/>
      <c r="KLR39" s="277"/>
      <c r="KLS39" s="277"/>
      <c r="KLT39" s="277"/>
      <c r="KLU39" s="277"/>
      <c r="KLV39" s="277"/>
      <c r="KLW39" s="277"/>
      <c r="KLX39" s="277"/>
      <c r="KLY39" s="277"/>
      <c r="KLZ39" s="277"/>
      <c r="KMA39" s="277"/>
      <c r="KMB39" s="277"/>
      <c r="KMC39" s="277"/>
      <c r="KMD39" s="277"/>
      <c r="KME39" s="277"/>
      <c r="KMF39" s="277"/>
      <c r="KMG39" s="277"/>
      <c r="KMH39" s="277"/>
      <c r="KMI39" s="277"/>
      <c r="KMJ39" s="277"/>
      <c r="KMK39" s="277"/>
      <c r="KML39" s="277"/>
      <c r="KMM39" s="277"/>
      <c r="KMN39" s="277"/>
      <c r="KMO39" s="277"/>
      <c r="KMP39" s="277"/>
      <c r="KMQ39" s="277"/>
      <c r="KMR39" s="277"/>
      <c r="KMS39" s="277"/>
      <c r="KMT39" s="277"/>
      <c r="KMU39" s="277"/>
      <c r="KMV39" s="277"/>
      <c r="KMW39" s="277"/>
      <c r="KMX39" s="277"/>
      <c r="KMY39" s="277"/>
      <c r="KMZ39" s="277"/>
      <c r="KNA39" s="277"/>
      <c r="KNB39" s="277"/>
      <c r="KNC39" s="277"/>
      <c r="KND39" s="277"/>
      <c r="KNE39" s="277"/>
      <c r="KNF39" s="277"/>
      <c r="KNG39" s="277"/>
      <c r="KNH39" s="277"/>
      <c r="KNI39" s="277"/>
      <c r="KNJ39" s="277"/>
      <c r="KNK39" s="277"/>
      <c r="KNL39" s="277"/>
      <c r="KNM39" s="277"/>
      <c r="KNN39" s="277"/>
      <c r="KNO39" s="277"/>
      <c r="KNP39" s="277"/>
      <c r="KNQ39" s="277"/>
      <c r="KNR39" s="277"/>
      <c r="KNS39" s="277"/>
      <c r="KNT39" s="277"/>
      <c r="KNU39" s="277"/>
      <c r="KNV39" s="277"/>
      <c r="KNW39" s="277"/>
      <c r="KNX39" s="277"/>
      <c r="KNY39" s="277"/>
      <c r="KNZ39" s="277"/>
      <c r="KOA39" s="277"/>
      <c r="KOB39" s="277"/>
      <c r="KOC39" s="277"/>
      <c r="KOD39" s="277"/>
      <c r="KOE39" s="277"/>
      <c r="KOF39" s="277"/>
      <c r="KOG39" s="277"/>
      <c r="KOH39" s="277"/>
      <c r="KOI39" s="277"/>
      <c r="KOJ39" s="277"/>
      <c r="KOK39" s="277"/>
      <c r="KOL39" s="277"/>
      <c r="KOM39" s="277"/>
      <c r="KON39" s="277"/>
      <c r="KOO39" s="277"/>
      <c r="KOP39" s="277"/>
      <c r="KOQ39" s="277"/>
      <c r="KOR39" s="277"/>
      <c r="KOS39" s="277"/>
      <c r="KOT39" s="277"/>
      <c r="KOU39" s="277"/>
      <c r="KOV39" s="277"/>
      <c r="KOW39" s="277"/>
      <c r="KOX39" s="277"/>
      <c r="KOY39" s="277"/>
      <c r="KOZ39" s="277"/>
      <c r="KPA39" s="277"/>
      <c r="KPB39" s="277"/>
      <c r="KPC39" s="277"/>
      <c r="KPD39" s="277"/>
      <c r="KPE39" s="277"/>
      <c r="KPF39" s="277"/>
      <c r="KPG39" s="277"/>
      <c r="KPH39" s="277"/>
      <c r="KPI39" s="277"/>
      <c r="KPJ39" s="277"/>
      <c r="KPK39" s="277"/>
      <c r="KPL39" s="277"/>
      <c r="KPM39" s="277"/>
      <c r="KPN39" s="277"/>
      <c r="KPO39" s="277"/>
      <c r="KPP39" s="277"/>
      <c r="KPQ39" s="277"/>
      <c r="KPR39" s="277"/>
      <c r="KPS39" s="277"/>
      <c r="KPT39" s="277"/>
      <c r="KPU39" s="277"/>
      <c r="KPV39" s="277"/>
      <c r="KPW39" s="277"/>
      <c r="KPX39" s="277"/>
      <c r="KPY39" s="277"/>
      <c r="KPZ39" s="277"/>
      <c r="KQA39" s="277"/>
      <c r="KQB39" s="277"/>
      <c r="KQC39" s="277"/>
      <c r="KQD39" s="277"/>
      <c r="KQE39" s="277"/>
      <c r="KQF39" s="277"/>
      <c r="KQG39" s="277"/>
      <c r="KQH39" s="277"/>
      <c r="KQI39" s="277"/>
      <c r="KQJ39" s="277"/>
      <c r="KQK39" s="277"/>
      <c r="KQL39" s="277"/>
      <c r="KQM39" s="277"/>
      <c r="KQN39" s="277"/>
      <c r="KQO39" s="277"/>
      <c r="KQP39" s="277"/>
      <c r="KQQ39" s="277"/>
      <c r="KQR39" s="277"/>
      <c r="KQS39" s="277"/>
      <c r="KQT39" s="277"/>
      <c r="KQU39" s="277"/>
      <c r="KQV39" s="277"/>
      <c r="KQW39" s="277"/>
      <c r="KQX39" s="277"/>
      <c r="KQY39" s="277"/>
      <c r="KQZ39" s="277"/>
      <c r="KRA39" s="277"/>
      <c r="KRB39" s="277"/>
      <c r="KRC39" s="277"/>
      <c r="KRD39" s="277"/>
      <c r="KRE39" s="277"/>
      <c r="KRF39" s="277"/>
      <c r="KRG39" s="277"/>
      <c r="KRH39" s="277"/>
      <c r="KRI39" s="277"/>
      <c r="KRJ39" s="277"/>
      <c r="KRK39" s="277"/>
      <c r="KRL39" s="277"/>
      <c r="KRM39" s="277"/>
      <c r="KRN39" s="277"/>
      <c r="KRO39" s="277"/>
      <c r="KRP39" s="277"/>
      <c r="KRQ39" s="277"/>
      <c r="KRR39" s="277"/>
      <c r="KRS39" s="277"/>
      <c r="KRT39" s="277"/>
      <c r="KRU39" s="277"/>
      <c r="KRV39" s="277"/>
      <c r="KRW39" s="277"/>
      <c r="KRX39" s="277"/>
      <c r="KRY39" s="277"/>
      <c r="KRZ39" s="277"/>
      <c r="KSA39" s="277"/>
      <c r="KSB39" s="277"/>
      <c r="KSC39" s="277"/>
      <c r="KSD39" s="277"/>
      <c r="KSE39" s="277"/>
      <c r="KSF39" s="277"/>
      <c r="KSG39" s="277"/>
      <c r="KSH39" s="277"/>
      <c r="KSI39" s="277"/>
      <c r="KSJ39" s="277"/>
      <c r="KSK39" s="277"/>
      <c r="KSL39" s="277"/>
      <c r="KSM39" s="277"/>
      <c r="KSN39" s="277"/>
      <c r="KSO39" s="277"/>
      <c r="KSP39" s="277"/>
      <c r="KSQ39" s="277"/>
      <c r="KSR39" s="277"/>
      <c r="KSS39" s="277"/>
      <c r="KST39" s="277"/>
      <c r="KSU39" s="277"/>
      <c r="KSV39" s="277"/>
      <c r="KSW39" s="277"/>
      <c r="KSX39" s="277"/>
      <c r="KSY39" s="277"/>
      <c r="KSZ39" s="277"/>
      <c r="KTA39" s="277"/>
      <c r="KTB39" s="277"/>
      <c r="KTC39" s="277"/>
      <c r="KTD39" s="277"/>
      <c r="KTE39" s="277"/>
      <c r="KTF39" s="277"/>
      <c r="KTG39" s="277"/>
      <c r="KTH39" s="277"/>
      <c r="KTI39" s="277"/>
      <c r="KTJ39" s="277"/>
      <c r="KTK39" s="277"/>
      <c r="KTL39" s="277"/>
      <c r="KTM39" s="277"/>
      <c r="KTN39" s="277"/>
      <c r="KTO39" s="277"/>
      <c r="KTP39" s="277"/>
      <c r="KTQ39" s="277"/>
      <c r="KTR39" s="277"/>
      <c r="KTS39" s="277"/>
      <c r="KTT39" s="277"/>
      <c r="KTU39" s="277"/>
      <c r="KTV39" s="277"/>
      <c r="KTW39" s="277"/>
      <c r="KTX39" s="277"/>
      <c r="KTY39" s="277"/>
      <c r="KTZ39" s="277"/>
      <c r="KUA39" s="277"/>
      <c r="KUB39" s="277"/>
      <c r="KUC39" s="277"/>
      <c r="KUD39" s="277"/>
      <c r="KUE39" s="277"/>
      <c r="KUF39" s="277"/>
      <c r="KUG39" s="277"/>
      <c r="KUH39" s="277"/>
      <c r="KUI39" s="277"/>
      <c r="KUJ39" s="277"/>
      <c r="KUK39" s="277"/>
      <c r="KUL39" s="277"/>
      <c r="KUM39" s="277"/>
      <c r="KUN39" s="277"/>
      <c r="KUO39" s="277"/>
      <c r="KUP39" s="277"/>
      <c r="KUQ39" s="277"/>
      <c r="KUR39" s="277"/>
      <c r="KUS39" s="277"/>
      <c r="KUT39" s="277"/>
      <c r="KUU39" s="277"/>
      <c r="KUV39" s="277"/>
      <c r="KUW39" s="277"/>
      <c r="KUX39" s="277"/>
      <c r="KUY39" s="277"/>
      <c r="KUZ39" s="277"/>
      <c r="KVA39" s="277"/>
      <c r="KVB39" s="277"/>
      <c r="KVC39" s="277"/>
      <c r="KVD39" s="277"/>
      <c r="KVE39" s="277"/>
      <c r="KVF39" s="277"/>
      <c r="KVG39" s="277"/>
      <c r="KVH39" s="277"/>
      <c r="KVI39" s="277"/>
      <c r="KVJ39" s="277"/>
      <c r="KVK39" s="277"/>
      <c r="KVL39" s="277"/>
      <c r="KVM39" s="277"/>
      <c r="KVN39" s="277"/>
      <c r="KVO39" s="277"/>
      <c r="KVP39" s="277"/>
      <c r="KVQ39" s="277"/>
      <c r="KVR39" s="277"/>
      <c r="KVS39" s="277"/>
      <c r="KVT39" s="277"/>
      <c r="KVU39" s="277"/>
      <c r="KVV39" s="277"/>
      <c r="KVW39" s="277"/>
      <c r="KVX39" s="277"/>
      <c r="KVY39" s="277"/>
      <c r="KVZ39" s="277"/>
      <c r="KWA39" s="277"/>
      <c r="KWB39" s="277"/>
      <c r="KWC39" s="277"/>
      <c r="KWD39" s="277"/>
      <c r="KWE39" s="277"/>
      <c r="KWF39" s="277"/>
      <c r="KWG39" s="277"/>
      <c r="KWH39" s="277"/>
      <c r="KWI39" s="277"/>
      <c r="KWJ39" s="277"/>
      <c r="KWK39" s="277"/>
      <c r="KWL39" s="277"/>
      <c r="KWM39" s="277"/>
      <c r="KWN39" s="277"/>
      <c r="KWO39" s="277"/>
      <c r="KWP39" s="277"/>
      <c r="KWQ39" s="277"/>
      <c r="KWR39" s="277"/>
      <c r="KWS39" s="277"/>
      <c r="KWT39" s="277"/>
      <c r="KWU39" s="277"/>
      <c r="KWV39" s="277"/>
      <c r="KWW39" s="277"/>
      <c r="KWX39" s="277"/>
      <c r="KWY39" s="277"/>
      <c r="KWZ39" s="277"/>
      <c r="KXA39" s="277"/>
      <c r="KXB39" s="277"/>
      <c r="KXC39" s="277"/>
      <c r="KXD39" s="277"/>
      <c r="KXE39" s="277"/>
      <c r="KXF39" s="277"/>
      <c r="KXG39" s="277"/>
      <c r="KXH39" s="277"/>
      <c r="KXI39" s="277"/>
      <c r="KXJ39" s="277"/>
      <c r="KXK39" s="277"/>
      <c r="KXL39" s="277"/>
      <c r="KXM39" s="277"/>
      <c r="KXN39" s="277"/>
      <c r="KXO39" s="277"/>
      <c r="KXP39" s="277"/>
      <c r="KXQ39" s="277"/>
      <c r="KXR39" s="277"/>
      <c r="KXS39" s="277"/>
      <c r="KXT39" s="277"/>
      <c r="KXU39" s="277"/>
      <c r="KXV39" s="277"/>
      <c r="KXW39" s="277"/>
      <c r="KXX39" s="277"/>
      <c r="KXY39" s="277"/>
      <c r="KXZ39" s="277"/>
      <c r="KYA39" s="277"/>
      <c r="KYB39" s="277"/>
      <c r="KYC39" s="277"/>
      <c r="KYD39" s="277"/>
      <c r="KYE39" s="277"/>
      <c r="KYF39" s="277"/>
      <c r="KYG39" s="277"/>
      <c r="KYH39" s="277"/>
      <c r="KYI39" s="277"/>
      <c r="KYJ39" s="277"/>
      <c r="KYK39" s="277"/>
      <c r="KYL39" s="277"/>
      <c r="KYM39" s="277"/>
      <c r="KYN39" s="277"/>
      <c r="KYO39" s="277"/>
      <c r="KYP39" s="277"/>
      <c r="KYQ39" s="277"/>
      <c r="KYR39" s="277"/>
      <c r="KYS39" s="277"/>
      <c r="KYT39" s="277"/>
      <c r="KYU39" s="277"/>
      <c r="KYV39" s="277"/>
      <c r="KYW39" s="277"/>
      <c r="KYX39" s="277"/>
      <c r="KYY39" s="277"/>
      <c r="KYZ39" s="277"/>
      <c r="KZA39" s="277"/>
      <c r="KZB39" s="277"/>
      <c r="KZC39" s="277"/>
      <c r="KZD39" s="277"/>
      <c r="KZE39" s="277"/>
      <c r="KZF39" s="277"/>
      <c r="KZG39" s="277"/>
      <c r="KZH39" s="277"/>
      <c r="KZI39" s="277"/>
      <c r="KZJ39" s="277"/>
      <c r="KZK39" s="277"/>
      <c r="KZL39" s="277"/>
      <c r="KZM39" s="277"/>
      <c r="KZN39" s="277"/>
      <c r="KZO39" s="277"/>
      <c r="KZP39" s="277"/>
      <c r="KZQ39" s="277"/>
      <c r="KZR39" s="277"/>
      <c r="KZS39" s="277"/>
      <c r="KZT39" s="277"/>
      <c r="KZU39" s="277"/>
      <c r="KZV39" s="277"/>
      <c r="KZW39" s="277"/>
      <c r="KZX39" s="277"/>
      <c r="KZY39" s="277"/>
      <c r="KZZ39" s="277"/>
      <c r="LAA39" s="277"/>
      <c r="LAB39" s="277"/>
      <c r="LAC39" s="277"/>
      <c r="LAD39" s="277"/>
      <c r="LAE39" s="277"/>
      <c r="LAF39" s="277"/>
      <c r="LAG39" s="277"/>
      <c r="LAH39" s="277"/>
      <c r="LAI39" s="277"/>
      <c r="LAJ39" s="277"/>
      <c r="LAK39" s="277"/>
      <c r="LAL39" s="277"/>
      <c r="LAM39" s="277"/>
      <c r="LAN39" s="277"/>
      <c r="LAO39" s="277"/>
      <c r="LAP39" s="277"/>
      <c r="LAQ39" s="277"/>
      <c r="LAR39" s="277"/>
      <c r="LAS39" s="277"/>
      <c r="LAT39" s="277"/>
      <c r="LAU39" s="277"/>
      <c r="LAV39" s="277"/>
      <c r="LAW39" s="277"/>
      <c r="LAX39" s="277"/>
      <c r="LAY39" s="277"/>
      <c r="LAZ39" s="277"/>
      <c r="LBA39" s="277"/>
      <c r="LBB39" s="277"/>
      <c r="LBC39" s="277"/>
      <c r="LBD39" s="277"/>
      <c r="LBE39" s="277"/>
      <c r="LBF39" s="277"/>
      <c r="LBG39" s="277"/>
      <c r="LBH39" s="277"/>
      <c r="LBI39" s="277"/>
      <c r="LBJ39" s="277"/>
      <c r="LBK39" s="277"/>
      <c r="LBL39" s="277"/>
      <c r="LBM39" s="277"/>
      <c r="LBN39" s="277"/>
      <c r="LBO39" s="277"/>
      <c r="LBP39" s="277"/>
      <c r="LBQ39" s="277"/>
      <c r="LBR39" s="277"/>
      <c r="LBS39" s="277"/>
      <c r="LBT39" s="277"/>
      <c r="LBU39" s="277"/>
      <c r="LBV39" s="277"/>
      <c r="LBW39" s="277"/>
      <c r="LBX39" s="277"/>
      <c r="LBY39" s="277"/>
      <c r="LBZ39" s="277"/>
      <c r="LCA39" s="277"/>
      <c r="LCB39" s="277"/>
      <c r="LCC39" s="277"/>
      <c r="LCD39" s="277"/>
      <c r="LCE39" s="277"/>
      <c r="LCF39" s="277"/>
      <c r="LCG39" s="277"/>
      <c r="LCH39" s="277"/>
      <c r="LCI39" s="277"/>
      <c r="LCJ39" s="277"/>
      <c r="LCK39" s="277"/>
      <c r="LCL39" s="277"/>
      <c r="LCM39" s="277"/>
      <c r="LCN39" s="277"/>
      <c r="LCO39" s="277"/>
      <c r="LCP39" s="277"/>
      <c r="LCQ39" s="277"/>
      <c r="LCR39" s="277"/>
      <c r="LCS39" s="277"/>
      <c r="LCT39" s="277"/>
      <c r="LCU39" s="277"/>
      <c r="LCV39" s="277"/>
      <c r="LCW39" s="277"/>
      <c r="LCX39" s="277"/>
      <c r="LCY39" s="277"/>
      <c r="LCZ39" s="277"/>
      <c r="LDA39" s="277"/>
      <c r="LDB39" s="277"/>
      <c r="LDC39" s="277"/>
      <c r="LDD39" s="277"/>
      <c r="LDE39" s="277"/>
      <c r="LDF39" s="277"/>
      <c r="LDG39" s="277"/>
      <c r="LDH39" s="277"/>
      <c r="LDI39" s="277"/>
      <c r="LDJ39" s="277"/>
      <c r="LDK39" s="277"/>
      <c r="LDL39" s="277"/>
      <c r="LDM39" s="277"/>
      <c r="LDN39" s="277"/>
      <c r="LDO39" s="277"/>
      <c r="LDP39" s="277"/>
      <c r="LDQ39" s="277"/>
      <c r="LDR39" s="277"/>
      <c r="LDS39" s="277"/>
      <c r="LDT39" s="277"/>
      <c r="LDU39" s="277"/>
      <c r="LDV39" s="277"/>
      <c r="LDW39" s="277"/>
      <c r="LDX39" s="277"/>
      <c r="LDY39" s="277"/>
      <c r="LDZ39" s="277"/>
      <c r="LEA39" s="277"/>
      <c r="LEB39" s="277"/>
      <c r="LEC39" s="277"/>
      <c r="LED39" s="277"/>
      <c r="LEE39" s="277"/>
      <c r="LEF39" s="277"/>
      <c r="LEG39" s="277"/>
      <c r="LEH39" s="277"/>
      <c r="LEI39" s="277"/>
      <c r="LEJ39" s="277"/>
      <c r="LEK39" s="277"/>
      <c r="LEL39" s="277"/>
      <c r="LEM39" s="277"/>
      <c r="LEN39" s="277"/>
      <c r="LEO39" s="277"/>
      <c r="LEP39" s="277"/>
      <c r="LEQ39" s="277"/>
      <c r="LER39" s="277"/>
      <c r="LES39" s="277"/>
      <c r="LET39" s="277"/>
      <c r="LEU39" s="277"/>
      <c r="LEV39" s="277"/>
      <c r="LEW39" s="277"/>
      <c r="LEX39" s="277"/>
      <c r="LEY39" s="277"/>
      <c r="LEZ39" s="277"/>
      <c r="LFA39" s="277"/>
      <c r="LFB39" s="277"/>
      <c r="LFC39" s="277"/>
      <c r="LFD39" s="277"/>
      <c r="LFE39" s="277"/>
      <c r="LFF39" s="277"/>
      <c r="LFG39" s="277"/>
      <c r="LFH39" s="277"/>
      <c r="LFI39" s="277"/>
      <c r="LFJ39" s="277"/>
      <c r="LFK39" s="277"/>
      <c r="LFL39" s="277"/>
      <c r="LFM39" s="277"/>
      <c r="LFN39" s="277"/>
      <c r="LFO39" s="277"/>
      <c r="LFP39" s="277"/>
      <c r="LFQ39" s="277"/>
      <c r="LFR39" s="277"/>
      <c r="LFS39" s="277"/>
      <c r="LFT39" s="277"/>
      <c r="LFU39" s="277"/>
      <c r="LFV39" s="277"/>
      <c r="LFW39" s="277"/>
      <c r="LFX39" s="277"/>
      <c r="LFY39" s="277"/>
      <c r="LFZ39" s="277"/>
      <c r="LGA39" s="277"/>
      <c r="LGB39" s="277"/>
      <c r="LGC39" s="277"/>
      <c r="LGD39" s="277"/>
      <c r="LGE39" s="277"/>
      <c r="LGF39" s="277"/>
      <c r="LGG39" s="277"/>
      <c r="LGH39" s="277"/>
      <c r="LGI39" s="277"/>
      <c r="LGJ39" s="277"/>
      <c r="LGK39" s="277"/>
      <c r="LGL39" s="277"/>
      <c r="LGM39" s="277"/>
      <c r="LGN39" s="277"/>
      <c r="LGO39" s="277"/>
      <c r="LGP39" s="277"/>
      <c r="LGQ39" s="277"/>
      <c r="LGR39" s="277"/>
      <c r="LGS39" s="277"/>
      <c r="LGT39" s="277"/>
      <c r="LGU39" s="277"/>
      <c r="LGV39" s="277"/>
      <c r="LGW39" s="277"/>
      <c r="LGX39" s="277"/>
      <c r="LGY39" s="277"/>
      <c r="LGZ39" s="277"/>
      <c r="LHA39" s="277"/>
      <c r="LHB39" s="277"/>
      <c r="LHC39" s="277"/>
      <c r="LHD39" s="277"/>
      <c r="LHE39" s="277"/>
      <c r="LHF39" s="277"/>
      <c r="LHG39" s="277"/>
      <c r="LHH39" s="277"/>
      <c r="LHI39" s="277"/>
      <c r="LHJ39" s="277"/>
      <c r="LHK39" s="277"/>
      <c r="LHL39" s="277"/>
      <c r="LHM39" s="277"/>
      <c r="LHN39" s="277"/>
      <c r="LHO39" s="277"/>
      <c r="LHP39" s="277"/>
      <c r="LHQ39" s="277"/>
      <c r="LHR39" s="277"/>
      <c r="LHS39" s="277"/>
      <c r="LHT39" s="277"/>
      <c r="LHU39" s="277"/>
      <c r="LHV39" s="277"/>
      <c r="LHW39" s="277"/>
      <c r="LHX39" s="277"/>
      <c r="LHY39" s="277"/>
      <c r="LHZ39" s="277"/>
      <c r="LIA39" s="277"/>
      <c r="LIB39" s="277"/>
      <c r="LIC39" s="277"/>
      <c r="LID39" s="277"/>
      <c r="LIE39" s="277"/>
      <c r="LIF39" s="277"/>
      <c r="LIG39" s="277"/>
      <c r="LIH39" s="277"/>
      <c r="LII39" s="277"/>
      <c r="LIJ39" s="277"/>
      <c r="LIK39" s="277"/>
      <c r="LIL39" s="277"/>
      <c r="LIM39" s="277"/>
      <c r="LIN39" s="277"/>
      <c r="LIO39" s="277"/>
      <c r="LIP39" s="277"/>
      <c r="LIQ39" s="277"/>
      <c r="LIR39" s="277"/>
      <c r="LIS39" s="277"/>
      <c r="LIT39" s="277"/>
      <c r="LIU39" s="277"/>
      <c r="LIV39" s="277"/>
      <c r="LIW39" s="277"/>
      <c r="LIX39" s="277"/>
      <c r="LIY39" s="277"/>
      <c r="LIZ39" s="277"/>
      <c r="LJA39" s="277"/>
      <c r="LJB39" s="277"/>
      <c r="LJC39" s="277"/>
      <c r="LJD39" s="277"/>
      <c r="LJE39" s="277"/>
      <c r="LJF39" s="277"/>
      <c r="LJG39" s="277"/>
      <c r="LJH39" s="277"/>
      <c r="LJI39" s="277"/>
      <c r="LJJ39" s="277"/>
      <c r="LJK39" s="277"/>
      <c r="LJL39" s="277"/>
      <c r="LJM39" s="277"/>
      <c r="LJN39" s="277"/>
      <c r="LJO39" s="277"/>
      <c r="LJP39" s="277"/>
      <c r="LJQ39" s="277"/>
      <c r="LJR39" s="277"/>
      <c r="LJS39" s="277"/>
      <c r="LJT39" s="277"/>
      <c r="LJU39" s="277"/>
      <c r="LJV39" s="277"/>
      <c r="LJW39" s="277"/>
      <c r="LJX39" s="277"/>
      <c r="LJY39" s="277"/>
      <c r="LJZ39" s="277"/>
      <c r="LKA39" s="277"/>
      <c r="LKB39" s="277"/>
      <c r="LKC39" s="277"/>
      <c r="LKD39" s="277"/>
      <c r="LKE39" s="277"/>
      <c r="LKF39" s="277"/>
      <c r="LKG39" s="277"/>
      <c r="LKH39" s="277"/>
      <c r="LKI39" s="277"/>
      <c r="LKJ39" s="277"/>
      <c r="LKK39" s="277"/>
      <c r="LKL39" s="277"/>
      <c r="LKM39" s="277"/>
      <c r="LKN39" s="277"/>
      <c r="LKO39" s="277"/>
      <c r="LKP39" s="277"/>
      <c r="LKQ39" s="277"/>
      <c r="LKR39" s="277"/>
      <c r="LKS39" s="277"/>
      <c r="LKT39" s="277"/>
      <c r="LKU39" s="277"/>
      <c r="LKV39" s="277"/>
      <c r="LKW39" s="277"/>
      <c r="LKX39" s="277"/>
      <c r="LKY39" s="277"/>
      <c r="LKZ39" s="277"/>
      <c r="LLA39" s="277"/>
      <c r="LLB39" s="277"/>
      <c r="LLC39" s="277"/>
      <c r="LLD39" s="277"/>
      <c r="LLE39" s="277"/>
      <c r="LLF39" s="277"/>
      <c r="LLG39" s="277"/>
      <c r="LLH39" s="277"/>
      <c r="LLI39" s="277"/>
      <c r="LLJ39" s="277"/>
      <c r="LLK39" s="277"/>
      <c r="LLL39" s="277"/>
      <c r="LLM39" s="277"/>
      <c r="LLN39" s="277"/>
      <c r="LLO39" s="277"/>
      <c r="LLP39" s="277"/>
      <c r="LLQ39" s="277"/>
      <c r="LLR39" s="277"/>
      <c r="LLS39" s="277"/>
      <c r="LLT39" s="277"/>
      <c r="LLU39" s="277"/>
      <c r="LLV39" s="277"/>
      <c r="LLW39" s="277"/>
      <c r="LLX39" s="277"/>
      <c r="LLY39" s="277"/>
      <c r="LLZ39" s="277"/>
      <c r="LMA39" s="277"/>
      <c r="LMB39" s="277"/>
      <c r="LMC39" s="277"/>
      <c r="LMD39" s="277"/>
      <c r="LME39" s="277"/>
      <c r="LMF39" s="277"/>
      <c r="LMG39" s="277"/>
      <c r="LMH39" s="277"/>
      <c r="LMI39" s="277"/>
      <c r="LMJ39" s="277"/>
      <c r="LMK39" s="277"/>
      <c r="LML39" s="277"/>
      <c r="LMM39" s="277"/>
      <c r="LMN39" s="277"/>
      <c r="LMO39" s="277"/>
      <c r="LMP39" s="277"/>
      <c r="LMQ39" s="277"/>
      <c r="LMR39" s="277"/>
      <c r="LMS39" s="277"/>
      <c r="LMT39" s="277"/>
      <c r="LMU39" s="277"/>
      <c r="LMV39" s="277"/>
      <c r="LMW39" s="277"/>
      <c r="LMX39" s="277"/>
      <c r="LMY39" s="277"/>
      <c r="LMZ39" s="277"/>
      <c r="LNA39" s="277"/>
      <c r="LNB39" s="277"/>
      <c r="LNC39" s="277"/>
      <c r="LND39" s="277"/>
      <c r="LNE39" s="277"/>
      <c r="LNF39" s="277"/>
      <c r="LNG39" s="277"/>
      <c r="LNH39" s="277"/>
      <c r="LNI39" s="277"/>
      <c r="LNJ39" s="277"/>
      <c r="LNK39" s="277"/>
      <c r="LNL39" s="277"/>
      <c r="LNM39" s="277"/>
      <c r="LNN39" s="277"/>
      <c r="LNO39" s="277"/>
      <c r="LNP39" s="277"/>
      <c r="LNQ39" s="277"/>
      <c r="LNR39" s="277"/>
      <c r="LNS39" s="277"/>
      <c r="LNT39" s="277"/>
      <c r="LNU39" s="277"/>
      <c r="LNV39" s="277"/>
      <c r="LNW39" s="277"/>
      <c r="LNX39" s="277"/>
      <c r="LNY39" s="277"/>
      <c r="LNZ39" s="277"/>
      <c r="LOA39" s="277"/>
      <c r="LOB39" s="277"/>
      <c r="LOC39" s="277"/>
      <c r="LOD39" s="277"/>
      <c r="LOE39" s="277"/>
      <c r="LOF39" s="277"/>
      <c r="LOG39" s="277"/>
      <c r="LOH39" s="277"/>
      <c r="LOI39" s="277"/>
      <c r="LOJ39" s="277"/>
      <c r="LOK39" s="277"/>
      <c r="LOL39" s="277"/>
      <c r="LOM39" s="277"/>
      <c r="LON39" s="277"/>
      <c r="LOO39" s="277"/>
      <c r="LOP39" s="277"/>
      <c r="LOQ39" s="277"/>
      <c r="LOR39" s="277"/>
      <c r="LOS39" s="277"/>
      <c r="LOT39" s="277"/>
      <c r="LOU39" s="277"/>
      <c r="LOV39" s="277"/>
      <c r="LOW39" s="277"/>
      <c r="LOX39" s="277"/>
      <c r="LOY39" s="277"/>
      <c r="LOZ39" s="277"/>
      <c r="LPA39" s="277"/>
      <c r="LPB39" s="277"/>
      <c r="LPC39" s="277"/>
      <c r="LPD39" s="277"/>
      <c r="LPE39" s="277"/>
      <c r="LPF39" s="277"/>
      <c r="LPG39" s="277"/>
      <c r="LPH39" s="277"/>
      <c r="LPI39" s="277"/>
      <c r="LPJ39" s="277"/>
      <c r="LPK39" s="277"/>
      <c r="LPL39" s="277"/>
      <c r="LPM39" s="277"/>
      <c r="LPN39" s="277"/>
      <c r="LPO39" s="277"/>
      <c r="LPP39" s="277"/>
      <c r="LPQ39" s="277"/>
      <c r="LPR39" s="277"/>
      <c r="LPS39" s="277"/>
      <c r="LPT39" s="277"/>
      <c r="LPU39" s="277"/>
      <c r="LPV39" s="277"/>
      <c r="LPW39" s="277"/>
      <c r="LPX39" s="277"/>
      <c r="LPY39" s="277"/>
      <c r="LPZ39" s="277"/>
      <c r="LQA39" s="277"/>
      <c r="LQB39" s="277"/>
      <c r="LQC39" s="277"/>
      <c r="LQD39" s="277"/>
      <c r="LQE39" s="277"/>
      <c r="LQF39" s="277"/>
      <c r="LQG39" s="277"/>
      <c r="LQH39" s="277"/>
      <c r="LQI39" s="277"/>
      <c r="LQJ39" s="277"/>
      <c r="LQK39" s="277"/>
      <c r="LQL39" s="277"/>
      <c r="LQM39" s="277"/>
      <c r="LQN39" s="277"/>
      <c r="LQO39" s="277"/>
      <c r="LQP39" s="277"/>
      <c r="LQQ39" s="277"/>
      <c r="LQR39" s="277"/>
      <c r="LQS39" s="277"/>
      <c r="LQT39" s="277"/>
      <c r="LQU39" s="277"/>
      <c r="LQV39" s="277"/>
      <c r="LQW39" s="277"/>
      <c r="LQX39" s="277"/>
      <c r="LQY39" s="277"/>
      <c r="LQZ39" s="277"/>
      <c r="LRA39" s="277"/>
      <c r="LRB39" s="277"/>
      <c r="LRC39" s="277"/>
      <c r="LRD39" s="277"/>
      <c r="LRE39" s="277"/>
      <c r="LRF39" s="277"/>
      <c r="LRG39" s="277"/>
      <c r="LRH39" s="277"/>
      <c r="LRI39" s="277"/>
      <c r="LRJ39" s="277"/>
      <c r="LRK39" s="277"/>
      <c r="LRL39" s="277"/>
      <c r="LRM39" s="277"/>
      <c r="LRN39" s="277"/>
      <c r="LRO39" s="277"/>
      <c r="LRP39" s="277"/>
      <c r="LRQ39" s="277"/>
      <c r="LRR39" s="277"/>
      <c r="LRS39" s="277"/>
      <c r="LRT39" s="277"/>
      <c r="LRU39" s="277"/>
      <c r="LRV39" s="277"/>
      <c r="LRW39" s="277"/>
      <c r="LRX39" s="277"/>
      <c r="LRY39" s="277"/>
      <c r="LRZ39" s="277"/>
      <c r="LSA39" s="277"/>
      <c r="LSB39" s="277"/>
      <c r="LSC39" s="277"/>
      <c r="LSD39" s="277"/>
      <c r="LSE39" s="277"/>
      <c r="LSF39" s="277"/>
      <c r="LSG39" s="277"/>
      <c r="LSH39" s="277"/>
      <c r="LSI39" s="277"/>
      <c r="LSJ39" s="277"/>
      <c r="LSK39" s="277"/>
      <c r="LSL39" s="277"/>
      <c r="LSM39" s="277"/>
      <c r="LSN39" s="277"/>
      <c r="LSO39" s="277"/>
      <c r="LSP39" s="277"/>
      <c r="LSQ39" s="277"/>
      <c r="LSR39" s="277"/>
      <c r="LSS39" s="277"/>
      <c r="LST39" s="277"/>
      <c r="LSU39" s="277"/>
      <c r="LSV39" s="277"/>
      <c r="LSW39" s="277"/>
      <c r="LSX39" s="277"/>
      <c r="LSY39" s="277"/>
      <c r="LSZ39" s="277"/>
      <c r="LTA39" s="277"/>
      <c r="LTB39" s="277"/>
      <c r="LTC39" s="277"/>
      <c r="LTD39" s="277"/>
      <c r="LTE39" s="277"/>
      <c r="LTF39" s="277"/>
      <c r="LTG39" s="277"/>
      <c r="LTH39" s="277"/>
      <c r="LTI39" s="277"/>
      <c r="LTJ39" s="277"/>
      <c r="LTK39" s="277"/>
      <c r="LTL39" s="277"/>
      <c r="LTM39" s="277"/>
      <c r="LTN39" s="277"/>
      <c r="LTO39" s="277"/>
      <c r="LTP39" s="277"/>
      <c r="LTQ39" s="277"/>
      <c r="LTR39" s="277"/>
      <c r="LTS39" s="277"/>
      <c r="LTT39" s="277"/>
      <c r="LTU39" s="277"/>
      <c r="LTV39" s="277"/>
      <c r="LTW39" s="277"/>
      <c r="LTX39" s="277"/>
      <c r="LTY39" s="277"/>
      <c r="LTZ39" s="277"/>
      <c r="LUA39" s="277"/>
      <c r="LUB39" s="277"/>
      <c r="LUC39" s="277"/>
      <c r="LUD39" s="277"/>
      <c r="LUE39" s="277"/>
      <c r="LUF39" s="277"/>
      <c r="LUG39" s="277"/>
      <c r="LUH39" s="277"/>
      <c r="LUI39" s="277"/>
      <c r="LUJ39" s="277"/>
      <c r="LUK39" s="277"/>
      <c r="LUL39" s="277"/>
      <c r="LUM39" s="277"/>
      <c r="LUN39" s="277"/>
      <c r="LUO39" s="277"/>
      <c r="LUP39" s="277"/>
      <c r="LUQ39" s="277"/>
      <c r="LUR39" s="277"/>
      <c r="LUS39" s="277"/>
      <c r="LUT39" s="277"/>
      <c r="LUU39" s="277"/>
      <c r="LUV39" s="277"/>
      <c r="LUW39" s="277"/>
      <c r="LUX39" s="277"/>
      <c r="LUY39" s="277"/>
      <c r="LUZ39" s="277"/>
      <c r="LVA39" s="277"/>
      <c r="LVB39" s="277"/>
      <c r="LVC39" s="277"/>
      <c r="LVD39" s="277"/>
      <c r="LVE39" s="277"/>
      <c r="LVF39" s="277"/>
      <c r="LVG39" s="277"/>
      <c r="LVH39" s="277"/>
      <c r="LVI39" s="277"/>
      <c r="LVJ39" s="277"/>
      <c r="LVK39" s="277"/>
      <c r="LVL39" s="277"/>
      <c r="LVM39" s="277"/>
      <c r="LVN39" s="277"/>
      <c r="LVO39" s="277"/>
      <c r="LVP39" s="277"/>
      <c r="LVQ39" s="277"/>
      <c r="LVR39" s="277"/>
      <c r="LVS39" s="277"/>
      <c r="LVT39" s="277"/>
      <c r="LVU39" s="277"/>
      <c r="LVV39" s="277"/>
      <c r="LVW39" s="277"/>
      <c r="LVX39" s="277"/>
      <c r="LVY39" s="277"/>
      <c r="LVZ39" s="277"/>
      <c r="LWA39" s="277"/>
      <c r="LWB39" s="277"/>
      <c r="LWC39" s="277"/>
      <c r="LWD39" s="277"/>
      <c r="LWE39" s="277"/>
      <c r="LWF39" s="277"/>
      <c r="LWG39" s="277"/>
      <c r="LWH39" s="277"/>
      <c r="LWI39" s="277"/>
      <c r="LWJ39" s="277"/>
      <c r="LWK39" s="277"/>
      <c r="LWL39" s="277"/>
      <c r="LWM39" s="277"/>
      <c r="LWN39" s="277"/>
      <c r="LWO39" s="277"/>
      <c r="LWP39" s="277"/>
      <c r="LWQ39" s="277"/>
      <c r="LWR39" s="277"/>
      <c r="LWS39" s="277"/>
      <c r="LWT39" s="277"/>
      <c r="LWU39" s="277"/>
      <c r="LWV39" s="277"/>
      <c r="LWW39" s="277"/>
      <c r="LWX39" s="277"/>
      <c r="LWY39" s="277"/>
      <c r="LWZ39" s="277"/>
      <c r="LXA39" s="277"/>
      <c r="LXB39" s="277"/>
      <c r="LXC39" s="277"/>
      <c r="LXD39" s="277"/>
      <c r="LXE39" s="277"/>
      <c r="LXF39" s="277"/>
      <c r="LXG39" s="277"/>
      <c r="LXH39" s="277"/>
      <c r="LXI39" s="277"/>
      <c r="LXJ39" s="277"/>
      <c r="LXK39" s="277"/>
      <c r="LXL39" s="277"/>
      <c r="LXM39" s="277"/>
      <c r="LXN39" s="277"/>
      <c r="LXO39" s="277"/>
      <c r="LXP39" s="277"/>
      <c r="LXQ39" s="277"/>
      <c r="LXR39" s="277"/>
      <c r="LXS39" s="277"/>
      <c r="LXT39" s="277"/>
      <c r="LXU39" s="277"/>
      <c r="LXV39" s="277"/>
      <c r="LXW39" s="277"/>
      <c r="LXX39" s="277"/>
      <c r="LXY39" s="277"/>
      <c r="LXZ39" s="277"/>
      <c r="LYA39" s="277"/>
      <c r="LYB39" s="277"/>
      <c r="LYC39" s="277"/>
      <c r="LYD39" s="277"/>
      <c r="LYE39" s="277"/>
      <c r="LYF39" s="277"/>
      <c r="LYG39" s="277"/>
      <c r="LYH39" s="277"/>
      <c r="LYI39" s="277"/>
      <c r="LYJ39" s="277"/>
      <c r="LYK39" s="277"/>
      <c r="LYL39" s="277"/>
      <c r="LYM39" s="277"/>
      <c r="LYN39" s="277"/>
      <c r="LYO39" s="277"/>
      <c r="LYP39" s="277"/>
      <c r="LYQ39" s="277"/>
      <c r="LYR39" s="277"/>
      <c r="LYS39" s="277"/>
      <c r="LYT39" s="277"/>
      <c r="LYU39" s="277"/>
      <c r="LYV39" s="277"/>
      <c r="LYW39" s="277"/>
      <c r="LYX39" s="277"/>
      <c r="LYY39" s="277"/>
      <c r="LYZ39" s="277"/>
      <c r="LZA39" s="277"/>
      <c r="LZB39" s="277"/>
      <c r="LZC39" s="277"/>
      <c r="LZD39" s="277"/>
      <c r="LZE39" s="277"/>
      <c r="LZF39" s="277"/>
      <c r="LZG39" s="277"/>
      <c r="LZH39" s="277"/>
      <c r="LZI39" s="277"/>
      <c r="LZJ39" s="277"/>
      <c r="LZK39" s="277"/>
      <c r="LZL39" s="277"/>
      <c r="LZM39" s="277"/>
      <c r="LZN39" s="277"/>
      <c r="LZO39" s="277"/>
      <c r="LZP39" s="277"/>
      <c r="LZQ39" s="277"/>
      <c r="LZR39" s="277"/>
      <c r="LZS39" s="277"/>
      <c r="LZT39" s="277"/>
      <c r="LZU39" s="277"/>
      <c r="LZV39" s="277"/>
      <c r="LZW39" s="277"/>
      <c r="LZX39" s="277"/>
      <c r="LZY39" s="277"/>
      <c r="LZZ39" s="277"/>
      <c r="MAA39" s="277"/>
      <c r="MAB39" s="277"/>
      <c r="MAC39" s="277"/>
      <c r="MAD39" s="277"/>
      <c r="MAE39" s="277"/>
      <c r="MAF39" s="277"/>
      <c r="MAG39" s="277"/>
      <c r="MAH39" s="277"/>
      <c r="MAI39" s="277"/>
      <c r="MAJ39" s="277"/>
      <c r="MAK39" s="277"/>
      <c r="MAL39" s="277"/>
      <c r="MAM39" s="277"/>
      <c r="MAN39" s="277"/>
      <c r="MAO39" s="277"/>
      <c r="MAP39" s="277"/>
      <c r="MAQ39" s="277"/>
      <c r="MAR39" s="277"/>
      <c r="MAS39" s="277"/>
      <c r="MAT39" s="277"/>
      <c r="MAU39" s="277"/>
      <c r="MAV39" s="277"/>
      <c r="MAW39" s="277"/>
      <c r="MAX39" s="277"/>
      <c r="MAY39" s="277"/>
      <c r="MAZ39" s="277"/>
      <c r="MBA39" s="277"/>
      <c r="MBB39" s="277"/>
      <c r="MBC39" s="277"/>
      <c r="MBD39" s="277"/>
      <c r="MBE39" s="277"/>
      <c r="MBF39" s="277"/>
      <c r="MBG39" s="277"/>
      <c r="MBH39" s="277"/>
      <c r="MBI39" s="277"/>
      <c r="MBJ39" s="277"/>
      <c r="MBK39" s="277"/>
      <c r="MBL39" s="277"/>
      <c r="MBM39" s="277"/>
      <c r="MBN39" s="277"/>
      <c r="MBO39" s="277"/>
      <c r="MBP39" s="277"/>
      <c r="MBQ39" s="277"/>
      <c r="MBR39" s="277"/>
      <c r="MBS39" s="277"/>
      <c r="MBT39" s="277"/>
      <c r="MBU39" s="277"/>
      <c r="MBV39" s="277"/>
      <c r="MBW39" s="277"/>
      <c r="MBX39" s="277"/>
      <c r="MBY39" s="277"/>
      <c r="MBZ39" s="277"/>
      <c r="MCA39" s="277"/>
      <c r="MCB39" s="277"/>
      <c r="MCC39" s="277"/>
      <c r="MCD39" s="277"/>
      <c r="MCE39" s="277"/>
      <c r="MCF39" s="277"/>
      <c r="MCG39" s="277"/>
      <c r="MCH39" s="277"/>
      <c r="MCI39" s="277"/>
      <c r="MCJ39" s="277"/>
      <c r="MCK39" s="277"/>
      <c r="MCL39" s="277"/>
      <c r="MCM39" s="277"/>
      <c r="MCN39" s="277"/>
      <c r="MCO39" s="277"/>
      <c r="MCP39" s="277"/>
      <c r="MCQ39" s="277"/>
      <c r="MCR39" s="277"/>
      <c r="MCS39" s="277"/>
      <c r="MCT39" s="277"/>
      <c r="MCU39" s="277"/>
      <c r="MCV39" s="277"/>
      <c r="MCW39" s="277"/>
      <c r="MCX39" s="277"/>
      <c r="MCY39" s="277"/>
      <c r="MCZ39" s="277"/>
      <c r="MDA39" s="277"/>
      <c r="MDB39" s="277"/>
      <c r="MDC39" s="277"/>
      <c r="MDD39" s="277"/>
      <c r="MDE39" s="277"/>
      <c r="MDF39" s="277"/>
      <c r="MDG39" s="277"/>
      <c r="MDH39" s="277"/>
      <c r="MDI39" s="277"/>
      <c r="MDJ39" s="277"/>
      <c r="MDK39" s="277"/>
      <c r="MDL39" s="277"/>
      <c r="MDM39" s="277"/>
      <c r="MDN39" s="277"/>
      <c r="MDO39" s="277"/>
      <c r="MDP39" s="277"/>
      <c r="MDQ39" s="277"/>
      <c r="MDR39" s="277"/>
      <c r="MDS39" s="277"/>
      <c r="MDT39" s="277"/>
      <c r="MDU39" s="277"/>
      <c r="MDV39" s="277"/>
      <c r="MDW39" s="277"/>
      <c r="MDX39" s="277"/>
      <c r="MDY39" s="277"/>
      <c r="MDZ39" s="277"/>
      <c r="MEA39" s="277"/>
      <c r="MEB39" s="277"/>
      <c r="MEC39" s="277"/>
      <c r="MED39" s="277"/>
      <c r="MEE39" s="277"/>
      <c r="MEF39" s="277"/>
      <c r="MEG39" s="277"/>
      <c r="MEH39" s="277"/>
      <c r="MEI39" s="277"/>
      <c r="MEJ39" s="277"/>
      <c r="MEK39" s="277"/>
      <c r="MEL39" s="277"/>
      <c r="MEM39" s="277"/>
      <c r="MEN39" s="277"/>
      <c r="MEO39" s="277"/>
      <c r="MEP39" s="277"/>
      <c r="MEQ39" s="277"/>
      <c r="MER39" s="277"/>
      <c r="MES39" s="277"/>
      <c r="MET39" s="277"/>
      <c r="MEU39" s="277"/>
      <c r="MEV39" s="277"/>
      <c r="MEW39" s="277"/>
      <c r="MEX39" s="277"/>
      <c r="MEY39" s="277"/>
      <c r="MEZ39" s="277"/>
      <c r="MFA39" s="277"/>
      <c r="MFB39" s="277"/>
      <c r="MFC39" s="277"/>
      <c r="MFD39" s="277"/>
      <c r="MFE39" s="277"/>
      <c r="MFF39" s="277"/>
      <c r="MFG39" s="277"/>
      <c r="MFH39" s="277"/>
      <c r="MFI39" s="277"/>
      <c r="MFJ39" s="277"/>
      <c r="MFK39" s="277"/>
      <c r="MFL39" s="277"/>
      <c r="MFM39" s="277"/>
      <c r="MFN39" s="277"/>
      <c r="MFO39" s="277"/>
      <c r="MFP39" s="277"/>
      <c r="MFQ39" s="277"/>
      <c r="MFR39" s="277"/>
      <c r="MFS39" s="277"/>
      <c r="MFT39" s="277"/>
      <c r="MFU39" s="277"/>
      <c r="MFV39" s="277"/>
      <c r="MFW39" s="277"/>
      <c r="MFX39" s="277"/>
      <c r="MFY39" s="277"/>
      <c r="MFZ39" s="277"/>
      <c r="MGA39" s="277"/>
      <c r="MGB39" s="277"/>
      <c r="MGC39" s="277"/>
      <c r="MGD39" s="277"/>
      <c r="MGE39" s="277"/>
      <c r="MGF39" s="277"/>
      <c r="MGG39" s="277"/>
      <c r="MGH39" s="277"/>
      <c r="MGI39" s="277"/>
      <c r="MGJ39" s="277"/>
      <c r="MGK39" s="277"/>
      <c r="MGL39" s="277"/>
      <c r="MGM39" s="277"/>
      <c r="MGN39" s="277"/>
      <c r="MGO39" s="277"/>
      <c r="MGP39" s="277"/>
      <c r="MGQ39" s="277"/>
      <c r="MGR39" s="277"/>
      <c r="MGS39" s="277"/>
      <c r="MGT39" s="277"/>
      <c r="MGU39" s="277"/>
      <c r="MGV39" s="277"/>
      <c r="MGW39" s="277"/>
      <c r="MGX39" s="277"/>
      <c r="MGY39" s="277"/>
      <c r="MGZ39" s="277"/>
      <c r="MHA39" s="277"/>
      <c r="MHB39" s="277"/>
      <c r="MHC39" s="277"/>
      <c r="MHD39" s="277"/>
      <c r="MHE39" s="277"/>
      <c r="MHF39" s="277"/>
      <c r="MHG39" s="277"/>
      <c r="MHH39" s="277"/>
      <c r="MHI39" s="277"/>
      <c r="MHJ39" s="277"/>
      <c r="MHK39" s="277"/>
      <c r="MHL39" s="277"/>
      <c r="MHM39" s="277"/>
      <c r="MHN39" s="277"/>
      <c r="MHO39" s="277"/>
      <c r="MHP39" s="277"/>
      <c r="MHQ39" s="277"/>
      <c r="MHR39" s="277"/>
      <c r="MHS39" s="277"/>
      <c r="MHT39" s="277"/>
      <c r="MHU39" s="277"/>
      <c r="MHV39" s="277"/>
      <c r="MHW39" s="277"/>
      <c r="MHX39" s="277"/>
      <c r="MHY39" s="277"/>
      <c r="MHZ39" s="277"/>
      <c r="MIA39" s="277"/>
      <c r="MIB39" s="277"/>
      <c r="MIC39" s="277"/>
      <c r="MID39" s="277"/>
      <c r="MIE39" s="277"/>
      <c r="MIF39" s="277"/>
      <c r="MIG39" s="277"/>
      <c r="MIH39" s="277"/>
      <c r="MII39" s="277"/>
      <c r="MIJ39" s="277"/>
      <c r="MIK39" s="277"/>
      <c r="MIL39" s="277"/>
      <c r="MIM39" s="277"/>
      <c r="MIN39" s="277"/>
      <c r="MIO39" s="277"/>
      <c r="MIP39" s="277"/>
      <c r="MIQ39" s="277"/>
      <c r="MIR39" s="277"/>
      <c r="MIS39" s="277"/>
      <c r="MIT39" s="277"/>
      <c r="MIU39" s="277"/>
      <c r="MIV39" s="277"/>
      <c r="MIW39" s="277"/>
      <c r="MIX39" s="277"/>
      <c r="MIY39" s="277"/>
      <c r="MIZ39" s="277"/>
      <c r="MJA39" s="277"/>
      <c r="MJB39" s="277"/>
      <c r="MJC39" s="277"/>
      <c r="MJD39" s="277"/>
      <c r="MJE39" s="277"/>
      <c r="MJF39" s="277"/>
      <c r="MJG39" s="277"/>
      <c r="MJH39" s="277"/>
      <c r="MJI39" s="277"/>
      <c r="MJJ39" s="277"/>
      <c r="MJK39" s="277"/>
      <c r="MJL39" s="277"/>
      <c r="MJM39" s="277"/>
      <c r="MJN39" s="277"/>
      <c r="MJO39" s="277"/>
      <c r="MJP39" s="277"/>
      <c r="MJQ39" s="277"/>
      <c r="MJR39" s="277"/>
      <c r="MJS39" s="277"/>
      <c r="MJT39" s="277"/>
      <c r="MJU39" s="277"/>
      <c r="MJV39" s="277"/>
      <c r="MJW39" s="277"/>
      <c r="MJX39" s="277"/>
      <c r="MJY39" s="277"/>
      <c r="MJZ39" s="277"/>
      <c r="MKA39" s="277"/>
      <c r="MKB39" s="277"/>
      <c r="MKC39" s="277"/>
      <c r="MKD39" s="277"/>
      <c r="MKE39" s="277"/>
      <c r="MKF39" s="277"/>
      <c r="MKG39" s="277"/>
      <c r="MKH39" s="277"/>
      <c r="MKI39" s="277"/>
      <c r="MKJ39" s="277"/>
      <c r="MKK39" s="277"/>
      <c r="MKL39" s="277"/>
      <c r="MKM39" s="277"/>
      <c r="MKN39" s="277"/>
      <c r="MKO39" s="277"/>
      <c r="MKP39" s="277"/>
      <c r="MKQ39" s="277"/>
      <c r="MKR39" s="277"/>
      <c r="MKS39" s="277"/>
      <c r="MKT39" s="277"/>
      <c r="MKU39" s="277"/>
      <c r="MKV39" s="277"/>
      <c r="MKW39" s="277"/>
      <c r="MKX39" s="277"/>
      <c r="MKY39" s="277"/>
      <c r="MKZ39" s="277"/>
      <c r="MLA39" s="277"/>
      <c r="MLB39" s="277"/>
      <c r="MLC39" s="277"/>
      <c r="MLD39" s="277"/>
      <c r="MLE39" s="277"/>
      <c r="MLF39" s="277"/>
      <c r="MLG39" s="277"/>
      <c r="MLH39" s="277"/>
      <c r="MLI39" s="277"/>
      <c r="MLJ39" s="277"/>
      <c r="MLK39" s="277"/>
      <c r="MLL39" s="277"/>
      <c r="MLM39" s="277"/>
      <c r="MLN39" s="277"/>
      <c r="MLO39" s="277"/>
      <c r="MLP39" s="277"/>
      <c r="MLQ39" s="277"/>
      <c r="MLR39" s="277"/>
      <c r="MLS39" s="277"/>
      <c r="MLT39" s="277"/>
      <c r="MLU39" s="277"/>
      <c r="MLV39" s="277"/>
      <c r="MLW39" s="277"/>
      <c r="MLX39" s="277"/>
      <c r="MLY39" s="277"/>
      <c r="MLZ39" s="277"/>
      <c r="MMA39" s="277"/>
      <c r="MMB39" s="277"/>
      <c r="MMC39" s="277"/>
      <c r="MMD39" s="277"/>
      <c r="MME39" s="277"/>
      <c r="MMF39" s="277"/>
      <c r="MMG39" s="277"/>
      <c r="MMH39" s="277"/>
      <c r="MMI39" s="277"/>
      <c r="MMJ39" s="277"/>
      <c r="MMK39" s="277"/>
      <c r="MML39" s="277"/>
      <c r="MMM39" s="277"/>
      <c r="MMN39" s="277"/>
      <c r="MMO39" s="277"/>
      <c r="MMP39" s="277"/>
      <c r="MMQ39" s="277"/>
      <c r="MMR39" s="277"/>
      <c r="MMS39" s="277"/>
      <c r="MMT39" s="277"/>
      <c r="MMU39" s="277"/>
      <c r="MMV39" s="277"/>
      <c r="MMW39" s="277"/>
      <c r="MMX39" s="277"/>
      <c r="MMY39" s="277"/>
      <c r="MMZ39" s="277"/>
      <c r="MNA39" s="277"/>
      <c r="MNB39" s="277"/>
      <c r="MNC39" s="277"/>
      <c r="MND39" s="277"/>
      <c r="MNE39" s="277"/>
      <c r="MNF39" s="277"/>
      <c r="MNG39" s="277"/>
      <c r="MNH39" s="277"/>
      <c r="MNI39" s="277"/>
      <c r="MNJ39" s="277"/>
      <c r="MNK39" s="277"/>
      <c r="MNL39" s="277"/>
      <c r="MNM39" s="277"/>
      <c r="MNN39" s="277"/>
      <c r="MNO39" s="277"/>
      <c r="MNP39" s="277"/>
      <c r="MNQ39" s="277"/>
      <c r="MNR39" s="277"/>
      <c r="MNS39" s="277"/>
      <c r="MNT39" s="277"/>
      <c r="MNU39" s="277"/>
      <c r="MNV39" s="277"/>
      <c r="MNW39" s="277"/>
      <c r="MNX39" s="277"/>
      <c r="MNY39" s="277"/>
      <c r="MNZ39" s="277"/>
      <c r="MOA39" s="277"/>
      <c r="MOB39" s="277"/>
      <c r="MOC39" s="277"/>
      <c r="MOD39" s="277"/>
      <c r="MOE39" s="277"/>
      <c r="MOF39" s="277"/>
      <c r="MOG39" s="277"/>
      <c r="MOH39" s="277"/>
      <c r="MOI39" s="277"/>
      <c r="MOJ39" s="277"/>
      <c r="MOK39" s="277"/>
      <c r="MOL39" s="277"/>
      <c r="MOM39" s="277"/>
      <c r="MON39" s="277"/>
      <c r="MOO39" s="277"/>
      <c r="MOP39" s="277"/>
      <c r="MOQ39" s="277"/>
      <c r="MOR39" s="277"/>
      <c r="MOS39" s="277"/>
      <c r="MOT39" s="277"/>
      <c r="MOU39" s="277"/>
      <c r="MOV39" s="277"/>
      <c r="MOW39" s="277"/>
      <c r="MOX39" s="277"/>
      <c r="MOY39" s="277"/>
      <c r="MOZ39" s="277"/>
      <c r="MPA39" s="277"/>
      <c r="MPB39" s="277"/>
      <c r="MPC39" s="277"/>
      <c r="MPD39" s="277"/>
      <c r="MPE39" s="277"/>
      <c r="MPF39" s="277"/>
      <c r="MPG39" s="277"/>
      <c r="MPH39" s="277"/>
      <c r="MPI39" s="277"/>
      <c r="MPJ39" s="277"/>
      <c r="MPK39" s="277"/>
      <c r="MPL39" s="277"/>
      <c r="MPM39" s="277"/>
      <c r="MPN39" s="277"/>
      <c r="MPO39" s="277"/>
      <c r="MPP39" s="277"/>
      <c r="MPQ39" s="277"/>
      <c r="MPR39" s="277"/>
      <c r="MPS39" s="277"/>
      <c r="MPT39" s="277"/>
      <c r="MPU39" s="277"/>
      <c r="MPV39" s="277"/>
      <c r="MPW39" s="277"/>
      <c r="MPX39" s="277"/>
      <c r="MPY39" s="277"/>
      <c r="MPZ39" s="277"/>
      <c r="MQA39" s="277"/>
      <c r="MQB39" s="277"/>
      <c r="MQC39" s="277"/>
      <c r="MQD39" s="277"/>
      <c r="MQE39" s="277"/>
      <c r="MQF39" s="277"/>
      <c r="MQG39" s="277"/>
      <c r="MQH39" s="277"/>
      <c r="MQI39" s="277"/>
      <c r="MQJ39" s="277"/>
      <c r="MQK39" s="277"/>
      <c r="MQL39" s="277"/>
      <c r="MQM39" s="277"/>
      <c r="MQN39" s="277"/>
      <c r="MQO39" s="277"/>
      <c r="MQP39" s="277"/>
      <c r="MQQ39" s="277"/>
      <c r="MQR39" s="277"/>
      <c r="MQS39" s="277"/>
      <c r="MQT39" s="277"/>
      <c r="MQU39" s="277"/>
      <c r="MQV39" s="277"/>
      <c r="MQW39" s="277"/>
      <c r="MQX39" s="277"/>
      <c r="MQY39" s="277"/>
      <c r="MQZ39" s="277"/>
      <c r="MRA39" s="277"/>
      <c r="MRB39" s="277"/>
      <c r="MRC39" s="277"/>
      <c r="MRD39" s="277"/>
      <c r="MRE39" s="277"/>
      <c r="MRF39" s="277"/>
      <c r="MRG39" s="277"/>
      <c r="MRH39" s="277"/>
      <c r="MRI39" s="277"/>
      <c r="MRJ39" s="277"/>
      <c r="MRK39" s="277"/>
      <c r="MRL39" s="277"/>
      <c r="MRM39" s="277"/>
      <c r="MRN39" s="277"/>
      <c r="MRO39" s="277"/>
      <c r="MRP39" s="277"/>
      <c r="MRQ39" s="277"/>
      <c r="MRR39" s="277"/>
      <c r="MRS39" s="277"/>
      <c r="MRT39" s="277"/>
      <c r="MRU39" s="277"/>
      <c r="MRV39" s="277"/>
      <c r="MRW39" s="277"/>
      <c r="MRX39" s="277"/>
      <c r="MRY39" s="277"/>
      <c r="MRZ39" s="277"/>
      <c r="MSA39" s="277"/>
      <c r="MSB39" s="277"/>
      <c r="MSC39" s="277"/>
      <c r="MSD39" s="277"/>
      <c r="MSE39" s="277"/>
      <c r="MSF39" s="277"/>
      <c r="MSG39" s="277"/>
      <c r="MSH39" s="277"/>
      <c r="MSI39" s="277"/>
      <c r="MSJ39" s="277"/>
      <c r="MSK39" s="277"/>
      <c r="MSL39" s="277"/>
      <c r="MSM39" s="277"/>
      <c r="MSN39" s="277"/>
      <c r="MSO39" s="277"/>
      <c r="MSP39" s="277"/>
      <c r="MSQ39" s="277"/>
      <c r="MSR39" s="277"/>
      <c r="MSS39" s="277"/>
      <c r="MST39" s="277"/>
      <c r="MSU39" s="277"/>
      <c r="MSV39" s="277"/>
      <c r="MSW39" s="277"/>
      <c r="MSX39" s="277"/>
      <c r="MSY39" s="277"/>
      <c r="MSZ39" s="277"/>
      <c r="MTA39" s="277"/>
      <c r="MTB39" s="277"/>
      <c r="MTC39" s="277"/>
      <c r="MTD39" s="277"/>
      <c r="MTE39" s="277"/>
      <c r="MTF39" s="277"/>
      <c r="MTG39" s="277"/>
      <c r="MTH39" s="277"/>
      <c r="MTI39" s="277"/>
      <c r="MTJ39" s="277"/>
      <c r="MTK39" s="277"/>
      <c r="MTL39" s="277"/>
      <c r="MTM39" s="277"/>
      <c r="MTN39" s="277"/>
      <c r="MTO39" s="277"/>
      <c r="MTP39" s="277"/>
      <c r="MTQ39" s="277"/>
      <c r="MTR39" s="277"/>
      <c r="MTS39" s="277"/>
      <c r="MTT39" s="277"/>
      <c r="MTU39" s="277"/>
      <c r="MTV39" s="277"/>
      <c r="MTW39" s="277"/>
      <c r="MTX39" s="277"/>
      <c r="MTY39" s="277"/>
      <c r="MTZ39" s="277"/>
      <c r="MUA39" s="277"/>
      <c r="MUB39" s="277"/>
      <c r="MUC39" s="277"/>
      <c r="MUD39" s="277"/>
      <c r="MUE39" s="277"/>
      <c r="MUF39" s="277"/>
      <c r="MUG39" s="277"/>
      <c r="MUH39" s="277"/>
      <c r="MUI39" s="277"/>
      <c r="MUJ39" s="277"/>
      <c r="MUK39" s="277"/>
      <c r="MUL39" s="277"/>
      <c r="MUM39" s="277"/>
      <c r="MUN39" s="277"/>
      <c r="MUO39" s="277"/>
      <c r="MUP39" s="277"/>
      <c r="MUQ39" s="277"/>
      <c r="MUR39" s="277"/>
      <c r="MUS39" s="277"/>
      <c r="MUT39" s="277"/>
      <c r="MUU39" s="277"/>
      <c r="MUV39" s="277"/>
      <c r="MUW39" s="277"/>
      <c r="MUX39" s="277"/>
      <c r="MUY39" s="277"/>
      <c r="MUZ39" s="277"/>
      <c r="MVA39" s="277"/>
      <c r="MVB39" s="277"/>
      <c r="MVC39" s="277"/>
      <c r="MVD39" s="277"/>
      <c r="MVE39" s="277"/>
      <c r="MVF39" s="277"/>
      <c r="MVG39" s="277"/>
      <c r="MVH39" s="277"/>
      <c r="MVI39" s="277"/>
      <c r="MVJ39" s="277"/>
      <c r="MVK39" s="277"/>
      <c r="MVL39" s="277"/>
      <c r="MVM39" s="277"/>
      <c r="MVN39" s="277"/>
      <c r="MVO39" s="277"/>
      <c r="MVP39" s="277"/>
      <c r="MVQ39" s="277"/>
      <c r="MVR39" s="277"/>
      <c r="MVS39" s="277"/>
      <c r="MVT39" s="277"/>
      <c r="MVU39" s="277"/>
      <c r="MVV39" s="277"/>
      <c r="MVW39" s="277"/>
      <c r="MVX39" s="277"/>
      <c r="MVY39" s="277"/>
      <c r="MVZ39" s="277"/>
      <c r="MWA39" s="277"/>
      <c r="MWB39" s="277"/>
      <c r="MWC39" s="277"/>
      <c r="MWD39" s="277"/>
      <c r="MWE39" s="277"/>
      <c r="MWF39" s="277"/>
      <c r="MWG39" s="277"/>
      <c r="MWH39" s="277"/>
      <c r="MWI39" s="277"/>
      <c r="MWJ39" s="277"/>
      <c r="MWK39" s="277"/>
      <c r="MWL39" s="277"/>
      <c r="MWM39" s="277"/>
      <c r="MWN39" s="277"/>
      <c r="MWO39" s="277"/>
      <c r="MWP39" s="277"/>
      <c r="MWQ39" s="277"/>
      <c r="MWR39" s="277"/>
      <c r="MWS39" s="277"/>
      <c r="MWT39" s="277"/>
      <c r="MWU39" s="277"/>
      <c r="MWV39" s="277"/>
      <c r="MWW39" s="277"/>
      <c r="MWX39" s="277"/>
      <c r="MWY39" s="277"/>
      <c r="MWZ39" s="277"/>
      <c r="MXA39" s="277"/>
      <c r="MXB39" s="277"/>
      <c r="MXC39" s="277"/>
      <c r="MXD39" s="277"/>
      <c r="MXE39" s="277"/>
      <c r="MXF39" s="277"/>
      <c r="MXG39" s="277"/>
      <c r="MXH39" s="277"/>
      <c r="MXI39" s="277"/>
      <c r="MXJ39" s="277"/>
      <c r="MXK39" s="277"/>
      <c r="MXL39" s="277"/>
      <c r="MXM39" s="277"/>
      <c r="MXN39" s="277"/>
      <c r="MXO39" s="277"/>
      <c r="MXP39" s="277"/>
      <c r="MXQ39" s="277"/>
      <c r="MXR39" s="277"/>
      <c r="MXS39" s="277"/>
      <c r="MXT39" s="277"/>
      <c r="MXU39" s="277"/>
      <c r="MXV39" s="277"/>
      <c r="MXW39" s="277"/>
      <c r="MXX39" s="277"/>
      <c r="MXY39" s="277"/>
      <c r="MXZ39" s="277"/>
      <c r="MYA39" s="277"/>
      <c r="MYB39" s="277"/>
      <c r="MYC39" s="277"/>
      <c r="MYD39" s="277"/>
      <c r="MYE39" s="277"/>
      <c r="MYF39" s="277"/>
      <c r="MYG39" s="277"/>
      <c r="MYH39" s="277"/>
      <c r="MYI39" s="277"/>
      <c r="MYJ39" s="277"/>
      <c r="MYK39" s="277"/>
      <c r="MYL39" s="277"/>
      <c r="MYM39" s="277"/>
      <c r="MYN39" s="277"/>
      <c r="MYO39" s="277"/>
      <c r="MYP39" s="277"/>
      <c r="MYQ39" s="277"/>
      <c r="MYR39" s="277"/>
      <c r="MYS39" s="277"/>
      <c r="MYT39" s="277"/>
      <c r="MYU39" s="277"/>
      <c r="MYV39" s="277"/>
      <c r="MYW39" s="277"/>
      <c r="MYX39" s="277"/>
      <c r="MYY39" s="277"/>
      <c r="MYZ39" s="277"/>
      <c r="MZA39" s="277"/>
      <c r="MZB39" s="277"/>
      <c r="MZC39" s="277"/>
      <c r="MZD39" s="277"/>
      <c r="MZE39" s="277"/>
      <c r="MZF39" s="277"/>
      <c r="MZG39" s="277"/>
      <c r="MZH39" s="277"/>
      <c r="MZI39" s="277"/>
      <c r="MZJ39" s="277"/>
      <c r="MZK39" s="277"/>
      <c r="MZL39" s="277"/>
      <c r="MZM39" s="277"/>
      <c r="MZN39" s="277"/>
      <c r="MZO39" s="277"/>
      <c r="MZP39" s="277"/>
      <c r="MZQ39" s="277"/>
      <c r="MZR39" s="277"/>
      <c r="MZS39" s="277"/>
      <c r="MZT39" s="277"/>
      <c r="MZU39" s="277"/>
      <c r="MZV39" s="277"/>
      <c r="MZW39" s="277"/>
      <c r="MZX39" s="277"/>
      <c r="MZY39" s="277"/>
      <c r="MZZ39" s="277"/>
      <c r="NAA39" s="277"/>
      <c r="NAB39" s="277"/>
      <c r="NAC39" s="277"/>
      <c r="NAD39" s="277"/>
      <c r="NAE39" s="277"/>
      <c r="NAF39" s="277"/>
      <c r="NAG39" s="277"/>
      <c r="NAH39" s="277"/>
      <c r="NAI39" s="277"/>
      <c r="NAJ39" s="277"/>
      <c r="NAK39" s="277"/>
      <c r="NAL39" s="277"/>
      <c r="NAM39" s="277"/>
      <c r="NAN39" s="277"/>
      <c r="NAO39" s="277"/>
      <c r="NAP39" s="277"/>
      <c r="NAQ39" s="277"/>
      <c r="NAR39" s="277"/>
      <c r="NAS39" s="277"/>
      <c r="NAT39" s="277"/>
      <c r="NAU39" s="277"/>
      <c r="NAV39" s="277"/>
      <c r="NAW39" s="277"/>
      <c r="NAX39" s="277"/>
      <c r="NAY39" s="277"/>
      <c r="NAZ39" s="277"/>
      <c r="NBA39" s="277"/>
      <c r="NBB39" s="277"/>
      <c r="NBC39" s="277"/>
      <c r="NBD39" s="277"/>
      <c r="NBE39" s="277"/>
      <c r="NBF39" s="277"/>
      <c r="NBG39" s="277"/>
      <c r="NBH39" s="277"/>
      <c r="NBI39" s="277"/>
      <c r="NBJ39" s="277"/>
      <c r="NBK39" s="277"/>
      <c r="NBL39" s="277"/>
      <c r="NBM39" s="277"/>
      <c r="NBN39" s="277"/>
      <c r="NBO39" s="277"/>
      <c r="NBP39" s="277"/>
      <c r="NBQ39" s="277"/>
      <c r="NBR39" s="277"/>
      <c r="NBS39" s="277"/>
      <c r="NBT39" s="277"/>
      <c r="NBU39" s="277"/>
      <c r="NBV39" s="277"/>
      <c r="NBW39" s="277"/>
      <c r="NBX39" s="277"/>
      <c r="NBY39" s="277"/>
      <c r="NBZ39" s="277"/>
      <c r="NCA39" s="277"/>
      <c r="NCB39" s="277"/>
      <c r="NCC39" s="277"/>
      <c r="NCD39" s="277"/>
      <c r="NCE39" s="277"/>
      <c r="NCF39" s="277"/>
      <c r="NCG39" s="277"/>
      <c r="NCH39" s="277"/>
      <c r="NCI39" s="277"/>
      <c r="NCJ39" s="277"/>
      <c r="NCK39" s="277"/>
      <c r="NCL39" s="277"/>
      <c r="NCM39" s="277"/>
      <c r="NCN39" s="277"/>
      <c r="NCO39" s="277"/>
      <c r="NCP39" s="277"/>
      <c r="NCQ39" s="277"/>
      <c r="NCR39" s="277"/>
      <c r="NCS39" s="277"/>
      <c r="NCT39" s="277"/>
      <c r="NCU39" s="277"/>
      <c r="NCV39" s="277"/>
      <c r="NCW39" s="277"/>
      <c r="NCX39" s="277"/>
      <c r="NCY39" s="277"/>
      <c r="NCZ39" s="277"/>
      <c r="NDA39" s="277"/>
      <c r="NDB39" s="277"/>
      <c r="NDC39" s="277"/>
      <c r="NDD39" s="277"/>
      <c r="NDE39" s="277"/>
      <c r="NDF39" s="277"/>
      <c r="NDG39" s="277"/>
      <c r="NDH39" s="277"/>
      <c r="NDI39" s="277"/>
      <c r="NDJ39" s="277"/>
      <c r="NDK39" s="277"/>
      <c r="NDL39" s="277"/>
      <c r="NDM39" s="277"/>
      <c r="NDN39" s="277"/>
      <c r="NDO39" s="277"/>
      <c r="NDP39" s="277"/>
      <c r="NDQ39" s="277"/>
      <c r="NDR39" s="277"/>
      <c r="NDS39" s="277"/>
      <c r="NDT39" s="277"/>
      <c r="NDU39" s="277"/>
      <c r="NDV39" s="277"/>
      <c r="NDW39" s="277"/>
      <c r="NDX39" s="277"/>
      <c r="NDY39" s="277"/>
      <c r="NDZ39" s="277"/>
      <c r="NEA39" s="277"/>
      <c r="NEB39" s="277"/>
      <c r="NEC39" s="277"/>
      <c r="NED39" s="277"/>
      <c r="NEE39" s="277"/>
      <c r="NEF39" s="277"/>
      <c r="NEG39" s="277"/>
      <c r="NEH39" s="277"/>
      <c r="NEI39" s="277"/>
      <c r="NEJ39" s="277"/>
      <c r="NEK39" s="277"/>
      <c r="NEL39" s="277"/>
      <c r="NEM39" s="277"/>
      <c r="NEN39" s="277"/>
      <c r="NEO39" s="277"/>
      <c r="NEP39" s="277"/>
      <c r="NEQ39" s="277"/>
      <c r="NER39" s="277"/>
      <c r="NES39" s="277"/>
      <c r="NET39" s="277"/>
      <c r="NEU39" s="277"/>
      <c r="NEV39" s="277"/>
      <c r="NEW39" s="277"/>
      <c r="NEX39" s="277"/>
      <c r="NEY39" s="277"/>
      <c r="NEZ39" s="277"/>
      <c r="NFA39" s="277"/>
      <c r="NFB39" s="277"/>
      <c r="NFC39" s="277"/>
      <c r="NFD39" s="277"/>
      <c r="NFE39" s="277"/>
      <c r="NFF39" s="277"/>
      <c r="NFG39" s="277"/>
      <c r="NFH39" s="277"/>
      <c r="NFI39" s="277"/>
      <c r="NFJ39" s="277"/>
      <c r="NFK39" s="277"/>
      <c r="NFL39" s="277"/>
      <c r="NFM39" s="277"/>
      <c r="NFN39" s="277"/>
      <c r="NFO39" s="277"/>
      <c r="NFP39" s="277"/>
      <c r="NFQ39" s="277"/>
      <c r="NFR39" s="277"/>
      <c r="NFS39" s="277"/>
      <c r="NFT39" s="277"/>
      <c r="NFU39" s="277"/>
      <c r="NFV39" s="277"/>
      <c r="NFW39" s="277"/>
      <c r="NFX39" s="277"/>
      <c r="NFY39" s="277"/>
      <c r="NFZ39" s="277"/>
      <c r="NGA39" s="277"/>
      <c r="NGB39" s="277"/>
      <c r="NGC39" s="277"/>
      <c r="NGD39" s="277"/>
      <c r="NGE39" s="277"/>
      <c r="NGF39" s="277"/>
      <c r="NGG39" s="277"/>
      <c r="NGH39" s="277"/>
      <c r="NGI39" s="277"/>
      <c r="NGJ39" s="277"/>
      <c r="NGK39" s="277"/>
      <c r="NGL39" s="277"/>
      <c r="NGM39" s="277"/>
      <c r="NGN39" s="277"/>
      <c r="NGO39" s="277"/>
      <c r="NGP39" s="277"/>
      <c r="NGQ39" s="277"/>
      <c r="NGR39" s="277"/>
      <c r="NGS39" s="277"/>
      <c r="NGT39" s="277"/>
      <c r="NGU39" s="277"/>
      <c r="NGV39" s="277"/>
      <c r="NGW39" s="277"/>
      <c r="NGX39" s="277"/>
      <c r="NGY39" s="277"/>
      <c r="NGZ39" s="277"/>
      <c r="NHA39" s="277"/>
      <c r="NHB39" s="277"/>
      <c r="NHC39" s="277"/>
      <c r="NHD39" s="277"/>
      <c r="NHE39" s="277"/>
      <c r="NHF39" s="277"/>
      <c r="NHG39" s="277"/>
      <c r="NHH39" s="277"/>
      <c r="NHI39" s="277"/>
      <c r="NHJ39" s="277"/>
      <c r="NHK39" s="277"/>
      <c r="NHL39" s="277"/>
      <c r="NHM39" s="277"/>
      <c r="NHN39" s="277"/>
      <c r="NHO39" s="277"/>
      <c r="NHP39" s="277"/>
      <c r="NHQ39" s="277"/>
      <c r="NHR39" s="277"/>
      <c r="NHS39" s="277"/>
      <c r="NHT39" s="277"/>
      <c r="NHU39" s="277"/>
      <c r="NHV39" s="277"/>
      <c r="NHW39" s="277"/>
      <c r="NHX39" s="277"/>
      <c r="NHY39" s="277"/>
      <c r="NHZ39" s="277"/>
      <c r="NIA39" s="277"/>
      <c r="NIB39" s="277"/>
      <c r="NIC39" s="277"/>
      <c r="NID39" s="277"/>
      <c r="NIE39" s="277"/>
      <c r="NIF39" s="277"/>
      <c r="NIG39" s="277"/>
      <c r="NIH39" s="277"/>
      <c r="NII39" s="277"/>
      <c r="NIJ39" s="277"/>
      <c r="NIK39" s="277"/>
      <c r="NIL39" s="277"/>
      <c r="NIM39" s="277"/>
      <c r="NIN39" s="277"/>
      <c r="NIO39" s="277"/>
      <c r="NIP39" s="277"/>
      <c r="NIQ39" s="277"/>
      <c r="NIR39" s="277"/>
      <c r="NIS39" s="277"/>
      <c r="NIT39" s="277"/>
      <c r="NIU39" s="277"/>
      <c r="NIV39" s="277"/>
      <c r="NIW39" s="277"/>
      <c r="NIX39" s="277"/>
      <c r="NIY39" s="277"/>
      <c r="NIZ39" s="277"/>
      <c r="NJA39" s="277"/>
      <c r="NJB39" s="277"/>
      <c r="NJC39" s="277"/>
      <c r="NJD39" s="277"/>
      <c r="NJE39" s="277"/>
      <c r="NJF39" s="277"/>
      <c r="NJG39" s="277"/>
      <c r="NJH39" s="277"/>
      <c r="NJI39" s="277"/>
      <c r="NJJ39" s="277"/>
      <c r="NJK39" s="277"/>
      <c r="NJL39" s="277"/>
      <c r="NJM39" s="277"/>
      <c r="NJN39" s="277"/>
      <c r="NJO39" s="277"/>
      <c r="NJP39" s="277"/>
      <c r="NJQ39" s="277"/>
      <c r="NJR39" s="277"/>
      <c r="NJS39" s="277"/>
      <c r="NJT39" s="277"/>
      <c r="NJU39" s="277"/>
      <c r="NJV39" s="277"/>
      <c r="NJW39" s="277"/>
      <c r="NJX39" s="277"/>
      <c r="NJY39" s="277"/>
      <c r="NJZ39" s="277"/>
      <c r="NKA39" s="277"/>
      <c r="NKB39" s="277"/>
      <c r="NKC39" s="277"/>
      <c r="NKD39" s="277"/>
      <c r="NKE39" s="277"/>
      <c r="NKF39" s="277"/>
      <c r="NKG39" s="277"/>
      <c r="NKH39" s="277"/>
      <c r="NKI39" s="277"/>
      <c r="NKJ39" s="277"/>
      <c r="NKK39" s="277"/>
      <c r="NKL39" s="277"/>
      <c r="NKM39" s="277"/>
      <c r="NKN39" s="277"/>
      <c r="NKO39" s="277"/>
      <c r="NKP39" s="277"/>
      <c r="NKQ39" s="277"/>
      <c r="NKR39" s="277"/>
      <c r="NKS39" s="277"/>
      <c r="NKT39" s="277"/>
      <c r="NKU39" s="277"/>
      <c r="NKV39" s="277"/>
      <c r="NKW39" s="277"/>
      <c r="NKX39" s="277"/>
      <c r="NKY39" s="277"/>
      <c r="NKZ39" s="277"/>
      <c r="NLA39" s="277"/>
      <c r="NLB39" s="277"/>
      <c r="NLC39" s="277"/>
      <c r="NLD39" s="277"/>
      <c r="NLE39" s="277"/>
      <c r="NLF39" s="277"/>
      <c r="NLG39" s="277"/>
      <c r="NLH39" s="277"/>
      <c r="NLI39" s="277"/>
      <c r="NLJ39" s="277"/>
      <c r="NLK39" s="277"/>
      <c r="NLL39" s="277"/>
      <c r="NLM39" s="277"/>
      <c r="NLN39" s="277"/>
      <c r="NLO39" s="277"/>
      <c r="NLP39" s="277"/>
      <c r="NLQ39" s="277"/>
      <c r="NLR39" s="277"/>
      <c r="NLS39" s="277"/>
      <c r="NLT39" s="277"/>
      <c r="NLU39" s="277"/>
      <c r="NLV39" s="277"/>
      <c r="NLW39" s="277"/>
      <c r="NLX39" s="277"/>
      <c r="NLY39" s="277"/>
      <c r="NLZ39" s="277"/>
      <c r="NMA39" s="277"/>
      <c r="NMB39" s="277"/>
      <c r="NMC39" s="277"/>
      <c r="NMD39" s="277"/>
      <c r="NME39" s="277"/>
      <c r="NMF39" s="277"/>
      <c r="NMG39" s="277"/>
      <c r="NMH39" s="277"/>
      <c r="NMI39" s="277"/>
      <c r="NMJ39" s="277"/>
      <c r="NMK39" s="277"/>
      <c r="NML39" s="277"/>
      <c r="NMM39" s="277"/>
      <c r="NMN39" s="277"/>
      <c r="NMO39" s="277"/>
      <c r="NMP39" s="277"/>
      <c r="NMQ39" s="277"/>
      <c r="NMR39" s="277"/>
      <c r="NMS39" s="277"/>
      <c r="NMT39" s="277"/>
      <c r="NMU39" s="277"/>
      <c r="NMV39" s="277"/>
      <c r="NMW39" s="277"/>
      <c r="NMX39" s="277"/>
      <c r="NMY39" s="277"/>
      <c r="NMZ39" s="277"/>
      <c r="NNA39" s="277"/>
      <c r="NNB39" s="277"/>
      <c r="NNC39" s="277"/>
      <c r="NND39" s="277"/>
      <c r="NNE39" s="277"/>
      <c r="NNF39" s="277"/>
      <c r="NNG39" s="277"/>
      <c r="NNH39" s="277"/>
      <c r="NNI39" s="277"/>
      <c r="NNJ39" s="277"/>
      <c r="NNK39" s="277"/>
      <c r="NNL39" s="277"/>
      <c r="NNM39" s="277"/>
      <c r="NNN39" s="277"/>
      <c r="NNO39" s="277"/>
      <c r="NNP39" s="277"/>
      <c r="NNQ39" s="277"/>
      <c r="NNR39" s="277"/>
      <c r="NNS39" s="277"/>
      <c r="NNT39" s="277"/>
      <c r="NNU39" s="277"/>
      <c r="NNV39" s="277"/>
      <c r="NNW39" s="277"/>
      <c r="NNX39" s="277"/>
      <c r="NNY39" s="277"/>
      <c r="NNZ39" s="277"/>
      <c r="NOA39" s="277"/>
      <c r="NOB39" s="277"/>
      <c r="NOC39" s="277"/>
      <c r="NOD39" s="277"/>
      <c r="NOE39" s="277"/>
      <c r="NOF39" s="277"/>
      <c r="NOG39" s="277"/>
      <c r="NOH39" s="277"/>
      <c r="NOI39" s="277"/>
      <c r="NOJ39" s="277"/>
      <c r="NOK39" s="277"/>
      <c r="NOL39" s="277"/>
      <c r="NOM39" s="277"/>
      <c r="NON39" s="277"/>
      <c r="NOO39" s="277"/>
      <c r="NOP39" s="277"/>
      <c r="NOQ39" s="277"/>
      <c r="NOR39" s="277"/>
      <c r="NOS39" s="277"/>
      <c r="NOT39" s="277"/>
      <c r="NOU39" s="277"/>
      <c r="NOV39" s="277"/>
      <c r="NOW39" s="277"/>
      <c r="NOX39" s="277"/>
      <c r="NOY39" s="277"/>
      <c r="NOZ39" s="277"/>
      <c r="NPA39" s="277"/>
      <c r="NPB39" s="277"/>
      <c r="NPC39" s="277"/>
      <c r="NPD39" s="277"/>
      <c r="NPE39" s="277"/>
      <c r="NPF39" s="277"/>
      <c r="NPG39" s="277"/>
      <c r="NPH39" s="277"/>
      <c r="NPI39" s="277"/>
      <c r="NPJ39" s="277"/>
      <c r="NPK39" s="277"/>
      <c r="NPL39" s="277"/>
      <c r="NPM39" s="277"/>
      <c r="NPN39" s="277"/>
      <c r="NPO39" s="277"/>
      <c r="NPP39" s="277"/>
      <c r="NPQ39" s="277"/>
      <c r="NPR39" s="277"/>
      <c r="NPS39" s="277"/>
      <c r="NPT39" s="277"/>
      <c r="NPU39" s="277"/>
      <c r="NPV39" s="277"/>
      <c r="NPW39" s="277"/>
      <c r="NPX39" s="277"/>
      <c r="NPY39" s="277"/>
      <c r="NPZ39" s="277"/>
      <c r="NQA39" s="277"/>
      <c r="NQB39" s="277"/>
      <c r="NQC39" s="277"/>
      <c r="NQD39" s="277"/>
      <c r="NQE39" s="277"/>
      <c r="NQF39" s="277"/>
      <c r="NQG39" s="277"/>
      <c r="NQH39" s="277"/>
      <c r="NQI39" s="277"/>
      <c r="NQJ39" s="277"/>
      <c r="NQK39" s="277"/>
      <c r="NQL39" s="277"/>
      <c r="NQM39" s="277"/>
      <c r="NQN39" s="277"/>
      <c r="NQO39" s="277"/>
      <c r="NQP39" s="277"/>
      <c r="NQQ39" s="277"/>
      <c r="NQR39" s="277"/>
      <c r="NQS39" s="277"/>
      <c r="NQT39" s="277"/>
      <c r="NQU39" s="277"/>
      <c r="NQV39" s="277"/>
      <c r="NQW39" s="277"/>
      <c r="NQX39" s="277"/>
      <c r="NQY39" s="277"/>
      <c r="NQZ39" s="277"/>
      <c r="NRA39" s="277"/>
      <c r="NRB39" s="277"/>
      <c r="NRC39" s="277"/>
      <c r="NRD39" s="277"/>
      <c r="NRE39" s="277"/>
      <c r="NRF39" s="277"/>
      <c r="NRG39" s="277"/>
      <c r="NRH39" s="277"/>
      <c r="NRI39" s="277"/>
      <c r="NRJ39" s="277"/>
      <c r="NRK39" s="277"/>
      <c r="NRL39" s="277"/>
      <c r="NRM39" s="277"/>
      <c r="NRN39" s="277"/>
      <c r="NRO39" s="277"/>
      <c r="NRP39" s="277"/>
      <c r="NRQ39" s="277"/>
      <c r="NRR39" s="277"/>
      <c r="NRS39" s="277"/>
      <c r="NRT39" s="277"/>
      <c r="NRU39" s="277"/>
      <c r="NRV39" s="277"/>
      <c r="NRW39" s="277"/>
      <c r="NRX39" s="277"/>
      <c r="NRY39" s="277"/>
      <c r="NRZ39" s="277"/>
      <c r="NSA39" s="277"/>
      <c r="NSB39" s="277"/>
      <c r="NSC39" s="277"/>
      <c r="NSD39" s="277"/>
      <c r="NSE39" s="277"/>
      <c r="NSF39" s="277"/>
      <c r="NSG39" s="277"/>
      <c r="NSH39" s="277"/>
      <c r="NSI39" s="277"/>
      <c r="NSJ39" s="277"/>
      <c r="NSK39" s="277"/>
      <c r="NSL39" s="277"/>
      <c r="NSM39" s="277"/>
      <c r="NSN39" s="277"/>
      <c r="NSO39" s="277"/>
      <c r="NSP39" s="277"/>
      <c r="NSQ39" s="277"/>
      <c r="NSR39" s="277"/>
      <c r="NSS39" s="277"/>
      <c r="NST39" s="277"/>
      <c r="NSU39" s="277"/>
      <c r="NSV39" s="277"/>
      <c r="NSW39" s="277"/>
      <c r="NSX39" s="277"/>
      <c r="NSY39" s="277"/>
      <c r="NSZ39" s="277"/>
      <c r="NTA39" s="277"/>
      <c r="NTB39" s="277"/>
      <c r="NTC39" s="277"/>
      <c r="NTD39" s="277"/>
      <c r="NTE39" s="277"/>
      <c r="NTF39" s="277"/>
      <c r="NTG39" s="277"/>
      <c r="NTH39" s="277"/>
      <c r="NTI39" s="277"/>
      <c r="NTJ39" s="277"/>
      <c r="NTK39" s="277"/>
      <c r="NTL39" s="277"/>
      <c r="NTM39" s="277"/>
      <c r="NTN39" s="277"/>
      <c r="NTO39" s="277"/>
      <c r="NTP39" s="277"/>
      <c r="NTQ39" s="277"/>
      <c r="NTR39" s="277"/>
      <c r="NTS39" s="277"/>
      <c r="NTT39" s="277"/>
      <c r="NTU39" s="277"/>
      <c r="NTV39" s="277"/>
      <c r="NTW39" s="277"/>
      <c r="NTX39" s="277"/>
      <c r="NTY39" s="277"/>
      <c r="NTZ39" s="277"/>
      <c r="NUA39" s="277"/>
      <c r="NUB39" s="277"/>
      <c r="NUC39" s="277"/>
      <c r="NUD39" s="277"/>
      <c r="NUE39" s="277"/>
      <c r="NUF39" s="277"/>
      <c r="NUG39" s="277"/>
      <c r="NUH39" s="277"/>
      <c r="NUI39" s="277"/>
      <c r="NUJ39" s="277"/>
      <c r="NUK39" s="277"/>
      <c r="NUL39" s="277"/>
      <c r="NUM39" s="277"/>
      <c r="NUN39" s="277"/>
      <c r="NUO39" s="277"/>
      <c r="NUP39" s="277"/>
      <c r="NUQ39" s="277"/>
      <c r="NUR39" s="277"/>
      <c r="NUS39" s="277"/>
      <c r="NUT39" s="277"/>
      <c r="NUU39" s="277"/>
      <c r="NUV39" s="277"/>
      <c r="NUW39" s="277"/>
      <c r="NUX39" s="277"/>
      <c r="NUY39" s="277"/>
      <c r="NUZ39" s="277"/>
      <c r="NVA39" s="277"/>
      <c r="NVB39" s="277"/>
      <c r="NVC39" s="277"/>
      <c r="NVD39" s="277"/>
      <c r="NVE39" s="277"/>
      <c r="NVF39" s="277"/>
      <c r="NVG39" s="277"/>
      <c r="NVH39" s="277"/>
      <c r="NVI39" s="277"/>
      <c r="NVJ39" s="277"/>
      <c r="NVK39" s="277"/>
      <c r="NVL39" s="277"/>
      <c r="NVM39" s="277"/>
      <c r="NVN39" s="277"/>
      <c r="NVO39" s="277"/>
      <c r="NVP39" s="277"/>
      <c r="NVQ39" s="277"/>
      <c r="NVR39" s="277"/>
      <c r="NVS39" s="277"/>
      <c r="NVT39" s="277"/>
      <c r="NVU39" s="277"/>
      <c r="NVV39" s="277"/>
      <c r="NVW39" s="277"/>
      <c r="NVX39" s="277"/>
      <c r="NVY39" s="277"/>
      <c r="NVZ39" s="277"/>
      <c r="NWA39" s="277"/>
      <c r="NWB39" s="277"/>
      <c r="NWC39" s="277"/>
      <c r="NWD39" s="277"/>
      <c r="NWE39" s="277"/>
      <c r="NWF39" s="277"/>
      <c r="NWG39" s="277"/>
      <c r="NWH39" s="277"/>
      <c r="NWI39" s="277"/>
      <c r="NWJ39" s="277"/>
      <c r="NWK39" s="277"/>
      <c r="NWL39" s="277"/>
      <c r="NWM39" s="277"/>
      <c r="NWN39" s="277"/>
      <c r="NWO39" s="277"/>
      <c r="NWP39" s="277"/>
      <c r="NWQ39" s="277"/>
      <c r="NWR39" s="277"/>
      <c r="NWS39" s="277"/>
      <c r="NWT39" s="277"/>
      <c r="NWU39" s="277"/>
      <c r="NWV39" s="277"/>
      <c r="NWW39" s="277"/>
      <c r="NWX39" s="277"/>
      <c r="NWY39" s="277"/>
      <c r="NWZ39" s="277"/>
      <c r="NXA39" s="277"/>
      <c r="NXB39" s="277"/>
      <c r="NXC39" s="277"/>
      <c r="NXD39" s="277"/>
      <c r="NXE39" s="277"/>
      <c r="NXF39" s="277"/>
      <c r="NXG39" s="277"/>
      <c r="NXH39" s="277"/>
      <c r="NXI39" s="277"/>
      <c r="NXJ39" s="277"/>
      <c r="NXK39" s="277"/>
      <c r="NXL39" s="277"/>
      <c r="NXM39" s="277"/>
      <c r="NXN39" s="277"/>
      <c r="NXO39" s="277"/>
      <c r="NXP39" s="277"/>
      <c r="NXQ39" s="277"/>
      <c r="NXR39" s="277"/>
      <c r="NXS39" s="277"/>
      <c r="NXT39" s="277"/>
      <c r="NXU39" s="277"/>
      <c r="NXV39" s="277"/>
      <c r="NXW39" s="277"/>
      <c r="NXX39" s="277"/>
      <c r="NXY39" s="277"/>
      <c r="NXZ39" s="277"/>
      <c r="NYA39" s="277"/>
      <c r="NYB39" s="277"/>
      <c r="NYC39" s="277"/>
      <c r="NYD39" s="277"/>
      <c r="NYE39" s="277"/>
      <c r="NYF39" s="277"/>
      <c r="NYG39" s="277"/>
      <c r="NYH39" s="277"/>
      <c r="NYI39" s="277"/>
      <c r="NYJ39" s="277"/>
      <c r="NYK39" s="277"/>
      <c r="NYL39" s="277"/>
      <c r="NYM39" s="277"/>
      <c r="NYN39" s="277"/>
      <c r="NYO39" s="277"/>
      <c r="NYP39" s="277"/>
      <c r="NYQ39" s="277"/>
      <c r="NYR39" s="277"/>
      <c r="NYS39" s="277"/>
      <c r="NYT39" s="277"/>
      <c r="NYU39" s="277"/>
      <c r="NYV39" s="277"/>
      <c r="NYW39" s="277"/>
      <c r="NYX39" s="277"/>
      <c r="NYY39" s="277"/>
      <c r="NYZ39" s="277"/>
      <c r="NZA39" s="277"/>
      <c r="NZB39" s="277"/>
      <c r="NZC39" s="277"/>
      <c r="NZD39" s="277"/>
      <c r="NZE39" s="277"/>
      <c r="NZF39" s="277"/>
      <c r="NZG39" s="277"/>
      <c r="NZH39" s="277"/>
      <c r="NZI39" s="277"/>
      <c r="NZJ39" s="277"/>
      <c r="NZK39" s="277"/>
      <c r="NZL39" s="277"/>
      <c r="NZM39" s="277"/>
      <c r="NZN39" s="277"/>
      <c r="NZO39" s="277"/>
      <c r="NZP39" s="277"/>
      <c r="NZQ39" s="277"/>
      <c r="NZR39" s="277"/>
      <c r="NZS39" s="277"/>
      <c r="NZT39" s="277"/>
      <c r="NZU39" s="277"/>
      <c r="NZV39" s="277"/>
      <c r="NZW39" s="277"/>
      <c r="NZX39" s="277"/>
      <c r="NZY39" s="277"/>
      <c r="NZZ39" s="277"/>
      <c r="OAA39" s="277"/>
      <c r="OAB39" s="277"/>
      <c r="OAC39" s="277"/>
      <c r="OAD39" s="277"/>
      <c r="OAE39" s="277"/>
      <c r="OAF39" s="277"/>
      <c r="OAG39" s="277"/>
      <c r="OAH39" s="277"/>
      <c r="OAI39" s="277"/>
      <c r="OAJ39" s="277"/>
      <c r="OAK39" s="277"/>
      <c r="OAL39" s="277"/>
      <c r="OAM39" s="277"/>
      <c r="OAN39" s="277"/>
      <c r="OAO39" s="277"/>
      <c r="OAP39" s="277"/>
      <c r="OAQ39" s="277"/>
      <c r="OAR39" s="277"/>
      <c r="OAS39" s="277"/>
      <c r="OAT39" s="277"/>
      <c r="OAU39" s="277"/>
      <c r="OAV39" s="277"/>
      <c r="OAW39" s="277"/>
      <c r="OAX39" s="277"/>
      <c r="OAY39" s="277"/>
      <c r="OAZ39" s="277"/>
      <c r="OBA39" s="277"/>
      <c r="OBB39" s="277"/>
      <c r="OBC39" s="277"/>
      <c r="OBD39" s="277"/>
      <c r="OBE39" s="277"/>
      <c r="OBF39" s="277"/>
      <c r="OBG39" s="277"/>
      <c r="OBH39" s="277"/>
      <c r="OBI39" s="277"/>
      <c r="OBJ39" s="277"/>
      <c r="OBK39" s="277"/>
      <c r="OBL39" s="277"/>
      <c r="OBM39" s="277"/>
      <c r="OBN39" s="277"/>
      <c r="OBO39" s="277"/>
      <c r="OBP39" s="277"/>
      <c r="OBQ39" s="277"/>
      <c r="OBR39" s="277"/>
      <c r="OBS39" s="277"/>
      <c r="OBT39" s="277"/>
      <c r="OBU39" s="277"/>
      <c r="OBV39" s="277"/>
      <c r="OBW39" s="277"/>
      <c r="OBX39" s="277"/>
      <c r="OBY39" s="277"/>
      <c r="OBZ39" s="277"/>
      <c r="OCA39" s="277"/>
      <c r="OCB39" s="277"/>
      <c r="OCC39" s="277"/>
      <c r="OCD39" s="277"/>
      <c r="OCE39" s="277"/>
      <c r="OCF39" s="277"/>
      <c r="OCG39" s="277"/>
      <c r="OCH39" s="277"/>
      <c r="OCI39" s="277"/>
      <c r="OCJ39" s="277"/>
      <c r="OCK39" s="277"/>
      <c r="OCL39" s="277"/>
      <c r="OCM39" s="277"/>
      <c r="OCN39" s="277"/>
      <c r="OCO39" s="277"/>
      <c r="OCP39" s="277"/>
      <c r="OCQ39" s="277"/>
      <c r="OCR39" s="277"/>
      <c r="OCS39" s="277"/>
      <c r="OCT39" s="277"/>
      <c r="OCU39" s="277"/>
      <c r="OCV39" s="277"/>
      <c r="OCW39" s="277"/>
      <c r="OCX39" s="277"/>
      <c r="OCY39" s="277"/>
      <c r="OCZ39" s="277"/>
      <c r="ODA39" s="277"/>
      <c r="ODB39" s="277"/>
      <c r="ODC39" s="277"/>
      <c r="ODD39" s="277"/>
      <c r="ODE39" s="277"/>
      <c r="ODF39" s="277"/>
      <c r="ODG39" s="277"/>
      <c r="ODH39" s="277"/>
      <c r="ODI39" s="277"/>
      <c r="ODJ39" s="277"/>
      <c r="ODK39" s="277"/>
      <c r="ODL39" s="277"/>
      <c r="ODM39" s="277"/>
      <c r="ODN39" s="277"/>
      <c r="ODO39" s="277"/>
      <c r="ODP39" s="277"/>
      <c r="ODQ39" s="277"/>
      <c r="ODR39" s="277"/>
      <c r="ODS39" s="277"/>
      <c r="ODT39" s="277"/>
      <c r="ODU39" s="277"/>
      <c r="ODV39" s="277"/>
      <c r="ODW39" s="277"/>
      <c r="ODX39" s="277"/>
      <c r="ODY39" s="277"/>
      <c r="ODZ39" s="277"/>
      <c r="OEA39" s="277"/>
      <c r="OEB39" s="277"/>
      <c r="OEC39" s="277"/>
      <c r="OED39" s="277"/>
      <c r="OEE39" s="277"/>
      <c r="OEF39" s="277"/>
      <c r="OEG39" s="277"/>
      <c r="OEH39" s="277"/>
      <c r="OEI39" s="277"/>
      <c r="OEJ39" s="277"/>
      <c r="OEK39" s="277"/>
      <c r="OEL39" s="277"/>
      <c r="OEM39" s="277"/>
      <c r="OEN39" s="277"/>
      <c r="OEO39" s="277"/>
      <c r="OEP39" s="277"/>
      <c r="OEQ39" s="277"/>
      <c r="OER39" s="277"/>
      <c r="OES39" s="277"/>
      <c r="OET39" s="277"/>
      <c r="OEU39" s="277"/>
      <c r="OEV39" s="277"/>
      <c r="OEW39" s="277"/>
      <c r="OEX39" s="277"/>
      <c r="OEY39" s="277"/>
      <c r="OEZ39" s="277"/>
      <c r="OFA39" s="277"/>
      <c r="OFB39" s="277"/>
      <c r="OFC39" s="277"/>
      <c r="OFD39" s="277"/>
      <c r="OFE39" s="277"/>
      <c r="OFF39" s="277"/>
      <c r="OFG39" s="277"/>
      <c r="OFH39" s="277"/>
      <c r="OFI39" s="277"/>
      <c r="OFJ39" s="277"/>
      <c r="OFK39" s="277"/>
      <c r="OFL39" s="277"/>
      <c r="OFM39" s="277"/>
      <c r="OFN39" s="277"/>
      <c r="OFO39" s="277"/>
      <c r="OFP39" s="277"/>
      <c r="OFQ39" s="277"/>
      <c r="OFR39" s="277"/>
      <c r="OFS39" s="277"/>
      <c r="OFT39" s="277"/>
      <c r="OFU39" s="277"/>
      <c r="OFV39" s="277"/>
      <c r="OFW39" s="277"/>
      <c r="OFX39" s="277"/>
      <c r="OFY39" s="277"/>
      <c r="OFZ39" s="277"/>
      <c r="OGA39" s="277"/>
      <c r="OGB39" s="277"/>
      <c r="OGC39" s="277"/>
      <c r="OGD39" s="277"/>
      <c r="OGE39" s="277"/>
      <c r="OGF39" s="277"/>
      <c r="OGG39" s="277"/>
      <c r="OGH39" s="277"/>
      <c r="OGI39" s="277"/>
      <c r="OGJ39" s="277"/>
      <c r="OGK39" s="277"/>
      <c r="OGL39" s="277"/>
      <c r="OGM39" s="277"/>
      <c r="OGN39" s="277"/>
      <c r="OGO39" s="277"/>
      <c r="OGP39" s="277"/>
      <c r="OGQ39" s="277"/>
      <c r="OGR39" s="277"/>
      <c r="OGS39" s="277"/>
      <c r="OGT39" s="277"/>
      <c r="OGU39" s="277"/>
      <c r="OGV39" s="277"/>
      <c r="OGW39" s="277"/>
      <c r="OGX39" s="277"/>
      <c r="OGY39" s="277"/>
      <c r="OGZ39" s="277"/>
      <c r="OHA39" s="277"/>
      <c r="OHB39" s="277"/>
      <c r="OHC39" s="277"/>
      <c r="OHD39" s="277"/>
      <c r="OHE39" s="277"/>
      <c r="OHF39" s="277"/>
      <c r="OHG39" s="277"/>
      <c r="OHH39" s="277"/>
      <c r="OHI39" s="277"/>
      <c r="OHJ39" s="277"/>
      <c r="OHK39" s="277"/>
      <c r="OHL39" s="277"/>
      <c r="OHM39" s="277"/>
      <c r="OHN39" s="277"/>
      <c r="OHO39" s="277"/>
      <c r="OHP39" s="277"/>
      <c r="OHQ39" s="277"/>
      <c r="OHR39" s="277"/>
      <c r="OHS39" s="277"/>
      <c r="OHT39" s="277"/>
      <c r="OHU39" s="277"/>
      <c r="OHV39" s="277"/>
      <c r="OHW39" s="277"/>
      <c r="OHX39" s="277"/>
      <c r="OHY39" s="277"/>
      <c r="OHZ39" s="277"/>
      <c r="OIA39" s="277"/>
      <c r="OIB39" s="277"/>
      <c r="OIC39" s="277"/>
      <c r="OID39" s="277"/>
      <c r="OIE39" s="277"/>
      <c r="OIF39" s="277"/>
      <c r="OIG39" s="277"/>
      <c r="OIH39" s="277"/>
      <c r="OII39" s="277"/>
      <c r="OIJ39" s="277"/>
      <c r="OIK39" s="277"/>
      <c r="OIL39" s="277"/>
      <c r="OIM39" s="277"/>
      <c r="OIN39" s="277"/>
      <c r="OIO39" s="277"/>
      <c r="OIP39" s="277"/>
      <c r="OIQ39" s="277"/>
      <c r="OIR39" s="277"/>
      <c r="OIS39" s="277"/>
      <c r="OIT39" s="277"/>
      <c r="OIU39" s="277"/>
      <c r="OIV39" s="277"/>
      <c r="OIW39" s="277"/>
      <c r="OIX39" s="277"/>
      <c r="OIY39" s="277"/>
      <c r="OIZ39" s="277"/>
      <c r="OJA39" s="277"/>
      <c r="OJB39" s="277"/>
      <c r="OJC39" s="277"/>
      <c r="OJD39" s="277"/>
      <c r="OJE39" s="277"/>
      <c r="OJF39" s="277"/>
      <c r="OJG39" s="277"/>
      <c r="OJH39" s="277"/>
      <c r="OJI39" s="277"/>
      <c r="OJJ39" s="277"/>
      <c r="OJK39" s="277"/>
      <c r="OJL39" s="277"/>
      <c r="OJM39" s="277"/>
      <c r="OJN39" s="277"/>
      <c r="OJO39" s="277"/>
      <c r="OJP39" s="277"/>
      <c r="OJQ39" s="277"/>
      <c r="OJR39" s="277"/>
      <c r="OJS39" s="277"/>
      <c r="OJT39" s="277"/>
      <c r="OJU39" s="277"/>
      <c r="OJV39" s="277"/>
      <c r="OJW39" s="277"/>
      <c r="OJX39" s="277"/>
      <c r="OJY39" s="277"/>
      <c r="OJZ39" s="277"/>
      <c r="OKA39" s="277"/>
      <c r="OKB39" s="277"/>
      <c r="OKC39" s="277"/>
      <c r="OKD39" s="277"/>
      <c r="OKE39" s="277"/>
      <c r="OKF39" s="277"/>
      <c r="OKG39" s="277"/>
      <c r="OKH39" s="277"/>
      <c r="OKI39" s="277"/>
      <c r="OKJ39" s="277"/>
      <c r="OKK39" s="277"/>
      <c r="OKL39" s="277"/>
      <c r="OKM39" s="277"/>
      <c r="OKN39" s="277"/>
      <c r="OKO39" s="277"/>
      <c r="OKP39" s="277"/>
      <c r="OKQ39" s="277"/>
      <c r="OKR39" s="277"/>
      <c r="OKS39" s="277"/>
      <c r="OKT39" s="277"/>
      <c r="OKU39" s="277"/>
      <c r="OKV39" s="277"/>
      <c r="OKW39" s="277"/>
      <c r="OKX39" s="277"/>
      <c r="OKY39" s="277"/>
      <c r="OKZ39" s="277"/>
      <c r="OLA39" s="277"/>
      <c r="OLB39" s="277"/>
      <c r="OLC39" s="277"/>
      <c r="OLD39" s="277"/>
      <c r="OLE39" s="277"/>
      <c r="OLF39" s="277"/>
      <c r="OLG39" s="277"/>
      <c r="OLH39" s="277"/>
      <c r="OLI39" s="277"/>
      <c r="OLJ39" s="277"/>
      <c r="OLK39" s="277"/>
      <c r="OLL39" s="277"/>
      <c r="OLM39" s="277"/>
      <c r="OLN39" s="277"/>
      <c r="OLO39" s="277"/>
      <c r="OLP39" s="277"/>
      <c r="OLQ39" s="277"/>
      <c r="OLR39" s="277"/>
      <c r="OLS39" s="277"/>
      <c r="OLT39" s="277"/>
      <c r="OLU39" s="277"/>
      <c r="OLV39" s="277"/>
      <c r="OLW39" s="277"/>
      <c r="OLX39" s="277"/>
      <c r="OLY39" s="277"/>
      <c r="OLZ39" s="277"/>
      <c r="OMA39" s="277"/>
      <c r="OMB39" s="277"/>
      <c r="OMC39" s="277"/>
      <c r="OMD39" s="277"/>
      <c r="OME39" s="277"/>
      <c r="OMF39" s="277"/>
      <c r="OMG39" s="277"/>
      <c r="OMH39" s="277"/>
      <c r="OMI39" s="277"/>
      <c r="OMJ39" s="277"/>
      <c r="OMK39" s="277"/>
      <c r="OML39" s="277"/>
      <c r="OMM39" s="277"/>
      <c r="OMN39" s="277"/>
      <c r="OMO39" s="277"/>
      <c r="OMP39" s="277"/>
      <c r="OMQ39" s="277"/>
      <c r="OMR39" s="277"/>
      <c r="OMS39" s="277"/>
      <c r="OMT39" s="277"/>
      <c r="OMU39" s="277"/>
      <c r="OMV39" s="277"/>
      <c r="OMW39" s="277"/>
      <c r="OMX39" s="277"/>
      <c r="OMY39" s="277"/>
      <c r="OMZ39" s="277"/>
      <c r="ONA39" s="277"/>
      <c r="ONB39" s="277"/>
      <c r="ONC39" s="277"/>
      <c r="OND39" s="277"/>
      <c r="ONE39" s="277"/>
      <c r="ONF39" s="277"/>
      <c r="ONG39" s="277"/>
      <c r="ONH39" s="277"/>
      <c r="ONI39" s="277"/>
      <c r="ONJ39" s="277"/>
      <c r="ONK39" s="277"/>
      <c r="ONL39" s="277"/>
      <c r="ONM39" s="277"/>
      <c r="ONN39" s="277"/>
      <c r="ONO39" s="277"/>
      <c r="ONP39" s="277"/>
      <c r="ONQ39" s="277"/>
      <c r="ONR39" s="277"/>
      <c r="ONS39" s="277"/>
      <c r="ONT39" s="277"/>
      <c r="ONU39" s="277"/>
      <c r="ONV39" s="277"/>
      <c r="ONW39" s="277"/>
      <c r="ONX39" s="277"/>
      <c r="ONY39" s="277"/>
      <c r="ONZ39" s="277"/>
      <c r="OOA39" s="277"/>
      <c r="OOB39" s="277"/>
      <c r="OOC39" s="277"/>
      <c r="OOD39" s="277"/>
      <c r="OOE39" s="277"/>
      <c r="OOF39" s="277"/>
      <c r="OOG39" s="277"/>
      <c r="OOH39" s="277"/>
      <c r="OOI39" s="277"/>
      <c r="OOJ39" s="277"/>
      <c r="OOK39" s="277"/>
      <c r="OOL39" s="277"/>
      <c r="OOM39" s="277"/>
      <c r="OON39" s="277"/>
      <c r="OOO39" s="277"/>
      <c r="OOP39" s="277"/>
      <c r="OOQ39" s="277"/>
      <c r="OOR39" s="277"/>
      <c r="OOS39" s="277"/>
      <c r="OOT39" s="277"/>
      <c r="OOU39" s="277"/>
      <c r="OOV39" s="277"/>
      <c r="OOW39" s="277"/>
      <c r="OOX39" s="277"/>
      <c r="OOY39" s="277"/>
      <c r="OOZ39" s="277"/>
      <c r="OPA39" s="277"/>
      <c r="OPB39" s="277"/>
      <c r="OPC39" s="277"/>
      <c r="OPD39" s="277"/>
      <c r="OPE39" s="277"/>
      <c r="OPF39" s="277"/>
      <c r="OPG39" s="277"/>
      <c r="OPH39" s="277"/>
      <c r="OPI39" s="277"/>
      <c r="OPJ39" s="277"/>
      <c r="OPK39" s="277"/>
      <c r="OPL39" s="277"/>
      <c r="OPM39" s="277"/>
      <c r="OPN39" s="277"/>
      <c r="OPO39" s="277"/>
      <c r="OPP39" s="277"/>
      <c r="OPQ39" s="277"/>
      <c r="OPR39" s="277"/>
      <c r="OPS39" s="277"/>
      <c r="OPT39" s="277"/>
      <c r="OPU39" s="277"/>
      <c r="OPV39" s="277"/>
      <c r="OPW39" s="277"/>
      <c r="OPX39" s="277"/>
      <c r="OPY39" s="277"/>
      <c r="OPZ39" s="277"/>
      <c r="OQA39" s="277"/>
      <c r="OQB39" s="277"/>
      <c r="OQC39" s="277"/>
      <c r="OQD39" s="277"/>
      <c r="OQE39" s="277"/>
      <c r="OQF39" s="277"/>
      <c r="OQG39" s="277"/>
      <c r="OQH39" s="277"/>
      <c r="OQI39" s="277"/>
      <c r="OQJ39" s="277"/>
      <c r="OQK39" s="277"/>
      <c r="OQL39" s="277"/>
      <c r="OQM39" s="277"/>
      <c r="OQN39" s="277"/>
      <c r="OQO39" s="277"/>
      <c r="OQP39" s="277"/>
      <c r="OQQ39" s="277"/>
      <c r="OQR39" s="277"/>
      <c r="OQS39" s="277"/>
      <c r="OQT39" s="277"/>
      <c r="OQU39" s="277"/>
      <c r="OQV39" s="277"/>
      <c r="OQW39" s="277"/>
      <c r="OQX39" s="277"/>
      <c r="OQY39" s="277"/>
      <c r="OQZ39" s="277"/>
      <c r="ORA39" s="277"/>
      <c r="ORB39" s="277"/>
      <c r="ORC39" s="277"/>
      <c r="ORD39" s="277"/>
      <c r="ORE39" s="277"/>
      <c r="ORF39" s="277"/>
      <c r="ORG39" s="277"/>
      <c r="ORH39" s="277"/>
      <c r="ORI39" s="277"/>
      <c r="ORJ39" s="277"/>
      <c r="ORK39" s="277"/>
      <c r="ORL39" s="277"/>
      <c r="ORM39" s="277"/>
      <c r="ORN39" s="277"/>
      <c r="ORO39" s="277"/>
      <c r="ORP39" s="277"/>
      <c r="ORQ39" s="277"/>
      <c r="ORR39" s="277"/>
      <c r="ORS39" s="277"/>
      <c r="ORT39" s="277"/>
      <c r="ORU39" s="277"/>
      <c r="ORV39" s="277"/>
      <c r="ORW39" s="277"/>
      <c r="ORX39" s="277"/>
      <c r="ORY39" s="277"/>
      <c r="ORZ39" s="277"/>
      <c r="OSA39" s="277"/>
      <c r="OSB39" s="277"/>
      <c r="OSC39" s="277"/>
      <c r="OSD39" s="277"/>
      <c r="OSE39" s="277"/>
      <c r="OSF39" s="277"/>
      <c r="OSG39" s="277"/>
      <c r="OSH39" s="277"/>
      <c r="OSI39" s="277"/>
      <c r="OSJ39" s="277"/>
      <c r="OSK39" s="277"/>
      <c r="OSL39" s="277"/>
      <c r="OSM39" s="277"/>
      <c r="OSN39" s="277"/>
      <c r="OSO39" s="277"/>
      <c r="OSP39" s="277"/>
      <c r="OSQ39" s="277"/>
      <c r="OSR39" s="277"/>
      <c r="OSS39" s="277"/>
      <c r="OST39" s="277"/>
      <c r="OSU39" s="277"/>
      <c r="OSV39" s="277"/>
      <c r="OSW39" s="277"/>
      <c r="OSX39" s="277"/>
      <c r="OSY39" s="277"/>
      <c r="OSZ39" s="277"/>
      <c r="OTA39" s="277"/>
      <c r="OTB39" s="277"/>
      <c r="OTC39" s="277"/>
      <c r="OTD39" s="277"/>
      <c r="OTE39" s="277"/>
      <c r="OTF39" s="277"/>
      <c r="OTG39" s="277"/>
      <c r="OTH39" s="277"/>
      <c r="OTI39" s="277"/>
      <c r="OTJ39" s="277"/>
      <c r="OTK39" s="277"/>
      <c r="OTL39" s="277"/>
      <c r="OTM39" s="277"/>
      <c r="OTN39" s="277"/>
      <c r="OTO39" s="277"/>
      <c r="OTP39" s="277"/>
      <c r="OTQ39" s="277"/>
      <c r="OTR39" s="277"/>
      <c r="OTS39" s="277"/>
      <c r="OTT39" s="277"/>
      <c r="OTU39" s="277"/>
      <c r="OTV39" s="277"/>
      <c r="OTW39" s="277"/>
      <c r="OTX39" s="277"/>
      <c r="OTY39" s="277"/>
      <c r="OTZ39" s="277"/>
      <c r="OUA39" s="277"/>
      <c r="OUB39" s="277"/>
      <c r="OUC39" s="277"/>
      <c r="OUD39" s="277"/>
      <c r="OUE39" s="277"/>
      <c r="OUF39" s="277"/>
      <c r="OUG39" s="277"/>
      <c r="OUH39" s="277"/>
      <c r="OUI39" s="277"/>
      <c r="OUJ39" s="277"/>
      <c r="OUK39" s="277"/>
      <c r="OUL39" s="277"/>
      <c r="OUM39" s="277"/>
      <c r="OUN39" s="277"/>
      <c r="OUO39" s="277"/>
      <c r="OUP39" s="277"/>
      <c r="OUQ39" s="277"/>
      <c r="OUR39" s="277"/>
      <c r="OUS39" s="277"/>
      <c r="OUT39" s="277"/>
      <c r="OUU39" s="277"/>
      <c r="OUV39" s="277"/>
      <c r="OUW39" s="277"/>
      <c r="OUX39" s="277"/>
      <c r="OUY39" s="277"/>
      <c r="OUZ39" s="277"/>
      <c r="OVA39" s="277"/>
      <c r="OVB39" s="277"/>
      <c r="OVC39" s="277"/>
      <c r="OVD39" s="277"/>
      <c r="OVE39" s="277"/>
      <c r="OVF39" s="277"/>
      <c r="OVG39" s="277"/>
      <c r="OVH39" s="277"/>
      <c r="OVI39" s="277"/>
      <c r="OVJ39" s="277"/>
      <c r="OVK39" s="277"/>
      <c r="OVL39" s="277"/>
      <c r="OVM39" s="277"/>
      <c r="OVN39" s="277"/>
      <c r="OVO39" s="277"/>
      <c r="OVP39" s="277"/>
      <c r="OVQ39" s="277"/>
      <c r="OVR39" s="277"/>
      <c r="OVS39" s="277"/>
      <c r="OVT39" s="277"/>
      <c r="OVU39" s="277"/>
      <c r="OVV39" s="277"/>
      <c r="OVW39" s="277"/>
      <c r="OVX39" s="277"/>
      <c r="OVY39" s="277"/>
      <c r="OVZ39" s="277"/>
      <c r="OWA39" s="277"/>
      <c r="OWB39" s="277"/>
      <c r="OWC39" s="277"/>
      <c r="OWD39" s="277"/>
      <c r="OWE39" s="277"/>
      <c r="OWF39" s="277"/>
      <c r="OWG39" s="277"/>
      <c r="OWH39" s="277"/>
      <c r="OWI39" s="277"/>
      <c r="OWJ39" s="277"/>
      <c r="OWK39" s="277"/>
      <c r="OWL39" s="277"/>
      <c r="OWM39" s="277"/>
      <c r="OWN39" s="277"/>
      <c r="OWO39" s="277"/>
      <c r="OWP39" s="277"/>
      <c r="OWQ39" s="277"/>
      <c r="OWR39" s="277"/>
      <c r="OWS39" s="277"/>
      <c r="OWT39" s="277"/>
      <c r="OWU39" s="277"/>
      <c r="OWV39" s="277"/>
      <c r="OWW39" s="277"/>
      <c r="OWX39" s="277"/>
      <c r="OWY39" s="277"/>
      <c r="OWZ39" s="277"/>
      <c r="OXA39" s="277"/>
      <c r="OXB39" s="277"/>
      <c r="OXC39" s="277"/>
      <c r="OXD39" s="277"/>
      <c r="OXE39" s="277"/>
      <c r="OXF39" s="277"/>
      <c r="OXG39" s="277"/>
      <c r="OXH39" s="277"/>
      <c r="OXI39" s="277"/>
      <c r="OXJ39" s="277"/>
      <c r="OXK39" s="277"/>
      <c r="OXL39" s="277"/>
      <c r="OXM39" s="277"/>
      <c r="OXN39" s="277"/>
      <c r="OXO39" s="277"/>
      <c r="OXP39" s="277"/>
      <c r="OXQ39" s="277"/>
      <c r="OXR39" s="277"/>
      <c r="OXS39" s="277"/>
      <c r="OXT39" s="277"/>
      <c r="OXU39" s="277"/>
      <c r="OXV39" s="277"/>
      <c r="OXW39" s="277"/>
      <c r="OXX39" s="277"/>
      <c r="OXY39" s="277"/>
      <c r="OXZ39" s="277"/>
      <c r="OYA39" s="277"/>
      <c r="OYB39" s="277"/>
      <c r="OYC39" s="277"/>
      <c r="OYD39" s="277"/>
      <c r="OYE39" s="277"/>
      <c r="OYF39" s="277"/>
      <c r="OYG39" s="277"/>
      <c r="OYH39" s="277"/>
      <c r="OYI39" s="277"/>
      <c r="OYJ39" s="277"/>
      <c r="OYK39" s="277"/>
      <c r="OYL39" s="277"/>
      <c r="OYM39" s="277"/>
      <c r="OYN39" s="277"/>
      <c r="OYO39" s="277"/>
      <c r="OYP39" s="277"/>
      <c r="OYQ39" s="277"/>
      <c r="OYR39" s="277"/>
      <c r="OYS39" s="277"/>
      <c r="OYT39" s="277"/>
      <c r="OYU39" s="277"/>
      <c r="OYV39" s="277"/>
      <c r="OYW39" s="277"/>
      <c r="OYX39" s="277"/>
      <c r="OYY39" s="277"/>
      <c r="OYZ39" s="277"/>
      <c r="OZA39" s="277"/>
      <c r="OZB39" s="277"/>
      <c r="OZC39" s="277"/>
      <c r="OZD39" s="277"/>
      <c r="OZE39" s="277"/>
      <c r="OZF39" s="277"/>
      <c r="OZG39" s="277"/>
      <c r="OZH39" s="277"/>
      <c r="OZI39" s="277"/>
      <c r="OZJ39" s="277"/>
      <c r="OZK39" s="277"/>
      <c r="OZL39" s="277"/>
      <c r="OZM39" s="277"/>
      <c r="OZN39" s="277"/>
      <c r="OZO39" s="277"/>
      <c r="OZP39" s="277"/>
      <c r="OZQ39" s="277"/>
      <c r="OZR39" s="277"/>
      <c r="OZS39" s="277"/>
      <c r="OZT39" s="277"/>
      <c r="OZU39" s="277"/>
      <c r="OZV39" s="277"/>
      <c r="OZW39" s="277"/>
      <c r="OZX39" s="277"/>
      <c r="OZY39" s="277"/>
      <c r="OZZ39" s="277"/>
      <c r="PAA39" s="277"/>
      <c r="PAB39" s="277"/>
      <c r="PAC39" s="277"/>
      <c r="PAD39" s="277"/>
      <c r="PAE39" s="277"/>
      <c r="PAF39" s="277"/>
      <c r="PAG39" s="277"/>
      <c r="PAH39" s="277"/>
      <c r="PAI39" s="277"/>
      <c r="PAJ39" s="277"/>
      <c r="PAK39" s="277"/>
      <c r="PAL39" s="277"/>
      <c r="PAM39" s="277"/>
      <c r="PAN39" s="277"/>
      <c r="PAO39" s="277"/>
      <c r="PAP39" s="277"/>
      <c r="PAQ39" s="277"/>
      <c r="PAR39" s="277"/>
      <c r="PAS39" s="277"/>
      <c r="PAT39" s="277"/>
      <c r="PAU39" s="277"/>
      <c r="PAV39" s="277"/>
      <c r="PAW39" s="277"/>
      <c r="PAX39" s="277"/>
      <c r="PAY39" s="277"/>
      <c r="PAZ39" s="277"/>
      <c r="PBA39" s="277"/>
      <c r="PBB39" s="277"/>
      <c r="PBC39" s="277"/>
      <c r="PBD39" s="277"/>
      <c r="PBE39" s="277"/>
      <c r="PBF39" s="277"/>
      <c r="PBG39" s="277"/>
      <c r="PBH39" s="277"/>
      <c r="PBI39" s="277"/>
      <c r="PBJ39" s="277"/>
      <c r="PBK39" s="277"/>
      <c r="PBL39" s="277"/>
      <c r="PBM39" s="277"/>
      <c r="PBN39" s="277"/>
      <c r="PBO39" s="277"/>
      <c r="PBP39" s="277"/>
      <c r="PBQ39" s="277"/>
      <c r="PBR39" s="277"/>
      <c r="PBS39" s="277"/>
      <c r="PBT39" s="277"/>
      <c r="PBU39" s="277"/>
      <c r="PBV39" s="277"/>
      <c r="PBW39" s="277"/>
      <c r="PBX39" s="277"/>
      <c r="PBY39" s="277"/>
      <c r="PBZ39" s="277"/>
      <c r="PCA39" s="277"/>
      <c r="PCB39" s="277"/>
      <c r="PCC39" s="277"/>
      <c r="PCD39" s="277"/>
      <c r="PCE39" s="277"/>
      <c r="PCF39" s="277"/>
      <c r="PCG39" s="277"/>
      <c r="PCH39" s="277"/>
      <c r="PCI39" s="277"/>
      <c r="PCJ39" s="277"/>
      <c r="PCK39" s="277"/>
      <c r="PCL39" s="277"/>
      <c r="PCM39" s="277"/>
      <c r="PCN39" s="277"/>
      <c r="PCO39" s="277"/>
      <c r="PCP39" s="277"/>
      <c r="PCQ39" s="277"/>
      <c r="PCR39" s="277"/>
      <c r="PCS39" s="277"/>
      <c r="PCT39" s="277"/>
      <c r="PCU39" s="277"/>
      <c r="PCV39" s="277"/>
      <c r="PCW39" s="277"/>
      <c r="PCX39" s="277"/>
      <c r="PCY39" s="277"/>
      <c r="PCZ39" s="277"/>
      <c r="PDA39" s="277"/>
      <c r="PDB39" s="277"/>
      <c r="PDC39" s="277"/>
      <c r="PDD39" s="277"/>
      <c r="PDE39" s="277"/>
      <c r="PDF39" s="277"/>
      <c r="PDG39" s="277"/>
      <c r="PDH39" s="277"/>
      <c r="PDI39" s="277"/>
      <c r="PDJ39" s="277"/>
      <c r="PDK39" s="277"/>
      <c r="PDL39" s="277"/>
      <c r="PDM39" s="277"/>
      <c r="PDN39" s="277"/>
      <c r="PDO39" s="277"/>
      <c r="PDP39" s="277"/>
      <c r="PDQ39" s="277"/>
      <c r="PDR39" s="277"/>
      <c r="PDS39" s="277"/>
      <c r="PDT39" s="277"/>
      <c r="PDU39" s="277"/>
      <c r="PDV39" s="277"/>
      <c r="PDW39" s="277"/>
      <c r="PDX39" s="277"/>
      <c r="PDY39" s="277"/>
      <c r="PDZ39" s="277"/>
      <c r="PEA39" s="277"/>
      <c r="PEB39" s="277"/>
      <c r="PEC39" s="277"/>
      <c r="PED39" s="277"/>
      <c r="PEE39" s="277"/>
      <c r="PEF39" s="277"/>
      <c r="PEG39" s="277"/>
      <c r="PEH39" s="277"/>
      <c r="PEI39" s="277"/>
      <c r="PEJ39" s="277"/>
      <c r="PEK39" s="277"/>
      <c r="PEL39" s="277"/>
      <c r="PEM39" s="277"/>
      <c r="PEN39" s="277"/>
      <c r="PEO39" s="277"/>
      <c r="PEP39" s="277"/>
      <c r="PEQ39" s="277"/>
      <c r="PER39" s="277"/>
      <c r="PES39" s="277"/>
      <c r="PET39" s="277"/>
      <c r="PEU39" s="277"/>
      <c r="PEV39" s="277"/>
      <c r="PEW39" s="277"/>
      <c r="PEX39" s="277"/>
      <c r="PEY39" s="277"/>
      <c r="PEZ39" s="277"/>
      <c r="PFA39" s="277"/>
      <c r="PFB39" s="277"/>
      <c r="PFC39" s="277"/>
      <c r="PFD39" s="277"/>
      <c r="PFE39" s="277"/>
      <c r="PFF39" s="277"/>
      <c r="PFG39" s="277"/>
      <c r="PFH39" s="277"/>
      <c r="PFI39" s="277"/>
      <c r="PFJ39" s="277"/>
      <c r="PFK39" s="277"/>
      <c r="PFL39" s="277"/>
      <c r="PFM39" s="277"/>
      <c r="PFN39" s="277"/>
      <c r="PFO39" s="277"/>
      <c r="PFP39" s="277"/>
      <c r="PFQ39" s="277"/>
      <c r="PFR39" s="277"/>
      <c r="PFS39" s="277"/>
      <c r="PFT39" s="277"/>
      <c r="PFU39" s="277"/>
      <c r="PFV39" s="277"/>
      <c r="PFW39" s="277"/>
      <c r="PFX39" s="277"/>
      <c r="PFY39" s="277"/>
      <c r="PFZ39" s="277"/>
      <c r="PGA39" s="277"/>
      <c r="PGB39" s="277"/>
      <c r="PGC39" s="277"/>
      <c r="PGD39" s="277"/>
      <c r="PGE39" s="277"/>
      <c r="PGF39" s="277"/>
      <c r="PGG39" s="277"/>
      <c r="PGH39" s="277"/>
      <c r="PGI39" s="277"/>
      <c r="PGJ39" s="277"/>
      <c r="PGK39" s="277"/>
      <c r="PGL39" s="277"/>
      <c r="PGM39" s="277"/>
      <c r="PGN39" s="277"/>
      <c r="PGO39" s="277"/>
      <c r="PGP39" s="277"/>
      <c r="PGQ39" s="277"/>
      <c r="PGR39" s="277"/>
      <c r="PGS39" s="277"/>
      <c r="PGT39" s="277"/>
      <c r="PGU39" s="277"/>
      <c r="PGV39" s="277"/>
      <c r="PGW39" s="277"/>
      <c r="PGX39" s="277"/>
      <c r="PGY39" s="277"/>
      <c r="PGZ39" s="277"/>
      <c r="PHA39" s="277"/>
      <c r="PHB39" s="277"/>
      <c r="PHC39" s="277"/>
      <c r="PHD39" s="277"/>
      <c r="PHE39" s="277"/>
      <c r="PHF39" s="277"/>
      <c r="PHG39" s="277"/>
      <c r="PHH39" s="277"/>
      <c r="PHI39" s="277"/>
      <c r="PHJ39" s="277"/>
      <c r="PHK39" s="277"/>
      <c r="PHL39" s="277"/>
      <c r="PHM39" s="277"/>
      <c r="PHN39" s="277"/>
      <c r="PHO39" s="277"/>
      <c r="PHP39" s="277"/>
      <c r="PHQ39" s="277"/>
      <c r="PHR39" s="277"/>
      <c r="PHS39" s="277"/>
      <c r="PHT39" s="277"/>
      <c r="PHU39" s="277"/>
      <c r="PHV39" s="277"/>
      <c r="PHW39" s="277"/>
      <c r="PHX39" s="277"/>
      <c r="PHY39" s="277"/>
      <c r="PHZ39" s="277"/>
      <c r="PIA39" s="277"/>
      <c r="PIB39" s="277"/>
      <c r="PIC39" s="277"/>
      <c r="PID39" s="277"/>
      <c r="PIE39" s="277"/>
      <c r="PIF39" s="277"/>
      <c r="PIG39" s="277"/>
      <c r="PIH39" s="277"/>
      <c r="PII39" s="277"/>
      <c r="PIJ39" s="277"/>
      <c r="PIK39" s="277"/>
      <c r="PIL39" s="277"/>
      <c r="PIM39" s="277"/>
      <c r="PIN39" s="277"/>
      <c r="PIO39" s="277"/>
      <c r="PIP39" s="277"/>
      <c r="PIQ39" s="277"/>
      <c r="PIR39" s="277"/>
      <c r="PIS39" s="277"/>
      <c r="PIT39" s="277"/>
      <c r="PIU39" s="277"/>
      <c r="PIV39" s="277"/>
      <c r="PIW39" s="277"/>
      <c r="PIX39" s="277"/>
      <c r="PIY39" s="277"/>
      <c r="PIZ39" s="277"/>
      <c r="PJA39" s="277"/>
      <c r="PJB39" s="277"/>
      <c r="PJC39" s="277"/>
      <c r="PJD39" s="277"/>
      <c r="PJE39" s="277"/>
      <c r="PJF39" s="277"/>
      <c r="PJG39" s="277"/>
      <c r="PJH39" s="277"/>
      <c r="PJI39" s="277"/>
      <c r="PJJ39" s="277"/>
      <c r="PJK39" s="277"/>
      <c r="PJL39" s="277"/>
      <c r="PJM39" s="277"/>
      <c r="PJN39" s="277"/>
      <c r="PJO39" s="277"/>
      <c r="PJP39" s="277"/>
      <c r="PJQ39" s="277"/>
      <c r="PJR39" s="277"/>
      <c r="PJS39" s="277"/>
      <c r="PJT39" s="277"/>
      <c r="PJU39" s="277"/>
      <c r="PJV39" s="277"/>
      <c r="PJW39" s="277"/>
      <c r="PJX39" s="277"/>
      <c r="PJY39" s="277"/>
      <c r="PJZ39" s="277"/>
      <c r="PKA39" s="277"/>
      <c r="PKB39" s="277"/>
      <c r="PKC39" s="277"/>
      <c r="PKD39" s="277"/>
      <c r="PKE39" s="277"/>
      <c r="PKF39" s="277"/>
      <c r="PKG39" s="277"/>
      <c r="PKH39" s="277"/>
      <c r="PKI39" s="277"/>
      <c r="PKJ39" s="277"/>
      <c r="PKK39" s="277"/>
      <c r="PKL39" s="277"/>
      <c r="PKM39" s="277"/>
      <c r="PKN39" s="277"/>
      <c r="PKO39" s="277"/>
      <c r="PKP39" s="277"/>
      <c r="PKQ39" s="277"/>
      <c r="PKR39" s="277"/>
      <c r="PKS39" s="277"/>
      <c r="PKT39" s="277"/>
      <c r="PKU39" s="277"/>
      <c r="PKV39" s="277"/>
      <c r="PKW39" s="277"/>
      <c r="PKX39" s="277"/>
      <c r="PKY39" s="277"/>
      <c r="PKZ39" s="277"/>
      <c r="PLA39" s="277"/>
      <c r="PLB39" s="277"/>
      <c r="PLC39" s="277"/>
      <c r="PLD39" s="277"/>
      <c r="PLE39" s="277"/>
      <c r="PLF39" s="277"/>
      <c r="PLG39" s="277"/>
      <c r="PLH39" s="277"/>
      <c r="PLI39" s="277"/>
      <c r="PLJ39" s="277"/>
      <c r="PLK39" s="277"/>
      <c r="PLL39" s="277"/>
      <c r="PLM39" s="277"/>
      <c r="PLN39" s="277"/>
      <c r="PLO39" s="277"/>
      <c r="PLP39" s="277"/>
      <c r="PLQ39" s="277"/>
      <c r="PLR39" s="277"/>
      <c r="PLS39" s="277"/>
      <c r="PLT39" s="277"/>
      <c r="PLU39" s="277"/>
      <c r="PLV39" s="277"/>
      <c r="PLW39" s="277"/>
      <c r="PLX39" s="277"/>
      <c r="PLY39" s="277"/>
      <c r="PLZ39" s="277"/>
      <c r="PMA39" s="277"/>
      <c r="PMB39" s="277"/>
      <c r="PMC39" s="277"/>
      <c r="PMD39" s="277"/>
      <c r="PME39" s="277"/>
      <c r="PMF39" s="277"/>
      <c r="PMG39" s="277"/>
      <c r="PMH39" s="277"/>
      <c r="PMI39" s="277"/>
      <c r="PMJ39" s="277"/>
      <c r="PMK39" s="277"/>
      <c r="PML39" s="277"/>
      <c r="PMM39" s="277"/>
      <c r="PMN39" s="277"/>
      <c r="PMO39" s="277"/>
      <c r="PMP39" s="277"/>
      <c r="PMQ39" s="277"/>
      <c r="PMR39" s="277"/>
      <c r="PMS39" s="277"/>
      <c r="PMT39" s="277"/>
      <c r="PMU39" s="277"/>
      <c r="PMV39" s="277"/>
      <c r="PMW39" s="277"/>
      <c r="PMX39" s="277"/>
      <c r="PMY39" s="277"/>
      <c r="PMZ39" s="277"/>
      <c r="PNA39" s="277"/>
      <c r="PNB39" s="277"/>
      <c r="PNC39" s="277"/>
      <c r="PND39" s="277"/>
      <c r="PNE39" s="277"/>
      <c r="PNF39" s="277"/>
      <c r="PNG39" s="277"/>
      <c r="PNH39" s="277"/>
      <c r="PNI39" s="277"/>
      <c r="PNJ39" s="277"/>
      <c r="PNK39" s="277"/>
      <c r="PNL39" s="277"/>
      <c r="PNM39" s="277"/>
      <c r="PNN39" s="277"/>
      <c r="PNO39" s="277"/>
      <c r="PNP39" s="277"/>
      <c r="PNQ39" s="277"/>
      <c r="PNR39" s="277"/>
      <c r="PNS39" s="277"/>
      <c r="PNT39" s="277"/>
      <c r="PNU39" s="277"/>
      <c r="PNV39" s="277"/>
      <c r="PNW39" s="277"/>
      <c r="PNX39" s="277"/>
      <c r="PNY39" s="277"/>
      <c r="PNZ39" s="277"/>
      <c r="POA39" s="277"/>
      <c r="POB39" s="277"/>
      <c r="POC39" s="277"/>
      <c r="POD39" s="277"/>
      <c r="POE39" s="277"/>
      <c r="POF39" s="277"/>
      <c r="POG39" s="277"/>
      <c r="POH39" s="277"/>
      <c r="POI39" s="277"/>
      <c r="POJ39" s="277"/>
      <c r="POK39" s="277"/>
      <c r="POL39" s="277"/>
      <c r="POM39" s="277"/>
      <c r="PON39" s="277"/>
      <c r="POO39" s="277"/>
      <c r="POP39" s="277"/>
      <c r="POQ39" s="277"/>
      <c r="POR39" s="277"/>
      <c r="POS39" s="277"/>
      <c r="POT39" s="277"/>
      <c r="POU39" s="277"/>
      <c r="POV39" s="277"/>
      <c r="POW39" s="277"/>
      <c r="POX39" s="277"/>
      <c r="POY39" s="277"/>
      <c r="POZ39" s="277"/>
      <c r="PPA39" s="277"/>
      <c r="PPB39" s="277"/>
      <c r="PPC39" s="277"/>
      <c r="PPD39" s="277"/>
      <c r="PPE39" s="277"/>
      <c r="PPF39" s="277"/>
      <c r="PPG39" s="277"/>
      <c r="PPH39" s="277"/>
      <c r="PPI39" s="277"/>
      <c r="PPJ39" s="277"/>
      <c r="PPK39" s="277"/>
      <c r="PPL39" s="277"/>
      <c r="PPM39" s="277"/>
      <c r="PPN39" s="277"/>
      <c r="PPO39" s="277"/>
      <c r="PPP39" s="277"/>
      <c r="PPQ39" s="277"/>
      <c r="PPR39" s="277"/>
      <c r="PPS39" s="277"/>
      <c r="PPT39" s="277"/>
      <c r="PPU39" s="277"/>
      <c r="PPV39" s="277"/>
      <c r="PPW39" s="277"/>
      <c r="PPX39" s="277"/>
      <c r="PPY39" s="277"/>
      <c r="PPZ39" s="277"/>
      <c r="PQA39" s="277"/>
      <c r="PQB39" s="277"/>
      <c r="PQC39" s="277"/>
      <c r="PQD39" s="277"/>
      <c r="PQE39" s="277"/>
      <c r="PQF39" s="277"/>
      <c r="PQG39" s="277"/>
      <c r="PQH39" s="277"/>
      <c r="PQI39" s="277"/>
      <c r="PQJ39" s="277"/>
      <c r="PQK39" s="277"/>
      <c r="PQL39" s="277"/>
      <c r="PQM39" s="277"/>
      <c r="PQN39" s="277"/>
      <c r="PQO39" s="277"/>
      <c r="PQP39" s="277"/>
      <c r="PQQ39" s="277"/>
      <c r="PQR39" s="277"/>
      <c r="PQS39" s="277"/>
      <c r="PQT39" s="277"/>
      <c r="PQU39" s="277"/>
      <c r="PQV39" s="277"/>
      <c r="PQW39" s="277"/>
      <c r="PQX39" s="277"/>
      <c r="PQY39" s="277"/>
      <c r="PQZ39" s="277"/>
      <c r="PRA39" s="277"/>
      <c r="PRB39" s="277"/>
      <c r="PRC39" s="277"/>
      <c r="PRD39" s="277"/>
      <c r="PRE39" s="277"/>
      <c r="PRF39" s="277"/>
      <c r="PRG39" s="277"/>
      <c r="PRH39" s="277"/>
      <c r="PRI39" s="277"/>
      <c r="PRJ39" s="277"/>
      <c r="PRK39" s="277"/>
      <c r="PRL39" s="277"/>
      <c r="PRM39" s="277"/>
      <c r="PRN39" s="277"/>
      <c r="PRO39" s="277"/>
      <c r="PRP39" s="277"/>
      <c r="PRQ39" s="277"/>
      <c r="PRR39" s="277"/>
      <c r="PRS39" s="277"/>
      <c r="PRT39" s="277"/>
      <c r="PRU39" s="277"/>
      <c r="PRV39" s="277"/>
      <c r="PRW39" s="277"/>
      <c r="PRX39" s="277"/>
      <c r="PRY39" s="277"/>
      <c r="PRZ39" s="277"/>
      <c r="PSA39" s="277"/>
      <c r="PSB39" s="277"/>
      <c r="PSC39" s="277"/>
      <c r="PSD39" s="277"/>
      <c r="PSE39" s="277"/>
      <c r="PSF39" s="277"/>
      <c r="PSG39" s="277"/>
      <c r="PSH39" s="277"/>
      <c r="PSI39" s="277"/>
      <c r="PSJ39" s="277"/>
      <c r="PSK39" s="277"/>
      <c r="PSL39" s="277"/>
      <c r="PSM39" s="277"/>
      <c r="PSN39" s="277"/>
      <c r="PSO39" s="277"/>
      <c r="PSP39" s="277"/>
      <c r="PSQ39" s="277"/>
      <c r="PSR39" s="277"/>
      <c r="PSS39" s="277"/>
      <c r="PST39" s="277"/>
      <c r="PSU39" s="277"/>
      <c r="PSV39" s="277"/>
      <c r="PSW39" s="277"/>
      <c r="PSX39" s="277"/>
      <c r="PSY39" s="277"/>
      <c r="PSZ39" s="277"/>
      <c r="PTA39" s="277"/>
      <c r="PTB39" s="277"/>
      <c r="PTC39" s="277"/>
      <c r="PTD39" s="277"/>
      <c r="PTE39" s="277"/>
      <c r="PTF39" s="277"/>
      <c r="PTG39" s="277"/>
      <c r="PTH39" s="277"/>
      <c r="PTI39" s="277"/>
      <c r="PTJ39" s="277"/>
      <c r="PTK39" s="277"/>
      <c r="PTL39" s="277"/>
      <c r="PTM39" s="277"/>
      <c r="PTN39" s="277"/>
      <c r="PTO39" s="277"/>
      <c r="PTP39" s="277"/>
      <c r="PTQ39" s="277"/>
      <c r="PTR39" s="277"/>
      <c r="PTS39" s="277"/>
      <c r="PTT39" s="277"/>
      <c r="PTU39" s="277"/>
      <c r="PTV39" s="277"/>
      <c r="PTW39" s="277"/>
      <c r="PTX39" s="277"/>
      <c r="PTY39" s="277"/>
      <c r="PTZ39" s="277"/>
      <c r="PUA39" s="277"/>
      <c r="PUB39" s="277"/>
      <c r="PUC39" s="277"/>
      <c r="PUD39" s="277"/>
      <c r="PUE39" s="277"/>
      <c r="PUF39" s="277"/>
      <c r="PUG39" s="277"/>
      <c r="PUH39" s="277"/>
      <c r="PUI39" s="277"/>
      <c r="PUJ39" s="277"/>
      <c r="PUK39" s="277"/>
      <c r="PUL39" s="277"/>
      <c r="PUM39" s="277"/>
      <c r="PUN39" s="277"/>
      <c r="PUO39" s="277"/>
      <c r="PUP39" s="277"/>
      <c r="PUQ39" s="277"/>
      <c r="PUR39" s="277"/>
      <c r="PUS39" s="277"/>
      <c r="PUT39" s="277"/>
      <c r="PUU39" s="277"/>
      <c r="PUV39" s="277"/>
      <c r="PUW39" s="277"/>
      <c r="PUX39" s="277"/>
      <c r="PUY39" s="277"/>
      <c r="PUZ39" s="277"/>
      <c r="PVA39" s="277"/>
      <c r="PVB39" s="277"/>
      <c r="PVC39" s="277"/>
      <c r="PVD39" s="277"/>
      <c r="PVE39" s="277"/>
      <c r="PVF39" s="277"/>
      <c r="PVG39" s="277"/>
      <c r="PVH39" s="277"/>
      <c r="PVI39" s="277"/>
      <c r="PVJ39" s="277"/>
      <c r="PVK39" s="277"/>
      <c r="PVL39" s="277"/>
      <c r="PVM39" s="277"/>
      <c r="PVN39" s="277"/>
      <c r="PVO39" s="277"/>
      <c r="PVP39" s="277"/>
      <c r="PVQ39" s="277"/>
      <c r="PVR39" s="277"/>
      <c r="PVS39" s="277"/>
      <c r="PVT39" s="277"/>
      <c r="PVU39" s="277"/>
      <c r="PVV39" s="277"/>
      <c r="PVW39" s="277"/>
      <c r="PVX39" s="277"/>
      <c r="PVY39" s="277"/>
      <c r="PVZ39" s="277"/>
      <c r="PWA39" s="277"/>
      <c r="PWB39" s="277"/>
      <c r="PWC39" s="277"/>
      <c r="PWD39" s="277"/>
      <c r="PWE39" s="277"/>
      <c r="PWF39" s="277"/>
      <c r="PWG39" s="277"/>
      <c r="PWH39" s="277"/>
      <c r="PWI39" s="277"/>
      <c r="PWJ39" s="277"/>
      <c r="PWK39" s="277"/>
      <c r="PWL39" s="277"/>
      <c r="PWM39" s="277"/>
      <c r="PWN39" s="277"/>
      <c r="PWO39" s="277"/>
      <c r="PWP39" s="277"/>
      <c r="PWQ39" s="277"/>
      <c r="PWR39" s="277"/>
      <c r="PWS39" s="277"/>
      <c r="PWT39" s="277"/>
      <c r="PWU39" s="277"/>
      <c r="PWV39" s="277"/>
      <c r="PWW39" s="277"/>
      <c r="PWX39" s="277"/>
      <c r="PWY39" s="277"/>
      <c r="PWZ39" s="277"/>
      <c r="PXA39" s="277"/>
      <c r="PXB39" s="277"/>
      <c r="PXC39" s="277"/>
      <c r="PXD39" s="277"/>
      <c r="PXE39" s="277"/>
      <c r="PXF39" s="277"/>
      <c r="PXG39" s="277"/>
      <c r="PXH39" s="277"/>
      <c r="PXI39" s="277"/>
      <c r="PXJ39" s="277"/>
      <c r="PXK39" s="277"/>
      <c r="PXL39" s="277"/>
      <c r="PXM39" s="277"/>
      <c r="PXN39" s="277"/>
      <c r="PXO39" s="277"/>
      <c r="PXP39" s="277"/>
      <c r="PXQ39" s="277"/>
      <c r="PXR39" s="277"/>
      <c r="PXS39" s="277"/>
      <c r="PXT39" s="277"/>
      <c r="PXU39" s="277"/>
      <c r="PXV39" s="277"/>
      <c r="PXW39" s="277"/>
      <c r="PXX39" s="277"/>
      <c r="PXY39" s="277"/>
      <c r="PXZ39" s="277"/>
      <c r="PYA39" s="277"/>
      <c r="PYB39" s="277"/>
      <c r="PYC39" s="277"/>
      <c r="PYD39" s="277"/>
      <c r="PYE39" s="277"/>
      <c r="PYF39" s="277"/>
      <c r="PYG39" s="277"/>
      <c r="PYH39" s="277"/>
      <c r="PYI39" s="277"/>
      <c r="PYJ39" s="277"/>
      <c r="PYK39" s="277"/>
      <c r="PYL39" s="277"/>
      <c r="PYM39" s="277"/>
      <c r="PYN39" s="277"/>
      <c r="PYO39" s="277"/>
      <c r="PYP39" s="277"/>
      <c r="PYQ39" s="277"/>
      <c r="PYR39" s="277"/>
      <c r="PYS39" s="277"/>
      <c r="PYT39" s="277"/>
      <c r="PYU39" s="277"/>
      <c r="PYV39" s="277"/>
      <c r="PYW39" s="277"/>
      <c r="PYX39" s="277"/>
      <c r="PYY39" s="277"/>
      <c r="PYZ39" s="277"/>
      <c r="PZA39" s="277"/>
      <c r="PZB39" s="277"/>
      <c r="PZC39" s="277"/>
      <c r="PZD39" s="277"/>
      <c r="PZE39" s="277"/>
      <c r="PZF39" s="277"/>
      <c r="PZG39" s="277"/>
      <c r="PZH39" s="277"/>
      <c r="PZI39" s="277"/>
      <c r="PZJ39" s="277"/>
      <c r="PZK39" s="277"/>
      <c r="PZL39" s="277"/>
      <c r="PZM39" s="277"/>
      <c r="PZN39" s="277"/>
      <c r="PZO39" s="277"/>
      <c r="PZP39" s="277"/>
      <c r="PZQ39" s="277"/>
      <c r="PZR39" s="277"/>
      <c r="PZS39" s="277"/>
      <c r="PZT39" s="277"/>
      <c r="PZU39" s="277"/>
      <c r="PZV39" s="277"/>
      <c r="PZW39" s="277"/>
      <c r="PZX39" s="277"/>
      <c r="PZY39" s="277"/>
      <c r="PZZ39" s="277"/>
      <c r="QAA39" s="277"/>
      <c r="QAB39" s="277"/>
      <c r="QAC39" s="277"/>
      <c r="QAD39" s="277"/>
      <c r="QAE39" s="277"/>
      <c r="QAF39" s="277"/>
      <c r="QAG39" s="277"/>
      <c r="QAH39" s="277"/>
      <c r="QAI39" s="277"/>
      <c r="QAJ39" s="277"/>
      <c r="QAK39" s="277"/>
      <c r="QAL39" s="277"/>
      <c r="QAM39" s="277"/>
      <c r="QAN39" s="277"/>
      <c r="QAO39" s="277"/>
      <c r="QAP39" s="277"/>
      <c r="QAQ39" s="277"/>
      <c r="QAR39" s="277"/>
      <c r="QAS39" s="277"/>
      <c r="QAT39" s="277"/>
      <c r="QAU39" s="277"/>
      <c r="QAV39" s="277"/>
      <c r="QAW39" s="277"/>
      <c r="QAX39" s="277"/>
      <c r="QAY39" s="277"/>
      <c r="QAZ39" s="277"/>
      <c r="QBA39" s="277"/>
      <c r="QBB39" s="277"/>
      <c r="QBC39" s="277"/>
      <c r="QBD39" s="277"/>
      <c r="QBE39" s="277"/>
      <c r="QBF39" s="277"/>
      <c r="QBG39" s="277"/>
      <c r="QBH39" s="277"/>
      <c r="QBI39" s="277"/>
      <c r="QBJ39" s="277"/>
      <c r="QBK39" s="277"/>
      <c r="QBL39" s="277"/>
      <c r="QBM39" s="277"/>
      <c r="QBN39" s="277"/>
      <c r="QBO39" s="277"/>
      <c r="QBP39" s="277"/>
      <c r="QBQ39" s="277"/>
      <c r="QBR39" s="277"/>
      <c r="QBS39" s="277"/>
      <c r="QBT39" s="277"/>
      <c r="QBU39" s="277"/>
      <c r="QBV39" s="277"/>
      <c r="QBW39" s="277"/>
      <c r="QBX39" s="277"/>
      <c r="QBY39" s="277"/>
      <c r="QBZ39" s="277"/>
      <c r="QCA39" s="277"/>
      <c r="QCB39" s="277"/>
      <c r="QCC39" s="277"/>
      <c r="QCD39" s="277"/>
      <c r="QCE39" s="277"/>
      <c r="QCF39" s="277"/>
      <c r="QCG39" s="277"/>
      <c r="QCH39" s="277"/>
      <c r="QCI39" s="277"/>
      <c r="QCJ39" s="277"/>
      <c r="QCK39" s="277"/>
      <c r="QCL39" s="277"/>
      <c r="QCM39" s="277"/>
      <c r="QCN39" s="277"/>
      <c r="QCO39" s="277"/>
      <c r="QCP39" s="277"/>
      <c r="QCQ39" s="277"/>
      <c r="QCR39" s="277"/>
      <c r="QCS39" s="277"/>
      <c r="QCT39" s="277"/>
      <c r="QCU39" s="277"/>
      <c r="QCV39" s="277"/>
      <c r="QCW39" s="277"/>
      <c r="QCX39" s="277"/>
      <c r="QCY39" s="277"/>
      <c r="QCZ39" s="277"/>
      <c r="QDA39" s="277"/>
      <c r="QDB39" s="277"/>
      <c r="QDC39" s="277"/>
      <c r="QDD39" s="277"/>
      <c r="QDE39" s="277"/>
      <c r="QDF39" s="277"/>
      <c r="QDG39" s="277"/>
      <c r="QDH39" s="277"/>
      <c r="QDI39" s="277"/>
      <c r="QDJ39" s="277"/>
      <c r="QDK39" s="277"/>
      <c r="QDL39" s="277"/>
      <c r="QDM39" s="277"/>
      <c r="QDN39" s="277"/>
      <c r="QDO39" s="277"/>
      <c r="QDP39" s="277"/>
      <c r="QDQ39" s="277"/>
      <c r="QDR39" s="277"/>
      <c r="QDS39" s="277"/>
      <c r="QDT39" s="277"/>
      <c r="QDU39" s="277"/>
      <c r="QDV39" s="277"/>
      <c r="QDW39" s="277"/>
      <c r="QDX39" s="277"/>
      <c r="QDY39" s="277"/>
      <c r="QDZ39" s="277"/>
      <c r="QEA39" s="277"/>
      <c r="QEB39" s="277"/>
      <c r="QEC39" s="277"/>
      <c r="QED39" s="277"/>
      <c r="QEE39" s="277"/>
      <c r="QEF39" s="277"/>
      <c r="QEG39" s="277"/>
      <c r="QEH39" s="277"/>
      <c r="QEI39" s="277"/>
      <c r="QEJ39" s="277"/>
      <c r="QEK39" s="277"/>
      <c r="QEL39" s="277"/>
      <c r="QEM39" s="277"/>
      <c r="QEN39" s="277"/>
      <c r="QEO39" s="277"/>
      <c r="QEP39" s="277"/>
      <c r="QEQ39" s="277"/>
      <c r="QER39" s="277"/>
      <c r="QES39" s="277"/>
      <c r="QET39" s="277"/>
      <c r="QEU39" s="277"/>
      <c r="QEV39" s="277"/>
      <c r="QEW39" s="277"/>
      <c r="QEX39" s="277"/>
      <c r="QEY39" s="277"/>
      <c r="QEZ39" s="277"/>
      <c r="QFA39" s="277"/>
      <c r="QFB39" s="277"/>
      <c r="QFC39" s="277"/>
      <c r="QFD39" s="277"/>
      <c r="QFE39" s="277"/>
      <c r="QFF39" s="277"/>
      <c r="QFG39" s="277"/>
      <c r="QFH39" s="277"/>
      <c r="QFI39" s="277"/>
      <c r="QFJ39" s="277"/>
      <c r="QFK39" s="277"/>
      <c r="QFL39" s="277"/>
      <c r="QFM39" s="277"/>
      <c r="QFN39" s="277"/>
      <c r="QFO39" s="277"/>
      <c r="QFP39" s="277"/>
      <c r="QFQ39" s="277"/>
      <c r="QFR39" s="277"/>
      <c r="QFS39" s="277"/>
      <c r="QFT39" s="277"/>
      <c r="QFU39" s="277"/>
      <c r="QFV39" s="277"/>
      <c r="QFW39" s="277"/>
      <c r="QFX39" s="277"/>
      <c r="QFY39" s="277"/>
      <c r="QFZ39" s="277"/>
      <c r="QGA39" s="277"/>
      <c r="QGB39" s="277"/>
      <c r="QGC39" s="277"/>
      <c r="QGD39" s="277"/>
      <c r="QGE39" s="277"/>
      <c r="QGF39" s="277"/>
      <c r="QGG39" s="277"/>
      <c r="QGH39" s="277"/>
      <c r="QGI39" s="277"/>
      <c r="QGJ39" s="277"/>
      <c r="QGK39" s="277"/>
      <c r="QGL39" s="277"/>
      <c r="QGM39" s="277"/>
      <c r="QGN39" s="277"/>
      <c r="QGO39" s="277"/>
      <c r="QGP39" s="277"/>
      <c r="QGQ39" s="277"/>
      <c r="QGR39" s="277"/>
      <c r="QGS39" s="277"/>
      <c r="QGT39" s="277"/>
      <c r="QGU39" s="277"/>
      <c r="QGV39" s="277"/>
      <c r="QGW39" s="277"/>
      <c r="QGX39" s="277"/>
      <c r="QGY39" s="277"/>
      <c r="QGZ39" s="277"/>
      <c r="QHA39" s="277"/>
      <c r="QHB39" s="277"/>
      <c r="QHC39" s="277"/>
      <c r="QHD39" s="277"/>
      <c r="QHE39" s="277"/>
      <c r="QHF39" s="277"/>
      <c r="QHG39" s="277"/>
      <c r="QHH39" s="277"/>
      <c r="QHI39" s="277"/>
      <c r="QHJ39" s="277"/>
      <c r="QHK39" s="277"/>
      <c r="QHL39" s="277"/>
      <c r="QHM39" s="277"/>
      <c r="QHN39" s="277"/>
      <c r="QHO39" s="277"/>
      <c r="QHP39" s="277"/>
      <c r="QHQ39" s="277"/>
      <c r="QHR39" s="277"/>
      <c r="QHS39" s="277"/>
      <c r="QHT39" s="277"/>
      <c r="QHU39" s="277"/>
      <c r="QHV39" s="277"/>
      <c r="QHW39" s="277"/>
      <c r="QHX39" s="277"/>
      <c r="QHY39" s="277"/>
      <c r="QHZ39" s="277"/>
      <c r="QIA39" s="277"/>
      <c r="QIB39" s="277"/>
      <c r="QIC39" s="277"/>
      <c r="QID39" s="277"/>
      <c r="QIE39" s="277"/>
      <c r="QIF39" s="277"/>
      <c r="QIG39" s="277"/>
      <c r="QIH39" s="277"/>
      <c r="QII39" s="277"/>
      <c r="QIJ39" s="277"/>
      <c r="QIK39" s="277"/>
      <c r="QIL39" s="277"/>
      <c r="QIM39" s="277"/>
      <c r="QIN39" s="277"/>
      <c r="QIO39" s="277"/>
      <c r="QIP39" s="277"/>
      <c r="QIQ39" s="277"/>
      <c r="QIR39" s="277"/>
      <c r="QIS39" s="277"/>
      <c r="QIT39" s="277"/>
      <c r="QIU39" s="277"/>
      <c r="QIV39" s="277"/>
      <c r="QIW39" s="277"/>
      <c r="QIX39" s="277"/>
      <c r="QIY39" s="277"/>
      <c r="QIZ39" s="277"/>
      <c r="QJA39" s="277"/>
      <c r="QJB39" s="277"/>
      <c r="QJC39" s="277"/>
      <c r="QJD39" s="277"/>
      <c r="QJE39" s="277"/>
      <c r="QJF39" s="277"/>
      <c r="QJG39" s="277"/>
      <c r="QJH39" s="277"/>
      <c r="QJI39" s="277"/>
      <c r="QJJ39" s="277"/>
      <c r="QJK39" s="277"/>
      <c r="QJL39" s="277"/>
      <c r="QJM39" s="277"/>
      <c r="QJN39" s="277"/>
      <c r="QJO39" s="277"/>
      <c r="QJP39" s="277"/>
      <c r="QJQ39" s="277"/>
      <c r="QJR39" s="277"/>
      <c r="QJS39" s="277"/>
      <c r="QJT39" s="277"/>
      <c r="QJU39" s="277"/>
      <c r="QJV39" s="277"/>
      <c r="QJW39" s="277"/>
      <c r="QJX39" s="277"/>
      <c r="QJY39" s="277"/>
      <c r="QJZ39" s="277"/>
      <c r="QKA39" s="277"/>
      <c r="QKB39" s="277"/>
      <c r="QKC39" s="277"/>
      <c r="QKD39" s="277"/>
      <c r="QKE39" s="277"/>
      <c r="QKF39" s="277"/>
      <c r="QKG39" s="277"/>
      <c r="QKH39" s="277"/>
      <c r="QKI39" s="277"/>
      <c r="QKJ39" s="277"/>
      <c r="QKK39" s="277"/>
      <c r="QKL39" s="277"/>
      <c r="QKM39" s="277"/>
      <c r="QKN39" s="277"/>
      <c r="QKO39" s="277"/>
      <c r="QKP39" s="277"/>
      <c r="QKQ39" s="277"/>
      <c r="QKR39" s="277"/>
      <c r="QKS39" s="277"/>
      <c r="QKT39" s="277"/>
      <c r="QKU39" s="277"/>
      <c r="QKV39" s="277"/>
      <c r="QKW39" s="277"/>
      <c r="QKX39" s="277"/>
      <c r="QKY39" s="277"/>
      <c r="QKZ39" s="277"/>
      <c r="QLA39" s="277"/>
      <c r="QLB39" s="277"/>
      <c r="QLC39" s="277"/>
      <c r="QLD39" s="277"/>
      <c r="QLE39" s="277"/>
      <c r="QLF39" s="277"/>
      <c r="QLG39" s="277"/>
      <c r="QLH39" s="277"/>
      <c r="QLI39" s="277"/>
      <c r="QLJ39" s="277"/>
      <c r="QLK39" s="277"/>
      <c r="QLL39" s="277"/>
      <c r="QLM39" s="277"/>
      <c r="QLN39" s="277"/>
      <c r="QLO39" s="277"/>
      <c r="QLP39" s="277"/>
      <c r="QLQ39" s="277"/>
      <c r="QLR39" s="277"/>
      <c r="QLS39" s="277"/>
      <c r="QLT39" s="277"/>
      <c r="QLU39" s="277"/>
      <c r="QLV39" s="277"/>
      <c r="QLW39" s="277"/>
      <c r="QLX39" s="277"/>
      <c r="QLY39" s="277"/>
      <c r="QLZ39" s="277"/>
      <c r="QMA39" s="277"/>
      <c r="QMB39" s="277"/>
      <c r="QMC39" s="277"/>
      <c r="QMD39" s="277"/>
      <c r="QME39" s="277"/>
      <c r="QMF39" s="277"/>
      <c r="QMG39" s="277"/>
      <c r="QMH39" s="277"/>
      <c r="QMI39" s="277"/>
      <c r="QMJ39" s="277"/>
      <c r="QMK39" s="277"/>
      <c r="QML39" s="277"/>
      <c r="QMM39" s="277"/>
      <c r="QMN39" s="277"/>
      <c r="QMO39" s="277"/>
      <c r="QMP39" s="277"/>
      <c r="QMQ39" s="277"/>
      <c r="QMR39" s="277"/>
      <c r="QMS39" s="277"/>
      <c r="QMT39" s="277"/>
      <c r="QMU39" s="277"/>
      <c r="QMV39" s="277"/>
      <c r="QMW39" s="277"/>
      <c r="QMX39" s="277"/>
      <c r="QMY39" s="277"/>
      <c r="QMZ39" s="277"/>
      <c r="QNA39" s="277"/>
      <c r="QNB39" s="277"/>
      <c r="QNC39" s="277"/>
      <c r="QND39" s="277"/>
      <c r="QNE39" s="277"/>
      <c r="QNF39" s="277"/>
      <c r="QNG39" s="277"/>
      <c r="QNH39" s="277"/>
      <c r="QNI39" s="277"/>
      <c r="QNJ39" s="277"/>
      <c r="QNK39" s="277"/>
      <c r="QNL39" s="277"/>
      <c r="QNM39" s="277"/>
      <c r="QNN39" s="277"/>
      <c r="QNO39" s="277"/>
      <c r="QNP39" s="277"/>
      <c r="QNQ39" s="277"/>
      <c r="QNR39" s="277"/>
      <c r="QNS39" s="277"/>
      <c r="QNT39" s="277"/>
      <c r="QNU39" s="277"/>
      <c r="QNV39" s="277"/>
      <c r="QNW39" s="277"/>
      <c r="QNX39" s="277"/>
      <c r="QNY39" s="277"/>
      <c r="QNZ39" s="277"/>
      <c r="QOA39" s="277"/>
      <c r="QOB39" s="277"/>
      <c r="QOC39" s="277"/>
      <c r="QOD39" s="277"/>
      <c r="QOE39" s="277"/>
      <c r="QOF39" s="277"/>
      <c r="QOG39" s="277"/>
      <c r="QOH39" s="277"/>
      <c r="QOI39" s="277"/>
      <c r="QOJ39" s="277"/>
      <c r="QOK39" s="277"/>
      <c r="QOL39" s="277"/>
      <c r="QOM39" s="277"/>
      <c r="QON39" s="277"/>
      <c r="QOO39" s="277"/>
      <c r="QOP39" s="277"/>
      <c r="QOQ39" s="277"/>
      <c r="QOR39" s="277"/>
      <c r="QOS39" s="277"/>
      <c r="QOT39" s="277"/>
      <c r="QOU39" s="277"/>
      <c r="QOV39" s="277"/>
      <c r="QOW39" s="277"/>
      <c r="QOX39" s="277"/>
      <c r="QOY39" s="277"/>
      <c r="QOZ39" s="277"/>
      <c r="QPA39" s="277"/>
      <c r="QPB39" s="277"/>
      <c r="QPC39" s="277"/>
      <c r="QPD39" s="277"/>
      <c r="QPE39" s="277"/>
      <c r="QPF39" s="277"/>
      <c r="QPG39" s="277"/>
      <c r="QPH39" s="277"/>
      <c r="QPI39" s="277"/>
      <c r="QPJ39" s="277"/>
      <c r="QPK39" s="277"/>
      <c r="QPL39" s="277"/>
      <c r="QPM39" s="277"/>
      <c r="QPN39" s="277"/>
      <c r="QPO39" s="277"/>
      <c r="QPP39" s="277"/>
      <c r="QPQ39" s="277"/>
      <c r="QPR39" s="277"/>
      <c r="QPS39" s="277"/>
      <c r="QPT39" s="277"/>
      <c r="QPU39" s="277"/>
      <c r="QPV39" s="277"/>
      <c r="QPW39" s="277"/>
      <c r="QPX39" s="277"/>
      <c r="QPY39" s="277"/>
      <c r="QPZ39" s="277"/>
      <c r="QQA39" s="277"/>
      <c r="QQB39" s="277"/>
      <c r="QQC39" s="277"/>
      <c r="QQD39" s="277"/>
      <c r="QQE39" s="277"/>
      <c r="QQF39" s="277"/>
      <c r="QQG39" s="277"/>
      <c r="QQH39" s="277"/>
      <c r="QQI39" s="277"/>
      <c r="QQJ39" s="277"/>
      <c r="QQK39" s="277"/>
      <c r="QQL39" s="277"/>
      <c r="QQM39" s="277"/>
      <c r="QQN39" s="277"/>
      <c r="QQO39" s="277"/>
      <c r="QQP39" s="277"/>
      <c r="QQQ39" s="277"/>
      <c r="QQR39" s="277"/>
      <c r="QQS39" s="277"/>
      <c r="QQT39" s="277"/>
      <c r="QQU39" s="277"/>
      <c r="QQV39" s="277"/>
      <c r="QQW39" s="277"/>
      <c r="QQX39" s="277"/>
      <c r="QQY39" s="277"/>
      <c r="QQZ39" s="277"/>
      <c r="QRA39" s="277"/>
      <c r="QRB39" s="277"/>
      <c r="QRC39" s="277"/>
      <c r="QRD39" s="277"/>
      <c r="QRE39" s="277"/>
      <c r="QRF39" s="277"/>
      <c r="QRG39" s="277"/>
      <c r="QRH39" s="277"/>
      <c r="QRI39" s="277"/>
      <c r="QRJ39" s="277"/>
      <c r="QRK39" s="277"/>
      <c r="QRL39" s="277"/>
      <c r="QRM39" s="277"/>
      <c r="QRN39" s="277"/>
      <c r="QRO39" s="277"/>
      <c r="QRP39" s="277"/>
      <c r="QRQ39" s="277"/>
      <c r="QRR39" s="277"/>
      <c r="QRS39" s="277"/>
      <c r="QRT39" s="277"/>
      <c r="QRU39" s="277"/>
      <c r="QRV39" s="277"/>
      <c r="QRW39" s="277"/>
      <c r="QRX39" s="277"/>
      <c r="QRY39" s="277"/>
      <c r="QRZ39" s="277"/>
      <c r="QSA39" s="277"/>
      <c r="QSB39" s="277"/>
      <c r="QSC39" s="277"/>
      <c r="QSD39" s="277"/>
      <c r="QSE39" s="277"/>
      <c r="QSF39" s="277"/>
      <c r="QSG39" s="277"/>
      <c r="QSH39" s="277"/>
      <c r="QSI39" s="277"/>
      <c r="QSJ39" s="277"/>
      <c r="QSK39" s="277"/>
      <c r="QSL39" s="277"/>
      <c r="QSM39" s="277"/>
      <c r="QSN39" s="277"/>
      <c r="QSO39" s="277"/>
      <c r="QSP39" s="277"/>
      <c r="QSQ39" s="277"/>
      <c r="QSR39" s="277"/>
      <c r="QSS39" s="277"/>
      <c r="QST39" s="277"/>
      <c r="QSU39" s="277"/>
      <c r="QSV39" s="277"/>
      <c r="QSW39" s="277"/>
      <c r="QSX39" s="277"/>
      <c r="QSY39" s="277"/>
      <c r="QSZ39" s="277"/>
      <c r="QTA39" s="277"/>
      <c r="QTB39" s="277"/>
      <c r="QTC39" s="277"/>
      <c r="QTD39" s="277"/>
      <c r="QTE39" s="277"/>
      <c r="QTF39" s="277"/>
      <c r="QTG39" s="277"/>
      <c r="QTH39" s="277"/>
      <c r="QTI39" s="277"/>
      <c r="QTJ39" s="277"/>
      <c r="QTK39" s="277"/>
      <c r="QTL39" s="277"/>
      <c r="QTM39" s="277"/>
      <c r="QTN39" s="277"/>
      <c r="QTO39" s="277"/>
      <c r="QTP39" s="277"/>
      <c r="QTQ39" s="277"/>
      <c r="QTR39" s="277"/>
      <c r="QTS39" s="277"/>
      <c r="QTT39" s="277"/>
      <c r="QTU39" s="277"/>
      <c r="QTV39" s="277"/>
      <c r="QTW39" s="277"/>
      <c r="QTX39" s="277"/>
      <c r="QTY39" s="277"/>
      <c r="QTZ39" s="277"/>
      <c r="QUA39" s="277"/>
      <c r="QUB39" s="277"/>
      <c r="QUC39" s="277"/>
      <c r="QUD39" s="277"/>
      <c r="QUE39" s="277"/>
      <c r="QUF39" s="277"/>
      <c r="QUG39" s="277"/>
      <c r="QUH39" s="277"/>
      <c r="QUI39" s="277"/>
      <c r="QUJ39" s="277"/>
      <c r="QUK39" s="277"/>
      <c r="QUL39" s="277"/>
      <c r="QUM39" s="277"/>
      <c r="QUN39" s="277"/>
      <c r="QUO39" s="277"/>
      <c r="QUP39" s="277"/>
      <c r="QUQ39" s="277"/>
      <c r="QUR39" s="277"/>
      <c r="QUS39" s="277"/>
      <c r="QUT39" s="277"/>
      <c r="QUU39" s="277"/>
      <c r="QUV39" s="277"/>
      <c r="QUW39" s="277"/>
      <c r="QUX39" s="277"/>
      <c r="QUY39" s="277"/>
      <c r="QUZ39" s="277"/>
      <c r="QVA39" s="277"/>
      <c r="QVB39" s="277"/>
      <c r="QVC39" s="277"/>
      <c r="QVD39" s="277"/>
      <c r="QVE39" s="277"/>
      <c r="QVF39" s="277"/>
      <c r="QVG39" s="277"/>
      <c r="QVH39" s="277"/>
      <c r="QVI39" s="277"/>
      <c r="QVJ39" s="277"/>
      <c r="QVK39" s="277"/>
      <c r="QVL39" s="277"/>
      <c r="QVM39" s="277"/>
      <c r="QVN39" s="277"/>
      <c r="QVO39" s="277"/>
      <c r="QVP39" s="277"/>
      <c r="QVQ39" s="277"/>
      <c r="QVR39" s="277"/>
      <c r="QVS39" s="277"/>
      <c r="QVT39" s="277"/>
      <c r="QVU39" s="277"/>
      <c r="QVV39" s="277"/>
      <c r="QVW39" s="277"/>
      <c r="QVX39" s="277"/>
      <c r="QVY39" s="277"/>
      <c r="QVZ39" s="277"/>
      <c r="QWA39" s="277"/>
      <c r="QWB39" s="277"/>
      <c r="QWC39" s="277"/>
      <c r="QWD39" s="277"/>
      <c r="QWE39" s="277"/>
      <c r="QWF39" s="277"/>
      <c r="QWG39" s="277"/>
      <c r="QWH39" s="277"/>
      <c r="QWI39" s="277"/>
      <c r="QWJ39" s="277"/>
      <c r="QWK39" s="277"/>
      <c r="QWL39" s="277"/>
      <c r="QWM39" s="277"/>
      <c r="QWN39" s="277"/>
      <c r="QWO39" s="277"/>
      <c r="QWP39" s="277"/>
      <c r="QWQ39" s="277"/>
      <c r="QWR39" s="277"/>
      <c r="QWS39" s="277"/>
      <c r="QWT39" s="277"/>
      <c r="QWU39" s="277"/>
      <c r="QWV39" s="277"/>
      <c r="QWW39" s="277"/>
      <c r="QWX39" s="277"/>
      <c r="QWY39" s="277"/>
      <c r="QWZ39" s="277"/>
      <c r="QXA39" s="277"/>
      <c r="QXB39" s="277"/>
      <c r="QXC39" s="277"/>
      <c r="QXD39" s="277"/>
      <c r="QXE39" s="277"/>
      <c r="QXF39" s="277"/>
      <c r="QXG39" s="277"/>
      <c r="QXH39" s="277"/>
      <c r="QXI39" s="277"/>
      <c r="QXJ39" s="277"/>
      <c r="QXK39" s="277"/>
      <c r="QXL39" s="277"/>
      <c r="QXM39" s="277"/>
      <c r="QXN39" s="277"/>
      <c r="QXO39" s="277"/>
      <c r="QXP39" s="277"/>
      <c r="QXQ39" s="277"/>
      <c r="QXR39" s="277"/>
      <c r="QXS39" s="277"/>
      <c r="QXT39" s="277"/>
      <c r="QXU39" s="277"/>
      <c r="QXV39" s="277"/>
      <c r="QXW39" s="277"/>
      <c r="QXX39" s="277"/>
      <c r="QXY39" s="277"/>
      <c r="QXZ39" s="277"/>
      <c r="QYA39" s="277"/>
      <c r="QYB39" s="277"/>
      <c r="QYC39" s="277"/>
      <c r="QYD39" s="277"/>
      <c r="QYE39" s="277"/>
      <c r="QYF39" s="277"/>
      <c r="QYG39" s="277"/>
      <c r="QYH39" s="277"/>
      <c r="QYI39" s="277"/>
      <c r="QYJ39" s="277"/>
      <c r="QYK39" s="277"/>
      <c r="QYL39" s="277"/>
      <c r="QYM39" s="277"/>
      <c r="QYN39" s="277"/>
      <c r="QYO39" s="277"/>
      <c r="QYP39" s="277"/>
      <c r="QYQ39" s="277"/>
      <c r="QYR39" s="277"/>
      <c r="QYS39" s="277"/>
      <c r="QYT39" s="277"/>
      <c r="QYU39" s="277"/>
      <c r="QYV39" s="277"/>
      <c r="QYW39" s="277"/>
      <c r="QYX39" s="277"/>
      <c r="QYY39" s="277"/>
      <c r="QYZ39" s="277"/>
      <c r="QZA39" s="277"/>
      <c r="QZB39" s="277"/>
      <c r="QZC39" s="277"/>
      <c r="QZD39" s="277"/>
      <c r="QZE39" s="277"/>
      <c r="QZF39" s="277"/>
      <c r="QZG39" s="277"/>
      <c r="QZH39" s="277"/>
      <c r="QZI39" s="277"/>
      <c r="QZJ39" s="277"/>
      <c r="QZK39" s="277"/>
      <c r="QZL39" s="277"/>
      <c r="QZM39" s="277"/>
      <c r="QZN39" s="277"/>
      <c r="QZO39" s="277"/>
      <c r="QZP39" s="277"/>
      <c r="QZQ39" s="277"/>
      <c r="QZR39" s="277"/>
      <c r="QZS39" s="277"/>
      <c r="QZT39" s="277"/>
      <c r="QZU39" s="277"/>
      <c r="QZV39" s="277"/>
      <c r="QZW39" s="277"/>
      <c r="QZX39" s="277"/>
      <c r="QZY39" s="277"/>
      <c r="QZZ39" s="277"/>
      <c r="RAA39" s="277"/>
      <c r="RAB39" s="277"/>
      <c r="RAC39" s="277"/>
      <c r="RAD39" s="277"/>
      <c r="RAE39" s="277"/>
      <c r="RAF39" s="277"/>
      <c r="RAG39" s="277"/>
      <c r="RAH39" s="277"/>
      <c r="RAI39" s="277"/>
      <c r="RAJ39" s="277"/>
      <c r="RAK39" s="277"/>
      <c r="RAL39" s="277"/>
      <c r="RAM39" s="277"/>
      <c r="RAN39" s="277"/>
      <c r="RAO39" s="277"/>
      <c r="RAP39" s="277"/>
      <c r="RAQ39" s="277"/>
      <c r="RAR39" s="277"/>
      <c r="RAS39" s="277"/>
      <c r="RAT39" s="277"/>
      <c r="RAU39" s="277"/>
      <c r="RAV39" s="277"/>
      <c r="RAW39" s="277"/>
      <c r="RAX39" s="277"/>
      <c r="RAY39" s="277"/>
      <c r="RAZ39" s="277"/>
      <c r="RBA39" s="277"/>
      <c r="RBB39" s="277"/>
      <c r="RBC39" s="277"/>
      <c r="RBD39" s="277"/>
      <c r="RBE39" s="277"/>
      <c r="RBF39" s="277"/>
      <c r="RBG39" s="277"/>
      <c r="RBH39" s="277"/>
      <c r="RBI39" s="277"/>
      <c r="RBJ39" s="277"/>
      <c r="RBK39" s="277"/>
      <c r="RBL39" s="277"/>
      <c r="RBM39" s="277"/>
      <c r="RBN39" s="277"/>
      <c r="RBO39" s="277"/>
      <c r="RBP39" s="277"/>
      <c r="RBQ39" s="277"/>
      <c r="RBR39" s="277"/>
      <c r="RBS39" s="277"/>
      <c r="RBT39" s="277"/>
      <c r="RBU39" s="277"/>
      <c r="RBV39" s="277"/>
      <c r="RBW39" s="277"/>
      <c r="RBX39" s="277"/>
      <c r="RBY39" s="277"/>
      <c r="RBZ39" s="277"/>
      <c r="RCA39" s="277"/>
      <c r="RCB39" s="277"/>
      <c r="RCC39" s="277"/>
      <c r="RCD39" s="277"/>
      <c r="RCE39" s="277"/>
      <c r="RCF39" s="277"/>
      <c r="RCG39" s="277"/>
      <c r="RCH39" s="277"/>
      <c r="RCI39" s="277"/>
      <c r="RCJ39" s="277"/>
      <c r="RCK39" s="277"/>
      <c r="RCL39" s="277"/>
      <c r="RCM39" s="277"/>
      <c r="RCN39" s="277"/>
      <c r="RCO39" s="277"/>
      <c r="RCP39" s="277"/>
      <c r="RCQ39" s="277"/>
      <c r="RCR39" s="277"/>
      <c r="RCS39" s="277"/>
      <c r="RCT39" s="277"/>
      <c r="RCU39" s="277"/>
      <c r="RCV39" s="277"/>
      <c r="RCW39" s="277"/>
      <c r="RCX39" s="277"/>
      <c r="RCY39" s="277"/>
      <c r="RCZ39" s="277"/>
      <c r="RDA39" s="277"/>
      <c r="RDB39" s="277"/>
      <c r="RDC39" s="277"/>
      <c r="RDD39" s="277"/>
      <c r="RDE39" s="277"/>
      <c r="RDF39" s="277"/>
      <c r="RDG39" s="277"/>
      <c r="RDH39" s="277"/>
      <c r="RDI39" s="277"/>
      <c r="RDJ39" s="277"/>
      <c r="RDK39" s="277"/>
      <c r="RDL39" s="277"/>
      <c r="RDM39" s="277"/>
      <c r="RDN39" s="277"/>
      <c r="RDO39" s="277"/>
      <c r="RDP39" s="277"/>
      <c r="RDQ39" s="277"/>
      <c r="RDR39" s="277"/>
      <c r="RDS39" s="277"/>
      <c r="RDT39" s="277"/>
      <c r="RDU39" s="277"/>
      <c r="RDV39" s="277"/>
      <c r="RDW39" s="277"/>
      <c r="RDX39" s="277"/>
      <c r="RDY39" s="277"/>
      <c r="RDZ39" s="277"/>
      <c r="REA39" s="277"/>
      <c r="REB39" s="277"/>
      <c r="REC39" s="277"/>
      <c r="RED39" s="277"/>
      <c r="REE39" s="277"/>
      <c r="REF39" s="277"/>
      <c r="REG39" s="277"/>
      <c r="REH39" s="277"/>
      <c r="REI39" s="277"/>
      <c r="REJ39" s="277"/>
      <c r="REK39" s="277"/>
      <c r="REL39" s="277"/>
      <c r="REM39" s="277"/>
      <c r="REN39" s="277"/>
      <c r="REO39" s="277"/>
      <c r="REP39" s="277"/>
      <c r="REQ39" s="277"/>
      <c r="RER39" s="277"/>
      <c r="RES39" s="277"/>
      <c r="RET39" s="277"/>
      <c r="REU39" s="277"/>
      <c r="REV39" s="277"/>
      <c r="REW39" s="277"/>
      <c r="REX39" s="277"/>
      <c r="REY39" s="277"/>
      <c r="REZ39" s="277"/>
      <c r="RFA39" s="277"/>
      <c r="RFB39" s="277"/>
      <c r="RFC39" s="277"/>
      <c r="RFD39" s="277"/>
      <c r="RFE39" s="277"/>
      <c r="RFF39" s="277"/>
      <c r="RFG39" s="277"/>
      <c r="RFH39" s="277"/>
      <c r="RFI39" s="277"/>
      <c r="RFJ39" s="277"/>
      <c r="RFK39" s="277"/>
      <c r="RFL39" s="277"/>
      <c r="RFM39" s="277"/>
      <c r="RFN39" s="277"/>
      <c r="RFO39" s="277"/>
      <c r="RFP39" s="277"/>
      <c r="RFQ39" s="277"/>
      <c r="RFR39" s="277"/>
      <c r="RFS39" s="277"/>
      <c r="RFT39" s="277"/>
      <c r="RFU39" s="277"/>
      <c r="RFV39" s="277"/>
      <c r="RFW39" s="277"/>
      <c r="RFX39" s="277"/>
      <c r="RFY39" s="277"/>
      <c r="RFZ39" s="277"/>
      <c r="RGA39" s="277"/>
      <c r="RGB39" s="277"/>
      <c r="RGC39" s="277"/>
      <c r="RGD39" s="277"/>
      <c r="RGE39" s="277"/>
      <c r="RGF39" s="277"/>
      <c r="RGG39" s="277"/>
      <c r="RGH39" s="277"/>
      <c r="RGI39" s="277"/>
      <c r="RGJ39" s="277"/>
      <c r="RGK39" s="277"/>
      <c r="RGL39" s="277"/>
      <c r="RGM39" s="277"/>
      <c r="RGN39" s="277"/>
      <c r="RGO39" s="277"/>
      <c r="RGP39" s="277"/>
      <c r="RGQ39" s="277"/>
      <c r="RGR39" s="277"/>
      <c r="RGS39" s="277"/>
      <c r="RGT39" s="277"/>
      <c r="RGU39" s="277"/>
      <c r="RGV39" s="277"/>
      <c r="RGW39" s="277"/>
      <c r="RGX39" s="277"/>
      <c r="RGY39" s="277"/>
      <c r="RGZ39" s="277"/>
      <c r="RHA39" s="277"/>
      <c r="RHB39" s="277"/>
      <c r="RHC39" s="277"/>
      <c r="RHD39" s="277"/>
      <c r="RHE39" s="277"/>
      <c r="RHF39" s="277"/>
      <c r="RHG39" s="277"/>
      <c r="RHH39" s="277"/>
      <c r="RHI39" s="277"/>
      <c r="RHJ39" s="277"/>
      <c r="RHK39" s="277"/>
      <c r="RHL39" s="277"/>
      <c r="RHM39" s="277"/>
      <c r="RHN39" s="277"/>
      <c r="RHO39" s="277"/>
      <c r="RHP39" s="277"/>
      <c r="RHQ39" s="277"/>
      <c r="RHR39" s="277"/>
      <c r="RHS39" s="277"/>
      <c r="RHT39" s="277"/>
      <c r="RHU39" s="277"/>
      <c r="RHV39" s="277"/>
      <c r="RHW39" s="277"/>
      <c r="RHX39" s="277"/>
      <c r="RHY39" s="277"/>
      <c r="RHZ39" s="277"/>
      <c r="RIA39" s="277"/>
      <c r="RIB39" s="277"/>
      <c r="RIC39" s="277"/>
      <c r="RID39" s="277"/>
      <c r="RIE39" s="277"/>
      <c r="RIF39" s="277"/>
      <c r="RIG39" s="277"/>
      <c r="RIH39" s="277"/>
      <c r="RII39" s="277"/>
      <c r="RIJ39" s="277"/>
      <c r="RIK39" s="277"/>
      <c r="RIL39" s="277"/>
      <c r="RIM39" s="277"/>
      <c r="RIN39" s="277"/>
      <c r="RIO39" s="277"/>
      <c r="RIP39" s="277"/>
      <c r="RIQ39" s="277"/>
      <c r="RIR39" s="277"/>
      <c r="RIS39" s="277"/>
      <c r="RIT39" s="277"/>
      <c r="RIU39" s="277"/>
      <c r="RIV39" s="277"/>
      <c r="RIW39" s="277"/>
      <c r="RIX39" s="277"/>
      <c r="RIY39" s="277"/>
      <c r="RIZ39" s="277"/>
      <c r="RJA39" s="277"/>
      <c r="RJB39" s="277"/>
      <c r="RJC39" s="277"/>
      <c r="RJD39" s="277"/>
      <c r="RJE39" s="277"/>
      <c r="RJF39" s="277"/>
      <c r="RJG39" s="277"/>
      <c r="RJH39" s="277"/>
      <c r="RJI39" s="277"/>
      <c r="RJJ39" s="277"/>
      <c r="RJK39" s="277"/>
      <c r="RJL39" s="277"/>
      <c r="RJM39" s="277"/>
      <c r="RJN39" s="277"/>
      <c r="RJO39" s="277"/>
      <c r="RJP39" s="277"/>
      <c r="RJQ39" s="277"/>
      <c r="RJR39" s="277"/>
      <c r="RJS39" s="277"/>
      <c r="RJT39" s="277"/>
      <c r="RJU39" s="277"/>
      <c r="RJV39" s="277"/>
      <c r="RJW39" s="277"/>
      <c r="RJX39" s="277"/>
      <c r="RJY39" s="277"/>
      <c r="RJZ39" s="277"/>
      <c r="RKA39" s="277"/>
      <c r="RKB39" s="277"/>
      <c r="RKC39" s="277"/>
      <c r="RKD39" s="277"/>
      <c r="RKE39" s="277"/>
      <c r="RKF39" s="277"/>
      <c r="RKG39" s="277"/>
      <c r="RKH39" s="277"/>
      <c r="RKI39" s="277"/>
      <c r="RKJ39" s="277"/>
      <c r="RKK39" s="277"/>
      <c r="RKL39" s="277"/>
      <c r="RKM39" s="277"/>
      <c r="RKN39" s="277"/>
      <c r="RKO39" s="277"/>
      <c r="RKP39" s="277"/>
      <c r="RKQ39" s="277"/>
      <c r="RKR39" s="277"/>
      <c r="RKS39" s="277"/>
      <c r="RKT39" s="277"/>
      <c r="RKU39" s="277"/>
      <c r="RKV39" s="277"/>
      <c r="RKW39" s="277"/>
      <c r="RKX39" s="277"/>
      <c r="RKY39" s="277"/>
      <c r="RKZ39" s="277"/>
      <c r="RLA39" s="277"/>
      <c r="RLB39" s="277"/>
      <c r="RLC39" s="277"/>
      <c r="RLD39" s="277"/>
      <c r="RLE39" s="277"/>
      <c r="RLF39" s="277"/>
      <c r="RLG39" s="277"/>
      <c r="RLH39" s="277"/>
      <c r="RLI39" s="277"/>
      <c r="RLJ39" s="277"/>
      <c r="RLK39" s="277"/>
      <c r="RLL39" s="277"/>
      <c r="RLM39" s="277"/>
      <c r="RLN39" s="277"/>
      <c r="RLO39" s="277"/>
      <c r="RLP39" s="277"/>
      <c r="RLQ39" s="277"/>
      <c r="RLR39" s="277"/>
      <c r="RLS39" s="277"/>
      <c r="RLT39" s="277"/>
      <c r="RLU39" s="277"/>
      <c r="RLV39" s="277"/>
      <c r="RLW39" s="277"/>
      <c r="RLX39" s="277"/>
      <c r="RLY39" s="277"/>
      <c r="RLZ39" s="277"/>
      <c r="RMA39" s="277"/>
      <c r="RMB39" s="277"/>
      <c r="RMC39" s="277"/>
      <c r="RMD39" s="277"/>
      <c r="RME39" s="277"/>
      <c r="RMF39" s="277"/>
      <c r="RMG39" s="277"/>
      <c r="RMH39" s="277"/>
      <c r="RMI39" s="277"/>
      <c r="RMJ39" s="277"/>
      <c r="RMK39" s="277"/>
      <c r="RML39" s="277"/>
      <c r="RMM39" s="277"/>
      <c r="RMN39" s="277"/>
      <c r="RMO39" s="277"/>
      <c r="RMP39" s="277"/>
      <c r="RMQ39" s="277"/>
      <c r="RMR39" s="277"/>
      <c r="RMS39" s="277"/>
      <c r="RMT39" s="277"/>
      <c r="RMU39" s="277"/>
      <c r="RMV39" s="277"/>
      <c r="RMW39" s="277"/>
      <c r="RMX39" s="277"/>
      <c r="RMY39" s="277"/>
      <c r="RMZ39" s="277"/>
      <c r="RNA39" s="277"/>
      <c r="RNB39" s="277"/>
      <c r="RNC39" s="277"/>
      <c r="RND39" s="277"/>
      <c r="RNE39" s="277"/>
      <c r="RNF39" s="277"/>
      <c r="RNG39" s="277"/>
      <c r="RNH39" s="277"/>
      <c r="RNI39" s="277"/>
      <c r="RNJ39" s="277"/>
      <c r="RNK39" s="277"/>
      <c r="RNL39" s="277"/>
      <c r="RNM39" s="277"/>
      <c r="RNN39" s="277"/>
      <c r="RNO39" s="277"/>
      <c r="RNP39" s="277"/>
      <c r="RNQ39" s="277"/>
      <c r="RNR39" s="277"/>
      <c r="RNS39" s="277"/>
      <c r="RNT39" s="277"/>
      <c r="RNU39" s="277"/>
      <c r="RNV39" s="277"/>
      <c r="RNW39" s="277"/>
      <c r="RNX39" s="277"/>
      <c r="RNY39" s="277"/>
      <c r="RNZ39" s="277"/>
      <c r="ROA39" s="277"/>
      <c r="ROB39" s="277"/>
      <c r="ROC39" s="277"/>
      <c r="ROD39" s="277"/>
      <c r="ROE39" s="277"/>
      <c r="ROF39" s="277"/>
      <c r="ROG39" s="277"/>
      <c r="ROH39" s="277"/>
      <c r="ROI39" s="277"/>
      <c r="ROJ39" s="277"/>
      <c r="ROK39" s="277"/>
      <c r="ROL39" s="277"/>
      <c r="ROM39" s="277"/>
      <c r="RON39" s="277"/>
      <c r="ROO39" s="277"/>
      <c r="ROP39" s="277"/>
      <c r="ROQ39" s="277"/>
      <c r="ROR39" s="277"/>
      <c r="ROS39" s="277"/>
      <c r="ROT39" s="277"/>
      <c r="ROU39" s="277"/>
      <c r="ROV39" s="277"/>
      <c r="ROW39" s="277"/>
      <c r="ROX39" s="277"/>
      <c r="ROY39" s="277"/>
      <c r="ROZ39" s="277"/>
      <c r="RPA39" s="277"/>
      <c r="RPB39" s="277"/>
      <c r="RPC39" s="277"/>
      <c r="RPD39" s="277"/>
      <c r="RPE39" s="277"/>
      <c r="RPF39" s="277"/>
      <c r="RPG39" s="277"/>
      <c r="RPH39" s="277"/>
      <c r="RPI39" s="277"/>
      <c r="RPJ39" s="277"/>
      <c r="RPK39" s="277"/>
      <c r="RPL39" s="277"/>
      <c r="RPM39" s="277"/>
      <c r="RPN39" s="277"/>
      <c r="RPO39" s="277"/>
      <c r="RPP39" s="277"/>
      <c r="RPQ39" s="277"/>
      <c r="RPR39" s="277"/>
      <c r="RPS39" s="277"/>
      <c r="RPT39" s="277"/>
      <c r="RPU39" s="277"/>
      <c r="RPV39" s="277"/>
      <c r="RPW39" s="277"/>
      <c r="RPX39" s="277"/>
      <c r="RPY39" s="277"/>
      <c r="RPZ39" s="277"/>
      <c r="RQA39" s="277"/>
      <c r="RQB39" s="277"/>
      <c r="RQC39" s="277"/>
      <c r="RQD39" s="277"/>
      <c r="RQE39" s="277"/>
      <c r="RQF39" s="277"/>
      <c r="RQG39" s="277"/>
      <c r="RQH39" s="277"/>
      <c r="RQI39" s="277"/>
      <c r="RQJ39" s="277"/>
      <c r="RQK39" s="277"/>
      <c r="RQL39" s="277"/>
      <c r="RQM39" s="277"/>
      <c r="RQN39" s="277"/>
      <c r="RQO39" s="277"/>
      <c r="RQP39" s="277"/>
      <c r="RQQ39" s="277"/>
      <c r="RQR39" s="277"/>
      <c r="RQS39" s="277"/>
      <c r="RQT39" s="277"/>
      <c r="RQU39" s="277"/>
      <c r="RQV39" s="277"/>
      <c r="RQW39" s="277"/>
      <c r="RQX39" s="277"/>
      <c r="RQY39" s="277"/>
      <c r="RQZ39" s="277"/>
      <c r="RRA39" s="277"/>
      <c r="RRB39" s="277"/>
      <c r="RRC39" s="277"/>
      <c r="RRD39" s="277"/>
      <c r="RRE39" s="277"/>
      <c r="RRF39" s="277"/>
      <c r="RRG39" s="277"/>
      <c r="RRH39" s="277"/>
      <c r="RRI39" s="277"/>
      <c r="RRJ39" s="277"/>
      <c r="RRK39" s="277"/>
      <c r="RRL39" s="277"/>
      <c r="RRM39" s="277"/>
      <c r="RRN39" s="277"/>
      <c r="RRO39" s="277"/>
      <c r="RRP39" s="277"/>
      <c r="RRQ39" s="277"/>
      <c r="RRR39" s="277"/>
      <c r="RRS39" s="277"/>
      <c r="RRT39" s="277"/>
      <c r="RRU39" s="277"/>
      <c r="RRV39" s="277"/>
      <c r="RRW39" s="277"/>
      <c r="RRX39" s="277"/>
      <c r="RRY39" s="277"/>
      <c r="RRZ39" s="277"/>
      <c r="RSA39" s="277"/>
      <c r="RSB39" s="277"/>
      <c r="RSC39" s="277"/>
      <c r="RSD39" s="277"/>
      <c r="RSE39" s="277"/>
      <c r="RSF39" s="277"/>
      <c r="RSG39" s="277"/>
      <c r="RSH39" s="277"/>
      <c r="RSI39" s="277"/>
      <c r="RSJ39" s="277"/>
      <c r="RSK39" s="277"/>
      <c r="RSL39" s="277"/>
      <c r="RSM39" s="277"/>
      <c r="RSN39" s="277"/>
      <c r="RSO39" s="277"/>
      <c r="RSP39" s="277"/>
      <c r="RSQ39" s="277"/>
      <c r="RSR39" s="277"/>
      <c r="RSS39" s="277"/>
      <c r="RST39" s="277"/>
      <c r="RSU39" s="277"/>
      <c r="RSV39" s="277"/>
      <c r="RSW39" s="277"/>
      <c r="RSX39" s="277"/>
      <c r="RSY39" s="277"/>
      <c r="RSZ39" s="277"/>
      <c r="RTA39" s="277"/>
      <c r="RTB39" s="277"/>
      <c r="RTC39" s="277"/>
      <c r="RTD39" s="277"/>
      <c r="RTE39" s="277"/>
      <c r="RTF39" s="277"/>
      <c r="RTG39" s="277"/>
      <c r="RTH39" s="277"/>
      <c r="RTI39" s="277"/>
      <c r="RTJ39" s="277"/>
      <c r="RTK39" s="277"/>
      <c r="RTL39" s="277"/>
      <c r="RTM39" s="277"/>
      <c r="RTN39" s="277"/>
      <c r="RTO39" s="277"/>
      <c r="RTP39" s="277"/>
      <c r="RTQ39" s="277"/>
      <c r="RTR39" s="277"/>
      <c r="RTS39" s="277"/>
      <c r="RTT39" s="277"/>
      <c r="RTU39" s="277"/>
      <c r="RTV39" s="277"/>
      <c r="RTW39" s="277"/>
      <c r="RTX39" s="277"/>
      <c r="RTY39" s="277"/>
      <c r="RTZ39" s="277"/>
      <c r="RUA39" s="277"/>
      <c r="RUB39" s="277"/>
      <c r="RUC39" s="277"/>
      <c r="RUD39" s="277"/>
      <c r="RUE39" s="277"/>
      <c r="RUF39" s="277"/>
      <c r="RUG39" s="277"/>
      <c r="RUH39" s="277"/>
      <c r="RUI39" s="277"/>
      <c r="RUJ39" s="277"/>
      <c r="RUK39" s="277"/>
      <c r="RUL39" s="277"/>
      <c r="RUM39" s="277"/>
      <c r="RUN39" s="277"/>
      <c r="RUO39" s="277"/>
      <c r="RUP39" s="277"/>
      <c r="RUQ39" s="277"/>
      <c r="RUR39" s="277"/>
      <c r="RUS39" s="277"/>
      <c r="RUT39" s="277"/>
      <c r="RUU39" s="277"/>
      <c r="RUV39" s="277"/>
      <c r="RUW39" s="277"/>
      <c r="RUX39" s="277"/>
      <c r="RUY39" s="277"/>
      <c r="RUZ39" s="277"/>
      <c r="RVA39" s="277"/>
      <c r="RVB39" s="277"/>
      <c r="RVC39" s="277"/>
      <c r="RVD39" s="277"/>
      <c r="RVE39" s="277"/>
      <c r="RVF39" s="277"/>
      <c r="RVG39" s="277"/>
      <c r="RVH39" s="277"/>
      <c r="RVI39" s="277"/>
      <c r="RVJ39" s="277"/>
      <c r="RVK39" s="277"/>
      <c r="RVL39" s="277"/>
      <c r="RVM39" s="277"/>
      <c r="RVN39" s="277"/>
      <c r="RVO39" s="277"/>
      <c r="RVP39" s="277"/>
      <c r="RVQ39" s="277"/>
      <c r="RVR39" s="277"/>
      <c r="RVS39" s="277"/>
      <c r="RVT39" s="277"/>
      <c r="RVU39" s="277"/>
      <c r="RVV39" s="277"/>
      <c r="RVW39" s="277"/>
      <c r="RVX39" s="277"/>
      <c r="RVY39" s="277"/>
      <c r="RVZ39" s="277"/>
      <c r="RWA39" s="277"/>
      <c r="RWB39" s="277"/>
      <c r="RWC39" s="277"/>
      <c r="RWD39" s="277"/>
      <c r="RWE39" s="277"/>
      <c r="RWF39" s="277"/>
      <c r="RWG39" s="277"/>
      <c r="RWH39" s="277"/>
      <c r="RWI39" s="277"/>
      <c r="RWJ39" s="277"/>
      <c r="RWK39" s="277"/>
      <c r="RWL39" s="277"/>
      <c r="RWM39" s="277"/>
      <c r="RWN39" s="277"/>
      <c r="RWO39" s="277"/>
      <c r="RWP39" s="277"/>
      <c r="RWQ39" s="277"/>
      <c r="RWR39" s="277"/>
      <c r="RWS39" s="277"/>
      <c r="RWT39" s="277"/>
      <c r="RWU39" s="277"/>
      <c r="RWV39" s="277"/>
      <c r="RWW39" s="277"/>
      <c r="RWX39" s="277"/>
      <c r="RWY39" s="277"/>
      <c r="RWZ39" s="277"/>
      <c r="RXA39" s="277"/>
      <c r="RXB39" s="277"/>
      <c r="RXC39" s="277"/>
      <c r="RXD39" s="277"/>
      <c r="RXE39" s="277"/>
      <c r="RXF39" s="277"/>
      <c r="RXG39" s="277"/>
      <c r="RXH39" s="277"/>
      <c r="RXI39" s="277"/>
      <c r="RXJ39" s="277"/>
      <c r="RXK39" s="277"/>
      <c r="RXL39" s="277"/>
      <c r="RXM39" s="277"/>
      <c r="RXN39" s="277"/>
      <c r="RXO39" s="277"/>
      <c r="RXP39" s="277"/>
      <c r="RXQ39" s="277"/>
      <c r="RXR39" s="277"/>
      <c r="RXS39" s="277"/>
      <c r="RXT39" s="277"/>
      <c r="RXU39" s="277"/>
      <c r="RXV39" s="277"/>
      <c r="RXW39" s="277"/>
      <c r="RXX39" s="277"/>
      <c r="RXY39" s="277"/>
      <c r="RXZ39" s="277"/>
      <c r="RYA39" s="277"/>
      <c r="RYB39" s="277"/>
      <c r="RYC39" s="277"/>
      <c r="RYD39" s="277"/>
      <c r="RYE39" s="277"/>
      <c r="RYF39" s="277"/>
      <c r="RYG39" s="277"/>
      <c r="RYH39" s="277"/>
      <c r="RYI39" s="277"/>
      <c r="RYJ39" s="277"/>
      <c r="RYK39" s="277"/>
      <c r="RYL39" s="277"/>
      <c r="RYM39" s="277"/>
      <c r="RYN39" s="277"/>
      <c r="RYO39" s="277"/>
      <c r="RYP39" s="277"/>
      <c r="RYQ39" s="277"/>
      <c r="RYR39" s="277"/>
      <c r="RYS39" s="277"/>
      <c r="RYT39" s="277"/>
      <c r="RYU39" s="277"/>
      <c r="RYV39" s="277"/>
      <c r="RYW39" s="277"/>
      <c r="RYX39" s="277"/>
      <c r="RYY39" s="277"/>
      <c r="RYZ39" s="277"/>
      <c r="RZA39" s="277"/>
      <c r="RZB39" s="277"/>
      <c r="RZC39" s="277"/>
      <c r="RZD39" s="277"/>
      <c r="RZE39" s="277"/>
      <c r="RZF39" s="277"/>
      <c r="RZG39" s="277"/>
      <c r="RZH39" s="277"/>
      <c r="RZI39" s="277"/>
      <c r="RZJ39" s="277"/>
      <c r="RZK39" s="277"/>
      <c r="RZL39" s="277"/>
      <c r="RZM39" s="277"/>
      <c r="RZN39" s="277"/>
      <c r="RZO39" s="277"/>
      <c r="RZP39" s="277"/>
      <c r="RZQ39" s="277"/>
      <c r="RZR39" s="277"/>
      <c r="RZS39" s="277"/>
      <c r="RZT39" s="277"/>
      <c r="RZU39" s="277"/>
      <c r="RZV39" s="277"/>
      <c r="RZW39" s="277"/>
      <c r="RZX39" s="277"/>
      <c r="RZY39" s="277"/>
      <c r="RZZ39" s="277"/>
      <c r="SAA39" s="277"/>
      <c r="SAB39" s="277"/>
      <c r="SAC39" s="277"/>
      <c r="SAD39" s="277"/>
      <c r="SAE39" s="277"/>
      <c r="SAF39" s="277"/>
      <c r="SAG39" s="277"/>
      <c r="SAH39" s="277"/>
      <c r="SAI39" s="277"/>
      <c r="SAJ39" s="277"/>
      <c r="SAK39" s="277"/>
      <c r="SAL39" s="277"/>
      <c r="SAM39" s="277"/>
      <c r="SAN39" s="277"/>
      <c r="SAO39" s="277"/>
      <c r="SAP39" s="277"/>
      <c r="SAQ39" s="277"/>
      <c r="SAR39" s="277"/>
      <c r="SAS39" s="277"/>
      <c r="SAT39" s="277"/>
      <c r="SAU39" s="277"/>
      <c r="SAV39" s="277"/>
      <c r="SAW39" s="277"/>
      <c r="SAX39" s="277"/>
      <c r="SAY39" s="277"/>
      <c r="SAZ39" s="277"/>
      <c r="SBA39" s="277"/>
      <c r="SBB39" s="277"/>
      <c r="SBC39" s="277"/>
      <c r="SBD39" s="277"/>
      <c r="SBE39" s="277"/>
      <c r="SBF39" s="277"/>
      <c r="SBG39" s="277"/>
      <c r="SBH39" s="277"/>
      <c r="SBI39" s="277"/>
      <c r="SBJ39" s="277"/>
      <c r="SBK39" s="277"/>
      <c r="SBL39" s="277"/>
      <c r="SBM39" s="277"/>
      <c r="SBN39" s="277"/>
      <c r="SBO39" s="277"/>
      <c r="SBP39" s="277"/>
      <c r="SBQ39" s="277"/>
      <c r="SBR39" s="277"/>
      <c r="SBS39" s="277"/>
      <c r="SBT39" s="277"/>
      <c r="SBU39" s="277"/>
      <c r="SBV39" s="277"/>
      <c r="SBW39" s="277"/>
      <c r="SBX39" s="277"/>
      <c r="SBY39" s="277"/>
      <c r="SBZ39" s="277"/>
      <c r="SCA39" s="277"/>
      <c r="SCB39" s="277"/>
      <c r="SCC39" s="277"/>
      <c r="SCD39" s="277"/>
      <c r="SCE39" s="277"/>
      <c r="SCF39" s="277"/>
      <c r="SCG39" s="277"/>
      <c r="SCH39" s="277"/>
      <c r="SCI39" s="277"/>
      <c r="SCJ39" s="277"/>
      <c r="SCK39" s="277"/>
      <c r="SCL39" s="277"/>
      <c r="SCM39" s="277"/>
      <c r="SCN39" s="277"/>
      <c r="SCO39" s="277"/>
      <c r="SCP39" s="277"/>
      <c r="SCQ39" s="277"/>
      <c r="SCR39" s="277"/>
      <c r="SCS39" s="277"/>
      <c r="SCT39" s="277"/>
      <c r="SCU39" s="277"/>
      <c r="SCV39" s="277"/>
      <c r="SCW39" s="277"/>
      <c r="SCX39" s="277"/>
      <c r="SCY39" s="277"/>
      <c r="SCZ39" s="277"/>
      <c r="SDA39" s="277"/>
      <c r="SDB39" s="277"/>
      <c r="SDC39" s="277"/>
      <c r="SDD39" s="277"/>
      <c r="SDE39" s="277"/>
      <c r="SDF39" s="277"/>
      <c r="SDG39" s="277"/>
      <c r="SDH39" s="277"/>
      <c r="SDI39" s="277"/>
      <c r="SDJ39" s="277"/>
      <c r="SDK39" s="277"/>
      <c r="SDL39" s="277"/>
      <c r="SDM39" s="277"/>
      <c r="SDN39" s="277"/>
      <c r="SDO39" s="277"/>
      <c r="SDP39" s="277"/>
      <c r="SDQ39" s="277"/>
      <c r="SDR39" s="277"/>
      <c r="SDS39" s="277"/>
      <c r="SDT39" s="277"/>
      <c r="SDU39" s="277"/>
      <c r="SDV39" s="277"/>
      <c r="SDW39" s="277"/>
      <c r="SDX39" s="277"/>
      <c r="SDY39" s="277"/>
      <c r="SDZ39" s="277"/>
      <c r="SEA39" s="277"/>
      <c r="SEB39" s="277"/>
      <c r="SEC39" s="277"/>
      <c r="SED39" s="277"/>
      <c r="SEE39" s="277"/>
      <c r="SEF39" s="277"/>
      <c r="SEG39" s="277"/>
      <c r="SEH39" s="277"/>
      <c r="SEI39" s="277"/>
      <c r="SEJ39" s="277"/>
      <c r="SEK39" s="277"/>
      <c r="SEL39" s="277"/>
      <c r="SEM39" s="277"/>
      <c r="SEN39" s="277"/>
      <c r="SEO39" s="277"/>
      <c r="SEP39" s="277"/>
      <c r="SEQ39" s="277"/>
      <c r="SER39" s="277"/>
      <c r="SES39" s="277"/>
      <c r="SET39" s="277"/>
      <c r="SEU39" s="277"/>
      <c r="SEV39" s="277"/>
      <c r="SEW39" s="277"/>
      <c r="SEX39" s="277"/>
      <c r="SEY39" s="277"/>
      <c r="SEZ39" s="277"/>
      <c r="SFA39" s="277"/>
      <c r="SFB39" s="277"/>
      <c r="SFC39" s="277"/>
      <c r="SFD39" s="277"/>
      <c r="SFE39" s="277"/>
      <c r="SFF39" s="277"/>
      <c r="SFG39" s="277"/>
      <c r="SFH39" s="277"/>
      <c r="SFI39" s="277"/>
      <c r="SFJ39" s="277"/>
      <c r="SFK39" s="277"/>
      <c r="SFL39" s="277"/>
      <c r="SFM39" s="277"/>
      <c r="SFN39" s="277"/>
      <c r="SFO39" s="277"/>
      <c r="SFP39" s="277"/>
      <c r="SFQ39" s="277"/>
      <c r="SFR39" s="277"/>
      <c r="SFS39" s="277"/>
      <c r="SFT39" s="277"/>
      <c r="SFU39" s="277"/>
      <c r="SFV39" s="277"/>
      <c r="SFW39" s="277"/>
      <c r="SFX39" s="277"/>
      <c r="SFY39" s="277"/>
      <c r="SFZ39" s="277"/>
      <c r="SGA39" s="277"/>
      <c r="SGB39" s="277"/>
      <c r="SGC39" s="277"/>
      <c r="SGD39" s="277"/>
      <c r="SGE39" s="277"/>
      <c r="SGF39" s="277"/>
      <c r="SGG39" s="277"/>
      <c r="SGH39" s="277"/>
      <c r="SGI39" s="277"/>
      <c r="SGJ39" s="277"/>
      <c r="SGK39" s="277"/>
      <c r="SGL39" s="277"/>
      <c r="SGM39" s="277"/>
      <c r="SGN39" s="277"/>
      <c r="SGO39" s="277"/>
      <c r="SGP39" s="277"/>
      <c r="SGQ39" s="277"/>
      <c r="SGR39" s="277"/>
      <c r="SGS39" s="277"/>
      <c r="SGT39" s="277"/>
      <c r="SGU39" s="277"/>
      <c r="SGV39" s="277"/>
      <c r="SGW39" s="277"/>
      <c r="SGX39" s="277"/>
      <c r="SGY39" s="277"/>
      <c r="SGZ39" s="277"/>
      <c r="SHA39" s="277"/>
      <c r="SHB39" s="277"/>
      <c r="SHC39" s="277"/>
      <c r="SHD39" s="277"/>
      <c r="SHE39" s="277"/>
      <c r="SHF39" s="277"/>
      <c r="SHG39" s="277"/>
      <c r="SHH39" s="277"/>
      <c r="SHI39" s="277"/>
      <c r="SHJ39" s="277"/>
      <c r="SHK39" s="277"/>
      <c r="SHL39" s="277"/>
      <c r="SHM39" s="277"/>
      <c r="SHN39" s="277"/>
      <c r="SHO39" s="277"/>
      <c r="SHP39" s="277"/>
      <c r="SHQ39" s="277"/>
      <c r="SHR39" s="277"/>
      <c r="SHS39" s="277"/>
      <c r="SHT39" s="277"/>
      <c r="SHU39" s="277"/>
      <c r="SHV39" s="277"/>
      <c r="SHW39" s="277"/>
      <c r="SHX39" s="277"/>
      <c r="SHY39" s="277"/>
      <c r="SHZ39" s="277"/>
      <c r="SIA39" s="277"/>
      <c r="SIB39" s="277"/>
      <c r="SIC39" s="277"/>
      <c r="SID39" s="277"/>
      <c r="SIE39" s="277"/>
      <c r="SIF39" s="277"/>
      <c r="SIG39" s="277"/>
      <c r="SIH39" s="277"/>
      <c r="SII39" s="277"/>
      <c r="SIJ39" s="277"/>
      <c r="SIK39" s="277"/>
      <c r="SIL39" s="277"/>
      <c r="SIM39" s="277"/>
      <c r="SIN39" s="277"/>
      <c r="SIO39" s="277"/>
      <c r="SIP39" s="277"/>
      <c r="SIQ39" s="277"/>
      <c r="SIR39" s="277"/>
      <c r="SIS39" s="277"/>
      <c r="SIT39" s="277"/>
      <c r="SIU39" s="277"/>
      <c r="SIV39" s="277"/>
      <c r="SIW39" s="277"/>
      <c r="SIX39" s="277"/>
      <c r="SIY39" s="277"/>
      <c r="SIZ39" s="277"/>
      <c r="SJA39" s="277"/>
      <c r="SJB39" s="277"/>
      <c r="SJC39" s="277"/>
      <c r="SJD39" s="277"/>
      <c r="SJE39" s="277"/>
      <c r="SJF39" s="277"/>
      <c r="SJG39" s="277"/>
      <c r="SJH39" s="277"/>
      <c r="SJI39" s="277"/>
      <c r="SJJ39" s="277"/>
      <c r="SJK39" s="277"/>
      <c r="SJL39" s="277"/>
      <c r="SJM39" s="277"/>
      <c r="SJN39" s="277"/>
      <c r="SJO39" s="277"/>
      <c r="SJP39" s="277"/>
      <c r="SJQ39" s="277"/>
      <c r="SJR39" s="277"/>
      <c r="SJS39" s="277"/>
      <c r="SJT39" s="277"/>
      <c r="SJU39" s="277"/>
      <c r="SJV39" s="277"/>
      <c r="SJW39" s="277"/>
      <c r="SJX39" s="277"/>
      <c r="SJY39" s="277"/>
      <c r="SJZ39" s="277"/>
      <c r="SKA39" s="277"/>
      <c r="SKB39" s="277"/>
      <c r="SKC39" s="277"/>
      <c r="SKD39" s="277"/>
      <c r="SKE39" s="277"/>
      <c r="SKF39" s="277"/>
      <c r="SKG39" s="277"/>
      <c r="SKH39" s="277"/>
      <c r="SKI39" s="277"/>
      <c r="SKJ39" s="277"/>
      <c r="SKK39" s="277"/>
      <c r="SKL39" s="277"/>
      <c r="SKM39" s="277"/>
      <c r="SKN39" s="277"/>
      <c r="SKO39" s="277"/>
      <c r="SKP39" s="277"/>
      <c r="SKQ39" s="277"/>
      <c r="SKR39" s="277"/>
      <c r="SKS39" s="277"/>
      <c r="SKT39" s="277"/>
      <c r="SKU39" s="277"/>
      <c r="SKV39" s="277"/>
      <c r="SKW39" s="277"/>
      <c r="SKX39" s="277"/>
      <c r="SKY39" s="277"/>
      <c r="SKZ39" s="277"/>
      <c r="SLA39" s="277"/>
      <c r="SLB39" s="277"/>
      <c r="SLC39" s="277"/>
      <c r="SLD39" s="277"/>
      <c r="SLE39" s="277"/>
      <c r="SLF39" s="277"/>
      <c r="SLG39" s="277"/>
      <c r="SLH39" s="277"/>
      <c r="SLI39" s="277"/>
      <c r="SLJ39" s="277"/>
      <c r="SLK39" s="277"/>
      <c r="SLL39" s="277"/>
      <c r="SLM39" s="277"/>
      <c r="SLN39" s="277"/>
      <c r="SLO39" s="277"/>
      <c r="SLP39" s="277"/>
      <c r="SLQ39" s="277"/>
      <c r="SLR39" s="277"/>
      <c r="SLS39" s="277"/>
      <c r="SLT39" s="277"/>
      <c r="SLU39" s="277"/>
      <c r="SLV39" s="277"/>
      <c r="SLW39" s="277"/>
      <c r="SLX39" s="277"/>
      <c r="SLY39" s="277"/>
      <c r="SLZ39" s="277"/>
      <c r="SMA39" s="277"/>
      <c r="SMB39" s="277"/>
      <c r="SMC39" s="277"/>
      <c r="SMD39" s="277"/>
      <c r="SME39" s="277"/>
      <c r="SMF39" s="277"/>
      <c r="SMG39" s="277"/>
      <c r="SMH39" s="277"/>
      <c r="SMI39" s="277"/>
      <c r="SMJ39" s="277"/>
      <c r="SMK39" s="277"/>
      <c r="SML39" s="277"/>
      <c r="SMM39" s="277"/>
      <c r="SMN39" s="277"/>
      <c r="SMO39" s="277"/>
      <c r="SMP39" s="277"/>
      <c r="SMQ39" s="277"/>
      <c r="SMR39" s="277"/>
      <c r="SMS39" s="277"/>
      <c r="SMT39" s="277"/>
      <c r="SMU39" s="277"/>
      <c r="SMV39" s="277"/>
      <c r="SMW39" s="277"/>
      <c r="SMX39" s="277"/>
      <c r="SMY39" s="277"/>
      <c r="SMZ39" s="277"/>
      <c r="SNA39" s="277"/>
      <c r="SNB39" s="277"/>
      <c r="SNC39" s="277"/>
      <c r="SND39" s="277"/>
      <c r="SNE39" s="277"/>
      <c r="SNF39" s="277"/>
      <c r="SNG39" s="277"/>
      <c r="SNH39" s="277"/>
      <c r="SNI39" s="277"/>
      <c r="SNJ39" s="277"/>
      <c r="SNK39" s="277"/>
      <c r="SNL39" s="277"/>
      <c r="SNM39" s="277"/>
      <c r="SNN39" s="277"/>
      <c r="SNO39" s="277"/>
      <c r="SNP39" s="277"/>
      <c r="SNQ39" s="277"/>
      <c r="SNR39" s="277"/>
      <c r="SNS39" s="277"/>
      <c r="SNT39" s="277"/>
      <c r="SNU39" s="277"/>
      <c r="SNV39" s="277"/>
      <c r="SNW39" s="277"/>
      <c r="SNX39" s="277"/>
      <c r="SNY39" s="277"/>
      <c r="SNZ39" s="277"/>
      <c r="SOA39" s="277"/>
      <c r="SOB39" s="277"/>
      <c r="SOC39" s="277"/>
      <c r="SOD39" s="277"/>
      <c r="SOE39" s="277"/>
      <c r="SOF39" s="277"/>
      <c r="SOG39" s="277"/>
      <c r="SOH39" s="277"/>
      <c r="SOI39" s="277"/>
      <c r="SOJ39" s="277"/>
      <c r="SOK39" s="277"/>
      <c r="SOL39" s="277"/>
      <c r="SOM39" s="277"/>
      <c r="SON39" s="277"/>
      <c r="SOO39" s="277"/>
      <c r="SOP39" s="277"/>
      <c r="SOQ39" s="277"/>
      <c r="SOR39" s="277"/>
      <c r="SOS39" s="277"/>
      <c r="SOT39" s="277"/>
      <c r="SOU39" s="277"/>
      <c r="SOV39" s="277"/>
      <c r="SOW39" s="277"/>
      <c r="SOX39" s="277"/>
      <c r="SOY39" s="277"/>
      <c r="SOZ39" s="277"/>
      <c r="SPA39" s="277"/>
      <c r="SPB39" s="277"/>
      <c r="SPC39" s="277"/>
      <c r="SPD39" s="277"/>
      <c r="SPE39" s="277"/>
      <c r="SPF39" s="277"/>
      <c r="SPG39" s="277"/>
      <c r="SPH39" s="277"/>
      <c r="SPI39" s="277"/>
      <c r="SPJ39" s="277"/>
      <c r="SPK39" s="277"/>
      <c r="SPL39" s="277"/>
      <c r="SPM39" s="277"/>
      <c r="SPN39" s="277"/>
      <c r="SPO39" s="277"/>
      <c r="SPP39" s="277"/>
      <c r="SPQ39" s="277"/>
      <c r="SPR39" s="277"/>
      <c r="SPS39" s="277"/>
      <c r="SPT39" s="277"/>
      <c r="SPU39" s="277"/>
      <c r="SPV39" s="277"/>
      <c r="SPW39" s="277"/>
      <c r="SPX39" s="277"/>
      <c r="SPY39" s="277"/>
      <c r="SPZ39" s="277"/>
      <c r="SQA39" s="277"/>
      <c r="SQB39" s="277"/>
      <c r="SQC39" s="277"/>
      <c r="SQD39" s="277"/>
      <c r="SQE39" s="277"/>
      <c r="SQF39" s="277"/>
      <c r="SQG39" s="277"/>
      <c r="SQH39" s="277"/>
      <c r="SQI39" s="277"/>
      <c r="SQJ39" s="277"/>
      <c r="SQK39" s="277"/>
      <c r="SQL39" s="277"/>
      <c r="SQM39" s="277"/>
      <c r="SQN39" s="277"/>
      <c r="SQO39" s="277"/>
      <c r="SQP39" s="277"/>
      <c r="SQQ39" s="277"/>
      <c r="SQR39" s="277"/>
      <c r="SQS39" s="277"/>
      <c r="SQT39" s="277"/>
      <c r="SQU39" s="277"/>
      <c r="SQV39" s="277"/>
      <c r="SQW39" s="277"/>
      <c r="SQX39" s="277"/>
      <c r="SQY39" s="277"/>
      <c r="SQZ39" s="277"/>
      <c r="SRA39" s="277"/>
      <c r="SRB39" s="277"/>
      <c r="SRC39" s="277"/>
      <c r="SRD39" s="277"/>
      <c r="SRE39" s="277"/>
      <c r="SRF39" s="277"/>
      <c r="SRG39" s="277"/>
      <c r="SRH39" s="277"/>
      <c r="SRI39" s="277"/>
      <c r="SRJ39" s="277"/>
      <c r="SRK39" s="277"/>
      <c r="SRL39" s="277"/>
      <c r="SRM39" s="277"/>
      <c r="SRN39" s="277"/>
      <c r="SRO39" s="277"/>
      <c r="SRP39" s="277"/>
      <c r="SRQ39" s="277"/>
      <c r="SRR39" s="277"/>
      <c r="SRS39" s="277"/>
      <c r="SRT39" s="277"/>
      <c r="SRU39" s="277"/>
      <c r="SRV39" s="277"/>
      <c r="SRW39" s="277"/>
      <c r="SRX39" s="277"/>
      <c r="SRY39" s="277"/>
      <c r="SRZ39" s="277"/>
      <c r="SSA39" s="277"/>
      <c r="SSB39" s="277"/>
      <c r="SSC39" s="277"/>
      <c r="SSD39" s="277"/>
      <c r="SSE39" s="277"/>
      <c r="SSF39" s="277"/>
      <c r="SSG39" s="277"/>
      <c r="SSH39" s="277"/>
      <c r="SSI39" s="277"/>
      <c r="SSJ39" s="277"/>
      <c r="SSK39" s="277"/>
      <c r="SSL39" s="277"/>
      <c r="SSM39" s="277"/>
      <c r="SSN39" s="277"/>
      <c r="SSO39" s="277"/>
      <c r="SSP39" s="277"/>
      <c r="SSQ39" s="277"/>
      <c r="SSR39" s="277"/>
      <c r="SSS39" s="277"/>
      <c r="SST39" s="277"/>
      <c r="SSU39" s="277"/>
      <c r="SSV39" s="277"/>
      <c r="SSW39" s="277"/>
      <c r="SSX39" s="277"/>
      <c r="SSY39" s="277"/>
      <c r="SSZ39" s="277"/>
      <c r="STA39" s="277"/>
      <c r="STB39" s="277"/>
      <c r="STC39" s="277"/>
      <c r="STD39" s="277"/>
      <c r="STE39" s="277"/>
      <c r="STF39" s="277"/>
      <c r="STG39" s="277"/>
      <c r="STH39" s="277"/>
      <c r="STI39" s="277"/>
      <c r="STJ39" s="277"/>
      <c r="STK39" s="277"/>
      <c r="STL39" s="277"/>
      <c r="STM39" s="277"/>
      <c r="STN39" s="277"/>
      <c r="STO39" s="277"/>
      <c r="STP39" s="277"/>
      <c r="STQ39" s="277"/>
      <c r="STR39" s="277"/>
      <c r="STS39" s="277"/>
      <c r="STT39" s="277"/>
      <c r="STU39" s="277"/>
      <c r="STV39" s="277"/>
      <c r="STW39" s="277"/>
      <c r="STX39" s="277"/>
      <c r="STY39" s="277"/>
      <c r="STZ39" s="277"/>
      <c r="SUA39" s="277"/>
      <c r="SUB39" s="277"/>
      <c r="SUC39" s="277"/>
      <c r="SUD39" s="277"/>
      <c r="SUE39" s="277"/>
      <c r="SUF39" s="277"/>
      <c r="SUG39" s="277"/>
      <c r="SUH39" s="277"/>
      <c r="SUI39" s="277"/>
      <c r="SUJ39" s="277"/>
      <c r="SUK39" s="277"/>
      <c r="SUL39" s="277"/>
      <c r="SUM39" s="277"/>
      <c r="SUN39" s="277"/>
      <c r="SUO39" s="277"/>
      <c r="SUP39" s="277"/>
      <c r="SUQ39" s="277"/>
      <c r="SUR39" s="277"/>
      <c r="SUS39" s="277"/>
      <c r="SUT39" s="277"/>
      <c r="SUU39" s="277"/>
      <c r="SUV39" s="277"/>
      <c r="SUW39" s="277"/>
      <c r="SUX39" s="277"/>
      <c r="SUY39" s="277"/>
      <c r="SUZ39" s="277"/>
      <c r="SVA39" s="277"/>
      <c r="SVB39" s="277"/>
      <c r="SVC39" s="277"/>
      <c r="SVD39" s="277"/>
      <c r="SVE39" s="277"/>
      <c r="SVF39" s="277"/>
      <c r="SVG39" s="277"/>
      <c r="SVH39" s="277"/>
      <c r="SVI39" s="277"/>
      <c r="SVJ39" s="277"/>
      <c r="SVK39" s="277"/>
      <c r="SVL39" s="277"/>
      <c r="SVM39" s="277"/>
      <c r="SVN39" s="277"/>
      <c r="SVO39" s="277"/>
      <c r="SVP39" s="277"/>
      <c r="SVQ39" s="277"/>
      <c r="SVR39" s="277"/>
      <c r="SVS39" s="277"/>
      <c r="SVT39" s="277"/>
      <c r="SVU39" s="277"/>
      <c r="SVV39" s="277"/>
      <c r="SVW39" s="277"/>
      <c r="SVX39" s="277"/>
      <c r="SVY39" s="277"/>
      <c r="SVZ39" s="277"/>
      <c r="SWA39" s="277"/>
      <c r="SWB39" s="277"/>
      <c r="SWC39" s="277"/>
      <c r="SWD39" s="277"/>
      <c r="SWE39" s="277"/>
      <c r="SWF39" s="277"/>
      <c r="SWG39" s="277"/>
      <c r="SWH39" s="277"/>
      <c r="SWI39" s="277"/>
      <c r="SWJ39" s="277"/>
      <c r="SWK39" s="277"/>
      <c r="SWL39" s="277"/>
      <c r="SWM39" s="277"/>
      <c r="SWN39" s="277"/>
      <c r="SWO39" s="277"/>
      <c r="SWP39" s="277"/>
      <c r="SWQ39" s="277"/>
      <c r="SWR39" s="277"/>
      <c r="SWS39" s="277"/>
      <c r="SWT39" s="277"/>
      <c r="SWU39" s="277"/>
      <c r="SWV39" s="277"/>
      <c r="SWW39" s="277"/>
      <c r="SWX39" s="277"/>
      <c r="SWY39" s="277"/>
      <c r="SWZ39" s="277"/>
      <c r="SXA39" s="277"/>
      <c r="SXB39" s="277"/>
      <c r="SXC39" s="277"/>
      <c r="SXD39" s="277"/>
      <c r="SXE39" s="277"/>
      <c r="SXF39" s="277"/>
      <c r="SXG39" s="277"/>
      <c r="SXH39" s="277"/>
      <c r="SXI39" s="277"/>
      <c r="SXJ39" s="277"/>
      <c r="SXK39" s="277"/>
      <c r="SXL39" s="277"/>
      <c r="SXM39" s="277"/>
      <c r="SXN39" s="277"/>
      <c r="SXO39" s="277"/>
      <c r="SXP39" s="277"/>
      <c r="SXQ39" s="277"/>
      <c r="SXR39" s="277"/>
      <c r="SXS39" s="277"/>
      <c r="SXT39" s="277"/>
      <c r="SXU39" s="277"/>
      <c r="SXV39" s="277"/>
      <c r="SXW39" s="277"/>
      <c r="SXX39" s="277"/>
      <c r="SXY39" s="277"/>
      <c r="SXZ39" s="277"/>
      <c r="SYA39" s="277"/>
      <c r="SYB39" s="277"/>
      <c r="SYC39" s="277"/>
      <c r="SYD39" s="277"/>
      <c r="SYE39" s="277"/>
      <c r="SYF39" s="277"/>
      <c r="SYG39" s="277"/>
      <c r="SYH39" s="277"/>
      <c r="SYI39" s="277"/>
      <c r="SYJ39" s="277"/>
      <c r="SYK39" s="277"/>
      <c r="SYL39" s="277"/>
      <c r="SYM39" s="277"/>
      <c r="SYN39" s="277"/>
      <c r="SYO39" s="277"/>
      <c r="SYP39" s="277"/>
      <c r="SYQ39" s="277"/>
      <c r="SYR39" s="277"/>
      <c r="SYS39" s="277"/>
      <c r="SYT39" s="277"/>
      <c r="SYU39" s="277"/>
      <c r="SYV39" s="277"/>
      <c r="SYW39" s="277"/>
      <c r="SYX39" s="277"/>
      <c r="SYY39" s="277"/>
      <c r="SYZ39" s="277"/>
      <c r="SZA39" s="277"/>
      <c r="SZB39" s="277"/>
      <c r="SZC39" s="277"/>
      <c r="SZD39" s="277"/>
      <c r="SZE39" s="277"/>
      <c r="SZF39" s="277"/>
      <c r="SZG39" s="277"/>
      <c r="SZH39" s="277"/>
      <c r="SZI39" s="277"/>
      <c r="SZJ39" s="277"/>
      <c r="SZK39" s="277"/>
      <c r="SZL39" s="277"/>
      <c r="SZM39" s="277"/>
      <c r="SZN39" s="277"/>
      <c r="SZO39" s="277"/>
      <c r="SZP39" s="277"/>
      <c r="SZQ39" s="277"/>
      <c r="SZR39" s="277"/>
      <c r="SZS39" s="277"/>
      <c r="SZT39" s="277"/>
      <c r="SZU39" s="277"/>
      <c r="SZV39" s="277"/>
      <c r="SZW39" s="277"/>
      <c r="SZX39" s="277"/>
      <c r="SZY39" s="277"/>
      <c r="SZZ39" s="277"/>
      <c r="TAA39" s="277"/>
      <c r="TAB39" s="277"/>
      <c r="TAC39" s="277"/>
      <c r="TAD39" s="277"/>
      <c r="TAE39" s="277"/>
      <c r="TAF39" s="277"/>
      <c r="TAG39" s="277"/>
      <c r="TAH39" s="277"/>
      <c r="TAI39" s="277"/>
      <c r="TAJ39" s="277"/>
      <c r="TAK39" s="277"/>
      <c r="TAL39" s="277"/>
      <c r="TAM39" s="277"/>
      <c r="TAN39" s="277"/>
      <c r="TAO39" s="277"/>
      <c r="TAP39" s="277"/>
      <c r="TAQ39" s="277"/>
      <c r="TAR39" s="277"/>
      <c r="TAS39" s="277"/>
      <c r="TAT39" s="277"/>
      <c r="TAU39" s="277"/>
      <c r="TAV39" s="277"/>
      <c r="TAW39" s="277"/>
      <c r="TAX39" s="277"/>
      <c r="TAY39" s="277"/>
      <c r="TAZ39" s="277"/>
      <c r="TBA39" s="277"/>
      <c r="TBB39" s="277"/>
      <c r="TBC39" s="277"/>
      <c r="TBD39" s="277"/>
      <c r="TBE39" s="277"/>
      <c r="TBF39" s="277"/>
      <c r="TBG39" s="277"/>
      <c r="TBH39" s="277"/>
      <c r="TBI39" s="277"/>
      <c r="TBJ39" s="277"/>
      <c r="TBK39" s="277"/>
      <c r="TBL39" s="277"/>
      <c r="TBM39" s="277"/>
      <c r="TBN39" s="277"/>
      <c r="TBO39" s="277"/>
      <c r="TBP39" s="277"/>
      <c r="TBQ39" s="277"/>
      <c r="TBR39" s="277"/>
      <c r="TBS39" s="277"/>
      <c r="TBT39" s="277"/>
      <c r="TBU39" s="277"/>
      <c r="TBV39" s="277"/>
      <c r="TBW39" s="277"/>
      <c r="TBX39" s="277"/>
      <c r="TBY39" s="277"/>
      <c r="TBZ39" s="277"/>
      <c r="TCA39" s="277"/>
      <c r="TCB39" s="277"/>
      <c r="TCC39" s="277"/>
      <c r="TCD39" s="277"/>
      <c r="TCE39" s="277"/>
      <c r="TCF39" s="277"/>
      <c r="TCG39" s="277"/>
      <c r="TCH39" s="277"/>
      <c r="TCI39" s="277"/>
      <c r="TCJ39" s="277"/>
      <c r="TCK39" s="277"/>
      <c r="TCL39" s="277"/>
      <c r="TCM39" s="277"/>
      <c r="TCN39" s="277"/>
      <c r="TCO39" s="277"/>
      <c r="TCP39" s="277"/>
      <c r="TCQ39" s="277"/>
      <c r="TCR39" s="277"/>
      <c r="TCS39" s="277"/>
      <c r="TCT39" s="277"/>
      <c r="TCU39" s="277"/>
      <c r="TCV39" s="277"/>
      <c r="TCW39" s="277"/>
      <c r="TCX39" s="277"/>
      <c r="TCY39" s="277"/>
      <c r="TCZ39" s="277"/>
      <c r="TDA39" s="277"/>
      <c r="TDB39" s="277"/>
      <c r="TDC39" s="277"/>
      <c r="TDD39" s="277"/>
      <c r="TDE39" s="277"/>
      <c r="TDF39" s="277"/>
      <c r="TDG39" s="277"/>
      <c r="TDH39" s="277"/>
      <c r="TDI39" s="277"/>
      <c r="TDJ39" s="277"/>
      <c r="TDK39" s="277"/>
      <c r="TDL39" s="277"/>
      <c r="TDM39" s="277"/>
      <c r="TDN39" s="277"/>
      <c r="TDO39" s="277"/>
      <c r="TDP39" s="277"/>
      <c r="TDQ39" s="277"/>
      <c r="TDR39" s="277"/>
      <c r="TDS39" s="277"/>
      <c r="TDT39" s="277"/>
      <c r="TDU39" s="277"/>
      <c r="TDV39" s="277"/>
      <c r="TDW39" s="277"/>
      <c r="TDX39" s="277"/>
      <c r="TDY39" s="277"/>
      <c r="TDZ39" s="277"/>
      <c r="TEA39" s="277"/>
      <c r="TEB39" s="277"/>
      <c r="TEC39" s="277"/>
      <c r="TED39" s="277"/>
      <c r="TEE39" s="277"/>
      <c r="TEF39" s="277"/>
      <c r="TEG39" s="277"/>
      <c r="TEH39" s="277"/>
      <c r="TEI39" s="277"/>
      <c r="TEJ39" s="277"/>
      <c r="TEK39" s="277"/>
      <c r="TEL39" s="277"/>
      <c r="TEM39" s="277"/>
      <c r="TEN39" s="277"/>
      <c r="TEO39" s="277"/>
      <c r="TEP39" s="277"/>
      <c r="TEQ39" s="277"/>
      <c r="TER39" s="277"/>
      <c r="TES39" s="277"/>
      <c r="TET39" s="277"/>
      <c r="TEU39" s="277"/>
      <c r="TEV39" s="277"/>
      <c r="TEW39" s="277"/>
      <c r="TEX39" s="277"/>
      <c r="TEY39" s="277"/>
      <c r="TEZ39" s="277"/>
      <c r="TFA39" s="277"/>
      <c r="TFB39" s="277"/>
      <c r="TFC39" s="277"/>
      <c r="TFD39" s="277"/>
      <c r="TFE39" s="277"/>
      <c r="TFF39" s="277"/>
      <c r="TFG39" s="277"/>
      <c r="TFH39" s="277"/>
      <c r="TFI39" s="277"/>
      <c r="TFJ39" s="277"/>
      <c r="TFK39" s="277"/>
      <c r="TFL39" s="277"/>
      <c r="TFM39" s="277"/>
      <c r="TFN39" s="277"/>
      <c r="TFO39" s="277"/>
      <c r="TFP39" s="277"/>
      <c r="TFQ39" s="277"/>
      <c r="TFR39" s="277"/>
      <c r="TFS39" s="277"/>
      <c r="TFT39" s="277"/>
      <c r="TFU39" s="277"/>
      <c r="TFV39" s="277"/>
      <c r="TFW39" s="277"/>
      <c r="TFX39" s="277"/>
      <c r="TFY39" s="277"/>
      <c r="TFZ39" s="277"/>
      <c r="TGA39" s="277"/>
      <c r="TGB39" s="277"/>
      <c r="TGC39" s="277"/>
      <c r="TGD39" s="277"/>
      <c r="TGE39" s="277"/>
      <c r="TGF39" s="277"/>
      <c r="TGG39" s="277"/>
      <c r="TGH39" s="277"/>
      <c r="TGI39" s="277"/>
      <c r="TGJ39" s="277"/>
      <c r="TGK39" s="277"/>
      <c r="TGL39" s="277"/>
      <c r="TGM39" s="277"/>
      <c r="TGN39" s="277"/>
      <c r="TGO39" s="277"/>
      <c r="TGP39" s="277"/>
      <c r="TGQ39" s="277"/>
      <c r="TGR39" s="277"/>
      <c r="TGS39" s="277"/>
      <c r="TGT39" s="277"/>
      <c r="TGU39" s="277"/>
      <c r="TGV39" s="277"/>
      <c r="TGW39" s="277"/>
      <c r="TGX39" s="277"/>
      <c r="TGY39" s="277"/>
      <c r="TGZ39" s="277"/>
      <c r="THA39" s="277"/>
      <c r="THB39" s="277"/>
      <c r="THC39" s="277"/>
      <c r="THD39" s="277"/>
      <c r="THE39" s="277"/>
      <c r="THF39" s="277"/>
      <c r="THG39" s="277"/>
      <c r="THH39" s="277"/>
      <c r="THI39" s="277"/>
      <c r="THJ39" s="277"/>
      <c r="THK39" s="277"/>
      <c r="THL39" s="277"/>
      <c r="THM39" s="277"/>
      <c r="THN39" s="277"/>
      <c r="THO39" s="277"/>
      <c r="THP39" s="277"/>
      <c r="THQ39" s="277"/>
      <c r="THR39" s="277"/>
      <c r="THS39" s="277"/>
      <c r="THT39" s="277"/>
      <c r="THU39" s="277"/>
      <c r="THV39" s="277"/>
      <c r="THW39" s="277"/>
      <c r="THX39" s="277"/>
      <c r="THY39" s="277"/>
      <c r="THZ39" s="277"/>
      <c r="TIA39" s="277"/>
      <c r="TIB39" s="277"/>
      <c r="TIC39" s="277"/>
      <c r="TID39" s="277"/>
      <c r="TIE39" s="277"/>
      <c r="TIF39" s="277"/>
      <c r="TIG39" s="277"/>
      <c r="TIH39" s="277"/>
      <c r="TII39" s="277"/>
      <c r="TIJ39" s="277"/>
      <c r="TIK39" s="277"/>
      <c r="TIL39" s="277"/>
      <c r="TIM39" s="277"/>
      <c r="TIN39" s="277"/>
      <c r="TIO39" s="277"/>
      <c r="TIP39" s="277"/>
      <c r="TIQ39" s="277"/>
      <c r="TIR39" s="277"/>
      <c r="TIS39" s="277"/>
      <c r="TIT39" s="277"/>
      <c r="TIU39" s="277"/>
      <c r="TIV39" s="277"/>
      <c r="TIW39" s="277"/>
      <c r="TIX39" s="277"/>
      <c r="TIY39" s="277"/>
      <c r="TIZ39" s="277"/>
      <c r="TJA39" s="277"/>
      <c r="TJB39" s="277"/>
      <c r="TJC39" s="277"/>
      <c r="TJD39" s="277"/>
      <c r="TJE39" s="277"/>
      <c r="TJF39" s="277"/>
      <c r="TJG39" s="277"/>
      <c r="TJH39" s="277"/>
      <c r="TJI39" s="277"/>
      <c r="TJJ39" s="277"/>
      <c r="TJK39" s="277"/>
      <c r="TJL39" s="277"/>
      <c r="TJM39" s="277"/>
      <c r="TJN39" s="277"/>
      <c r="TJO39" s="277"/>
      <c r="TJP39" s="277"/>
      <c r="TJQ39" s="277"/>
      <c r="TJR39" s="277"/>
      <c r="TJS39" s="277"/>
      <c r="TJT39" s="277"/>
      <c r="TJU39" s="277"/>
      <c r="TJV39" s="277"/>
      <c r="TJW39" s="277"/>
      <c r="TJX39" s="277"/>
      <c r="TJY39" s="277"/>
      <c r="TJZ39" s="277"/>
      <c r="TKA39" s="277"/>
      <c r="TKB39" s="277"/>
      <c r="TKC39" s="277"/>
      <c r="TKD39" s="277"/>
      <c r="TKE39" s="277"/>
      <c r="TKF39" s="277"/>
      <c r="TKG39" s="277"/>
      <c r="TKH39" s="277"/>
      <c r="TKI39" s="277"/>
      <c r="TKJ39" s="277"/>
      <c r="TKK39" s="277"/>
      <c r="TKL39" s="277"/>
      <c r="TKM39" s="277"/>
      <c r="TKN39" s="277"/>
      <c r="TKO39" s="277"/>
      <c r="TKP39" s="277"/>
      <c r="TKQ39" s="277"/>
      <c r="TKR39" s="277"/>
      <c r="TKS39" s="277"/>
      <c r="TKT39" s="277"/>
      <c r="TKU39" s="277"/>
      <c r="TKV39" s="277"/>
      <c r="TKW39" s="277"/>
      <c r="TKX39" s="277"/>
      <c r="TKY39" s="277"/>
      <c r="TKZ39" s="277"/>
      <c r="TLA39" s="277"/>
      <c r="TLB39" s="277"/>
      <c r="TLC39" s="277"/>
      <c r="TLD39" s="277"/>
      <c r="TLE39" s="277"/>
      <c r="TLF39" s="277"/>
      <c r="TLG39" s="277"/>
      <c r="TLH39" s="277"/>
      <c r="TLI39" s="277"/>
      <c r="TLJ39" s="277"/>
      <c r="TLK39" s="277"/>
      <c r="TLL39" s="277"/>
      <c r="TLM39" s="277"/>
      <c r="TLN39" s="277"/>
      <c r="TLO39" s="277"/>
      <c r="TLP39" s="277"/>
      <c r="TLQ39" s="277"/>
      <c r="TLR39" s="277"/>
      <c r="TLS39" s="277"/>
      <c r="TLT39" s="277"/>
      <c r="TLU39" s="277"/>
      <c r="TLV39" s="277"/>
      <c r="TLW39" s="277"/>
      <c r="TLX39" s="277"/>
      <c r="TLY39" s="277"/>
      <c r="TLZ39" s="277"/>
      <c r="TMA39" s="277"/>
      <c r="TMB39" s="277"/>
      <c r="TMC39" s="277"/>
      <c r="TMD39" s="277"/>
      <c r="TME39" s="277"/>
      <c r="TMF39" s="277"/>
      <c r="TMG39" s="277"/>
      <c r="TMH39" s="277"/>
      <c r="TMI39" s="277"/>
      <c r="TMJ39" s="277"/>
      <c r="TMK39" s="277"/>
      <c r="TML39" s="277"/>
      <c r="TMM39" s="277"/>
      <c r="TMN39" s="277"/>
      <c r="TMO39" s="277"/>
      <c r="TMP39" s="277"/>
      <c r="TMQ39" s="277"/>
      <c r="TMR39" s="277"/>
      <c r="TMS39" s="277"/>
      <c r="TMT39" s="277"/>
      <c r="TMU39" s="277"/>
      <c r="TMV39" s="277"/>
      <c r="TMW39" s="277"/>
      <c r="TMX39" s="277"/>
      <c r="TMY39" s="277"/>
      <c r="TMZ39" s="277"/>
      <c r="TNA39" s="277"/>
      <c r="TNB39" s="277"/>
      <c r="TNC39" s="277"/>
      <c r="TND39" s="277"/>
      <c r="TNE39" s="277"/>
      <c r="TNF39" s="277"/>
      <c r="TNG39" s="277"/>
      <c r="TNH39" s="277"/>
      <c r="TNI39" s="277"/>
      <c r="TNJ39" s="277"/>
      <c r="TNK39" s="277"/>
      <c r="TNL39" s="277"/>
      <c r="TNM39" s="277"/>
      <c r="TNN39" s="277"/>
      <c r="TNO39" s="277"/>
      <c r="TNP39" s="277"/>
      <c r="TNQ39" s="277"/>
      <c r="TNR39" s="277"/>
      <c r="TNS39" s="277"/>
      <c r="TNT39" s="277"/>
      <c r="TNU39" s="277"/>
      <c r="TNV39" s="277"/>
      <c r="TNW39" s="277"/>
      <c r="TNX39" s="277"/>
      <c r="TNY39" s="277"/>
      <c r="TNZ39" s="277"/>
      <c r="TOA39" s="277"/>
      <c r="TOB39" s="277"/>
      <c r="TOC39" s="277"/>
      <c r="TOD39" s="277"/>
      <c r="TOE39" s="277"/>
      <c r="TOF39" s="277"/>
      <c r="TOG39" s="277"/>
      <c r="TOH39" s="277"/>
      <c r="TOI39" s="277"/>
      <c r="TOJ39" s="277"/>
      <c r="TOK39" s="277"/>
      <c r="TOL39" s="277"/>
      <c r="TOM39" s="277"/>
      <c r="TON39" s="277"/>
      <c r="TOO39" s="277"/>
      <c r="TOP39" s="277"/>
      <c r="TOQ39" s="277"/>
      <c r="TOR39" s="277"/>
      <c r="TOS39" s="277"/>
      <c r="TOT39" s="277"/>
      <c r="TOU39" s="277"/>
      <c r="TOV39" s="277"/>
      <c r="TOW39" s="277"/>
      <c r="TOX39" s="277"/>
      <c r="TOY39" s="277"/>
      <c r="TOZ39" s="277"/>
      <c r="TPA39" s="277"/>
      <c r="TPB39" s="277"/>
      <c r="TPC39" s="277"/>
      <c r="TPD39" s="277"/>
      <c r="TPE39" s="277"/>
      <c r="TPF39" s="277"/>
      <c r="TPG39" s="277"/>
      <c r="TPH39" s="277"/>
      <c r="TPI39" s="277"/>
      <c r="TPJ39" s="277"/>
      <c r="TPK39" s="277"/>
      <c r="TPL39" s="277"/>
      <c r="TPM39" s="277"/>
      <c r="TPN39" s="277"/>
      <c r="TPO39" s="277"/>
      <c r="TPP39" s="277"/>
      <c r="TPQ39" s="277"/>
      <c r="TPR39" s="277"/>
      <c r="TPS39" s="277"/>
      <c r="TPT39" s="277"/>
      <c r="TPU39" s="277"/>
      <c r="TPV39" s="277"/>
      <c r="TPW39" s="277"/>
      <c r="TPX39" s="277"/>
      <c r="TPY39" s="277"/>
      <c r="TPZ39" s="277"/>
      <c r="TQA39" s="277"/>
      <c r="TQB39" s="277"/>
      <c r="TQC39" s="277"/>
      <c r="TQD39" s="277"/>
      <c r="TQE39" s="277"/>
      <c r="TQF39" s="277"/>
      <c r="TQG39" s="277"/>
      <c r="TQH39" s="277"/>
      <c r="TQI39" s="277"/>
      <c r="TQJ39" s="277"/>
      <c r="TQK39" s="277"/>
      <c r="TQL39" s="277"/>
      <c r="TQM39" s="277"/>
      <c r="TQN39" s="277"/>
      <c r="TQO39" s="277"/>
      <c r="TQP39" s="277"/>
      <c r="TQQ39" s="277"/>
      <c r="TQR39" s="277"/>
      <c r="TQS39" s="277"/>
      <c r="TQT39" s="277"/>
      <c r="TQU39" s="277"/>
      <c r="TQV39" s="277"/>
      <c r="TQW39" s="277"/>
      <c r="TQX39" s="277"/>
      <c r="TQY39" s="277"/>
      <c r="TQZ39" s="277"/>
      <c r="TRA39" s="277"/>
      <c r="TRB39" s="277"/>
      <c r="TRC39" s="277"/>
      <c r="TRD39" s="277"/>
      <c r="TRE39" s="277"/>
      <c r="TRF39" s="277"/>
      <c r="TRG39" s="277"/>
      <c r="TRH39" s="277"/>
      <c r="TRI39" s="277"/>
      <c r="TRJ39" s="277"/>
      <c r="TRK39" s="277"/>
      <c r="TRL39" s="277"/>
      <c r="TRM39" s="277"/>
      <c r="TRN39" s="277"/>
      <c r="TRO39" s="277"/>
      <c r="TRP39" s="277"/>
      <c r="TRQ39" s="277"/>
      <c r="TRR39" s="277"/>
      <c r="TRS39" s="277"/>
      <c r="TRT39" s="277"/>
      <c r="TRU39" s="277"/>
      <c r="TRV39" s="277"/>
      <c r="TRW39" s="277"/>
      <c r="TRX39" s="277"/>
      <c r="TRY39" s="277"/>
      <c r="TRZ39" s="277"/>
      <c r="TSA39" s="277"/>
      <c r="TSB39" s="277"/>
      <c r="TSC39" s="277"/>
      <c r="TSD39" s="277"/>
      <c r="TSE39" s="277"/>
      <c r="TSF39" s="277"/>
      <c r="TSG39" s="277"/>
      <c r="TSH39" s="277"/>
      <c r="TSI39" s="277"/>
      <c r="TSJ39" s="277"/>
      <c r="TSK39" s="277"/>
      <c r="TSL39" s="277"/>
      <c r="TSM39" s="277"/>
      <c r="TSN39" s="277"/>
      <c r="TSO39" s="277"/>
      <c r="TSP39" s="277"/>
      <c r="TSQ39" s="277"/>
      <c r="TSR39" s="277"/>
      <c r="TSS39" s="277"/>
      <c r="TST39" s="277"/>
      <c r="TSU39" s="277"/>
      <c r="TSV39" s="277"/>
      <c r="TSW39" s="277"/>
      <c r="TSX39" s="277"/>
      <c r="TSY39" s="277"/>
      <c r="TSZ39" s="277"/>
      <c r="TTA39" s="277"/>
      <c r="TTB39" s="277"/>
      <c r="TTC39" s="277"/>
      <c r="TTD39" s="277"/>
      <c r="TTE39" s="277"/>
      <c r="TTF39" s="277"/>
      <c r="TTG39" s="277"/>
      <c r="TTH39" s="277"/>
      <c r="TTI39" s="277"/>
      <c r="TTJ39" s="277"/>
      <c r="TTK39" s="277"/>
      <c r="TTL39" s="277"/>
      <c r="TTM39" s="277"/>
      <c r="TTN39" s="277"/>
      <c r="TTO39" s="277"/>
      <c r="TTP39" s="277"/>
      <c r="TTQ39" s="277"/>
      <c r="TTR39" s="277"/>
      <c r="TTS39" s="277"/>
      <c r="TTT39" s="277"/>
      <c r="TTU39" s="277"/>
      <c r="TTV39" s="277"/>
      <c r="TTW39" s="277"/>
      <c r="TTX39" s="277"/>
      <c r="TTY39" s="277"/>
      <c r="TTZ39" s="277"/>
      <c r="TUA39" s="277"/>
      <c r="TUB39" s="277"/>
      <c r="TUC39" s="277"/>
      <c r="TUD39" s="277"/>
      <c r="TUE39" s="277"/>
      <c r="TUF39" s="277"/>
      <c r="TUG39" s="277"/>
      <c r="TUH39" s="277"/>
      <c r="TUI39" s="277"/>
      <c r="TUJ39" s="277"/>
      <c r="TUK39" s="277"/>
      <c r="TUL39" s="277"/>
      <c r="TUM39" s="277"/>
      <c r="TUN39" s="277"/>
      <c r="TUO39" s="277"/>
      <c r="TUP39" s="277"/>
      <c r="TUQ39" s="277"/>
      <c r="TUR39" s="277"/>
      <c r="TUS39" s="277"/>
      <c r="TUT39" s="277"/>
      <c r="TUU39" s="277"/>
      <c r="TUV39" s="277"/>
      <c r="TUW39" s="277"/>
      <c r="TUX39" s="277"/>
      <c r="TUY39" s="277"/>
      <c r="TUZ39" s="277"/>
      <c r="TVA39" s="277"/>
      <c r="TVB39" s="277"/>
      <c r="TVC39" s="277"/>
      <c r="TVD39" s="277"/>
      <c r="TVE39" s="277"/>
      <c r="TVF39" s="277"/>
      <c r="TVG39" s="277"/>
      <c r="TVH39" s="277"/>
      <c r="TVI39" s="277"/>
      <c r="TVJ39" s="277"/>
      <c r="TVK39" s="277"/>
      <c r="TVL39" s="277"/>
      <c r="TVM39" s="277"/>
      <c r="TVN39" s="277"/>
      <c r="TVO39" s="277"/>
      <c r="TVP39" s="277"/>
      <c r="TVQ39" s="277"/>
      <c r="TVR39" s="277"/>
      <c r="TVS39" s="277"/>
      <c r="TVT39" s="277"/>
      <c r="TVU39" s="277"/>
      <c r="TVV39" s="277"/>
      <c r="TVW39" s="277"/>
      <c r="TVX39" s="277"/>
      <c r="TVY39" s="277"/>
      <c r="TVZ39" s="277"/>
      <c r="TWA39" s="277"/>
      <c r="TWB39" s="277"/>
      <c r="TWC39" s="277"/>
      <c r="TWD39" s="277"/>
      <c r="TWE39" s="277"/>
      <c r="TWF39" s="277"/>
      <c r="TWG39" s="277"/>
      <c r="TWH39" s="277"/>
      <c r="TWI39" s="277"/>
      <c r="TWJ39" s="277"/>
      <c r="TWK39" s="277"/>
      <c r="TWL39" s="277"/>
      <c r="TWM39" s="277"/>
      <c r="TWN39" s="277"/>
      <c r="TWO39" s="277"/>
      <c r="TWP39" s="277"/>
      <c r="TWQ39" s="277"/>
      <c r="TWR39" s="277"/>
      <c r="TWS39" s="277"/>
      <c r="TWT39" s="277"/>
      <c r="TWU39" s="277"/>
      <c r="TWV39" s="277"/>
      <c r="TWW39" s="277"/>
      <c r="TWX39" s="277"/>
      <c r="TWY39" s="277"/>
      <c r="TWZ39" s="277"/>
      <c r="TXA39" s="277"/>
      <c r="TXB39" s="277"/>
      <c r="TXC39" s="277"/>
      <c r="TXD39" s="277"/>
      <c r="TXE39" s="277"/>
      <c r="TXF39" s="277"/>
      <c r="TXG39" s="277"/>
      <c r="TXH39" s="277"/>
      <c r="TXI39" s="277"/>
      <c r="TXJ39" s="277"/>
      <c r="TXK39" s="277"/>
      <c r="TXL39" s="277"/>
      <c r="TXM39" s="277"/>
      <c r="TXN39" s="277"/>
      <c r="TXO39" s="277"/>
      <c r="TXP39" s="277"/>
      <c r="TXQ39" s="277"/>
      <c r="TXR39" s="277"/>
      <c r="TXS39" s="277"/>
      <c r="TXT39" s="277"/>
      <c r="TXU39" s="277"/>
      <c r="TXV39" s="277"/>
      <c r="TXW39" s="277"/>
      <c r="TXX39" s="277"/>
      <c r="TXY39" s="277"/>
      <c r="TXZ39" s="277"/>
      <c r="TYA39" s="277"/>
      <c r="TYB39" s="277"/>
      <c r="TYC39" s="277"/>
      <c r="TYD39" s="277"/>
      <c r="TYE39" s="277"/>
      <c r="TYF39" s="277"/>
      <c r="TYG39" s="277"/>
      <c r="TYH39" s="277"/>
      <c r="TYI39" s="277"/>
      <c r="TYJ39" s="277"/>
      <c r="TYK39" s="277"/>
      <c r="TYL39" s="277"/>
      <c r="TYM39" s="277"/>
      <c r="TYN39" s="277"/>
      <c r="TYO39" s="277"/>
      <c r="TYP39" s="277"/>
      <c r="TYQ39" s="277"/>
      <c r="TYR39" s="277"/>
      <c r="TYS39" s="277"/>
      <c r="TYT39" s="277"/>
      <c r="TYU39" s="277"/>
      <c r="TYV39" s="277"/>
      <c r="TYW39" s="277"/>
      <c r="TYX39" s="277"/>
      <c r="TYY39" s="277"/>
      <c r="TYZ39" s="277"/>
      <c r="TZA39" s="277"/>
      <c r="TZB39" s="277"/>
      <c r="TZC39" s="277"/>
      <c r="TZD39" s="277"/>
      <c r="TZE39" s="277"/>
      <c r="TZF39" s="277"/>
      <c r="TZG39" s="277"/>
      <c r="TZH39" s="277"/>
      <c r="TZI39" s="277"/>
      <c r="TZJ39" s="277"/>
      <c r="TZK39" s="277"/>
      <c r="TZL39" s="277"/>
      <c r="TZM39" s="277"/>
      <c r="TZN39" s="277"/>
      <c r="TZO39" s="277"/>
      <c r="TZP39" s="277"/>
      <c r="TZQ39" s="277"/>
      <c r="TZR39" s="277"/>
      <c r="TZS39" s="277"/>
      <c r="TZT39" s="277"/>
      <c r="TZU39" s="277"/>
      <c r="TZV39" s="277"/>
      <c r="TZW39" s="277"/>
      <c r="TZX39" s="277"/>
      <c r="TZY39" s="277"/>
      <c r="TZZ39" s="277"/>
      <c r="UAA39" s="277"/>
      <c r="UAB39" s="277"/>
      <c r="UAC39" s="277"/>
      <c r="UAD39" s="277"/>
      <c r="UAE39" s="277"/>
      <c r="UAF39" s="277"/>
      <c r="UAG39" s="277"/>
      <c r="UAH39" s="277"/>
      <c r="UAI39" s="277"/>
      <c r="UAJ39" s="277"/>
      <c r="UAK39" s="277"/>
      <c r="UAL39" s="277"/>
      <c r="UAM39" s="277"/>
      <c r="UAN39" s="277"/>
      <c r="UAO39" s="277"/>
      <c r="UAP39" s="277"/>
      <c r="UAQ39" s="277"/>
      <c r="UAR39" s="277"/>
      <c r="UAS39" s="277"/>
      <c r="UAT39" s="277"/>
      <c r="UAU39" s="277"/>
      <c r="UAV39" s="277"/>
      <c r="UAW39" s="277"/>
      <c r="UAX39" s="277"/>
      <c r="UAY39" s="277"/>
      <c r="UAZ39" s="277"/>
      <c r="UBA39" s="277"/>
      <c r="UBB39" s="277"/>
      <c r="UBC39" s="277"/>
      <c r="UBD39" s="277"/>
      <c r="UBE39" s="277"/>
      <c r="UBF39" s="277"/>
      <c r="UBG39" s="277"/>
      <c r="UBH39" s="277"/>
      <c r="UBI39" s="277"/>
      <c r="UBJ39" s="277"/>
      <c r="UBK39" s="277"/>
      <c r="UBL39" s="277"/>
      <c r="UBM39" s="277"/>
      <c r="UBN39" s="277"/>
      <c r="UBO39" s="277"/>
      <c r="UBP39" s="277"/>
      <c r="UBQ39" s="277"/>
      <c r="UBR39" s="277"/>
      <c r="UBS39" s="277"/>
      <c r="UBT39" s="277"/>
      <c r="UBU39" s="277"/>
      <c r="UBV39" s="277"/>
      <c r="UBW39" s="277"/>
      <c r="UBX39" s="277"/>
      <c r="UBY39" s="277"/>
      <c r="UBZ39" s="277"/>
      <c r="UCA39" s="277"/>
      <c r="UCB39" s="277"/>
      <c r="UCC39" s="277"/>
      <c r="UCD39" s="277"/>
      <c r="UCE39" s="277"/>
      <c r="UCF39" s="277"/>
      <c r="UCG39" s="277"/>
      <c r="UCH39" s="277"/>
      <c r="UCI39" s="277"/>
      <c r="UCJ39" s="277"/>
      <c r="UCK39" s="277"/>
      <c r="UCL39" s="277"/>
      <c r="UCM39" s="277"/>
      <c r="UCN39" s="277"/>
      <c r="UCO39" s="277"/>
      <c r="UCP39" s="277"/>
      <c r="UCQ39" s="277"/>
      <c r="UCR39" s="277"/>
      <c r="UCS39" s="277"/>
      <c r="UCT39" s="277"/>
      <c r="UCU39" s="277"/>
      <c r="UCV39" s="277"/>
      <c r="UCW39" s="277"/>
      <c r="UCX39" s="277"/>
      <c r="UCY39" s="277"/>
      <c r="UCZ39" s="277"/>
      <c r="UDA39" s="277"/>
      <c r="UDB39" s="277"/>
      <c r="UDC39" s="277"/>
      <c r="UDD39" s="277"/>
      <c r="UDE39" s="277"/>
      <c r="UDF39" s="277"/>
      <c r="UDG39" s="277"/>
      <c r="UDH39" s="277"/>
      <c r="UDI39" s="277"/>
      <c r="UDJ39" s="277"/>
      <c r="UDK39" s="277"/>
      <c r="UDL39" s="277"/>
      <c r="UDM39" s="277"/>
      <c r="UDN39" s="277"/>
      <c r="UDO39" s="277"/>
      <c r="UDP39" s="277"/>
      <c r="UDQ39" s="277"/>
      <c r="UDR39" s="277"/>
      <c r="UDS39" s="277"/>
      <c r="UDT39" s="277"/>
      <c r="UDU39" s="277"/>
      <c r="UDV39" s="277"/>
      <c r="UDW39" s="277"/>
      <c r="UDX39" s="277"/>
      <c r="UDY39" s="277"/>
      <c r="UDZ39" s="277"/>
      <c r="UEA39" s="277"/>
      <c r="UEB39" s="277"/>
      <c r="UEC39" s="277"/>
      <c r="UED39" s="277"/>
      <c r="UEE39" s="277"/>
      <c r="UEF39" s="277"/>
      <c r="UEG39" s="277"/>
      <c r="UEH39" s="277"/>
      <c r="UEI39" s="277"/>
      <c r="UEJ39" s="277"/>
      <c r="UEK39" s="277"/>
      <c r="UEL39" s="277"/>
      <c r="UEM39" s="277"/>
      <c r="UEN39" s="277"/>
      <c r="UEO39" s="277"/>
      <c r="UEP39" s="277"/>
      <c r="UEQ39" s="277"/>
      <c r="UER39" s="277"/>
      <c r="UES39" s="277"/>
      <c r="UET39" s="277"/>
      <c r="UEU39" s="277"/>
      <c r="UEV39" s="277"/>
      <c r="UEW39" s="277"/>
      <c r="UEX39" s="277"/>
      <c r="UEY39" s="277"/>
      <c r="UEZ39" s="277"/>
      <c r="UFA39" s="277"/>
      <c r="UFB39" s="277"/>
      <c r="UFC39" s="277"/>
      <c r="UFD39" s="277"/>
      <c r="UFE39" s="277"/>
      <c r="UFF39" s="277"/>
      <c r="UFG39" s="277"/>
      <c r="UFH39" s="277"/>
      <c r="UFI39" s="277"/>
      <c r="UFJ39" s="277"/>
      <c r="UFK39" s="277"/>
      <c r="UFL39" s="277"/>
      <c r="UFM39" s="277"/>
      <c r="UFN39" s="277"/>
      <c r="UFO39" s="277"/>
      <c r="UFP39" s="277"/>
      <c r="UFQ39" s="277"/>
      <c r="UFR39" s="277"/>
      <c r="UFS39" s="277"/>
      <c r="UFT39" s="277"/>
      <c r="UFU39" s="277"/>
      <c r="UFV39" s="277"/>
      <c r="UFW39" s="277"/>
      <c r="UFX39" s="277"/>
      <c r="UFY39" s="277"/>
      <c r="UFZ39" s="277"/>
      <c r="UGA39" s="277"/>
      <c r="UGB39" s="277"/>
      <c r="UGC39" s="277"/>
      <c r="UGD39" s="277"/>
      <c r="UGE39" s="277"/>
      <c r="UGF39" s="277"/>
      <c r="UGG39" s="277"/>
      <c r="UGH39" s="277"/>
      <c r="UGI39" s="277"/>
      <c r="UGJ39" s="277"/>
      <c r="UGK39" s="277"/>
      <c r="UGL39" s="277"/>
      <c r="UGM39" s="277"/>
      <c r="UGN39" s="277"/>
      <c r="UGO39" s="277"/>
      <c r="UGP39" s="277"/>
      <c r="UGQ39" s="277"/>
      <c r="UGR39" s="277"/>
      <c r="UGS39" s="277"/>
      <c r="UGT39" s="277"/>
      <c r="UGU39" s="277"/>
      <c r="UGV39" s="277"/>
      <c r="UGW39" s="277"/>
      <c r="UGX39" s="277"/>
      <c r="UGY39" s="277"/>
      <c r="UGZ39" s="277"/>
      <c r="UHA39" s="277"/>
      <c r="UHB39" s="277"/>
      <c r="UHC39" s="277"/>
      <c r="UHD39" s="277"/>
      <c r="UHE39" s="277"/>
      <c r="UHF39" s="277"/>
      <c r="UHG39" s="277"/>
      <c r="UHH39" s="277"/>
      <c r="UHI39" s="277"/>
      <c r="UHJ39" s="277"/>
      <c r="UHK39" s="277"/>
      <c r="UHL39" s="277"/>
      <c r="UHM39" s="277"/>
      <c r="UHN39" s="277"/>
      <c r="UHO39" s="277"/>
      <c r="UHP39" s="277"/>
      <c r="UHQ39" s="277"/>
      <c r="UHR39" s="277"/>
      <c r="UHS39" s="277"/>
      <c r="UHT39" s="277"/>
      <c r="UHU39" s="277"/>
      <c r="UHV39" s="277"/>
      <c r="UHW39" s="277"/>
      <c r="UHX39" s="277"/>
      <c r="UHY39" s="277"/>
      <c r="UHZ39" s="277"/>
      <c r="UIA39" s="277"/>
      <c r="UIB39" s="277"/>
      <c r="UIC39" s="277"/>
      <c r="UID39" s="277"/>
      <c r="UIE39" s="277"/>
      <c r="UIF39" s="277"/>
      <c r="UIG39" s="277"/>
      <c r="UIH39" s="277"/>
      <c r="UII39" s="277"/>
      <c r="UIJ39" s="277"/>
      <c r="UIK39" s="277"/>
      <c r="UIL39" s="277"/>
      <c r="UIM39" s="277"/>
      <c r="UIN39" s="277"/>
      <c r="UIO39" s="277"/>
      <c r="UIP39" s="277"/>
      <c r="UIQ39" s="277"/>
      <c r="UIR39" s="277"/>
      <c r="UIS39" s="277"/>
      <c r="UIT39" s="277"/>
      <c r="UIU39" s="277"/>
      <c r="UIV39" s="277"/>
      <c r="UIW39" s="277"/>
      <c r="UIX39" s="277"/>
      <c r="UIY39" s="277"/>
      <c r="UIZ39" s="277"/>
      <c r="UJA39" s="277"/>
      <c r="UJB39" s="277"/>
      <c r="UJC39" s="277"/>
      <c r="UJD39" s="277"/>
      <c r="UJE39" s="277"/>
      <c r="UJF39" s="277"/>
      <c r="UJG39" s="277"/>
      <c r="UJH39" s="277"/>
      <c r="UJI39" s="277"/>
      <c r="UJJ39" s="277"/>
      <c r="UJK39" s="277"/>
      <c r="UJL39" s="277"/>
      <c r="UJM39" s="277"/>
      <c r="UJN39" s="277"/>
      <c r="UJO39" s="277"/>
      <c r="UJP39" s="277"/>
      <c r="UJQ39" s="277"/>
      <c r="UJR39" s="277"/>
      <c r="UJS39" s="277"/>
      <c r="UJT39" s="277"/>
      <c r="UJU39" s="277"/>
      <c r="UJV39" s="277"/>
      <c r="UJW39" s="277"/>
      <c r="UJX39" s="277"/>
      <c r="UJY39" s="277"/>
      <c r="UJZ39" s="277"/>
      <c r="UKA39" s="277"/>
      <c r="UKB39" s="277"/>
      <c r="UKC39" s="277"/>
      <c r="UKD39" s="277"/>
      <c r="UKE39" s="277"/>
      <c r="UKF39" s="277"/>
      <c r="UKG39" s="277"/>
      <c r="UKH39" s="277"/>
      <c r="UKI39" s="277"/>
      <c r="UKJ39" s="277"/>
      <c r="UKK39" s="277"/>
      <c r="UKL39" s="277"/>
      <c r="UKM39" s="277"/>
      <c r="UKN39" s="277"/>
      <c r="UKO39" s="277"/>
      <c r="UKP39" s="277"/>
      <c r="UKQ39" s="277"/>
      <c r="UKR39" s="277"/>
      <c r="UKS39" s="277"/>
      <c r="UKT39" s="277"/>
      <c r="UKU39" s="277"/>
      <c r="UKV39" s="277"/>
      <c r="UKW39" s="277"/>
      <c r="UKX39" s="277"/>
      <c r="UKY39" s="277"/>
      <c r="UKZ39" s="277"/>
      <c r="ULA39" s="277"/>
      <c r="ULB39" s="277"/>
      <c r="ULC39" s="277"/>
      <c r="ULD39" s="277"/>
      <c r="ULE39" s="277"/>
      <c r="ULF39" s="277"/>
      <c r="ULG39" s="277"/>
      <c r="ULH39" s="277"/>
      <c r="ULI39" s="277"/>
      <c r="ULJ39" s="277"/>
      <c r="ULK39" s="277"/>
      <c r="ULL39" s="277"/>
      <c r="ULM39" s="277"/>
      <c r="ULN39" s="277"/>
      <c r="ULO39" s="277"/>
      <c r="ULP39" s="277"/>
      <c r="ULQ39" s="277"/>
      <c r="ULR39" s="277"/>
      <c r="ULS39" s="277"/>
      <c r="ULT39" s="277"/>
      <c r="ULU39" s="277"/>
      <c r="ULV39" s="277"/>
      <c r="ULW39" s="277"/>
      <c r="ULX39" s="277"/>
      <c r="ULY39" s="277"/>
      <c r="ULZ39" s="277"/>
      <c r="UMA39" s="277"/>
      <c r="UMB39" s="277"/>
      <c r="UMC39" s="277"/>
      <c r="UMD39" s="277"/>
      <c r="UME39" s="277"/>
      <c r="UMF39" s="277"/>
      <c r="UMG39" s="277"/>
      <c r="UMH39" s="277"/>
      <c r="UMI39" s="277"/>
      <c r="UMJ39" s="277"/>
      <c r="UMK39" s="277"/>
      <c r="UML39" s="277"/>
      <c r="UMM39" s="277"/>
      <c r="UMN39" s="277"/>
      <c r="UMO39" s="277"/>
      <c r="UMP39" s="277"/>
      <c r="UMQ39" s="277"/>
      <c r="UMR39" s="277"/>
      <c r="UMS39" s="277"/>
      <c r="UMT39" s="277"/>
      <c r="UMU39" s="277"/>
      <c r="UMV39" s="277"/>
      <c r="UMW39" s="277"/>
      <c r="UMX39" s="277"/>
      <c r="UMY39" s="277"/>
      <c r="UMZ39" s="277"/>
      <c r="UNA39" s="277"/>
      <c r="UNB39" s="277"/>
      <c r="UNC39" s="277"/>
      <c r="UND39" s="277"/>
      <c r="UNE39" s="277"/>
      <c r="UNF39" s="277"/>
      <c r="UNG39" s="277"/>
      <c r="UNH39" s="277"/>
      <c r="UNI39" s="277"/>
      <c r="UNJ39" s="277"/>
      <c r="UNK39" s="277"/>
      <c r="UNL39" s="277"/>
      <c r="UNM39" s="277"/>
      <c r="UNN39" s="277"/>
      <c r="UNO39" s="277"/>
      <c r="UNP39" s="277"/>
      <c r="UNQ39" s="277"/>
      <c r="UNR39" s="277"/>
      <c r="UNS39" s="277"/>
      <c r="UNT39" s="277"/>
      <c r="UNU39" s="277"/>
      <c r="UNV39" s="277"/>
      <c r="UNW39" s="277"/>
      <c r="UNX39" s="277"/>
      <c r="UNY39" s="277"/>
      <c r="UNZ39" s="277"/>
      <c r="UOA39" s="277"/>
      <c r="UOB39" s="277"/>
      <c r="UOC39" s="277"/>
      <c r="UOD39" s="277"/>
      <c r="UOE39" s="277"/>
      <c r="UOF39" s="277"/>
      <c r="UOG39" s="277"/>
      <c r="UOH39" s="277"/>
      <c r="UOI39" s="277"/>
      <c r="UOJ39" s="277"/>
      <c r="UOK39" s="277"/>
      <c r="UOL39" s="277"/>
      <c r="UOM39" s="277"/>
      <c r="UON39" s="277"/>
      <c r="UOO39" s="277"/>
      <c r="UOP39" s="277"/>
      <c r="UOQ39" s="277"/>
      <c r="UOR39" s="277"/>
      <c r="UOS39" s="277"/>
      <c r="UOT39" s="277"/>
      <c r="UOU39" s="277"/>
      <c r="UOV39" s="277"/>
      <c r="UOW39" s="277"/>
      <c r="UOX39" s="277"/>
      <c r="UOY39" s="277"/>
      <c r="UOZ39" s="277"/>
      <c r="UPA39" s="277"/>
      <c r="UPB39" s="277"/>
      <c r="UPC39" s="277"/>
      <c r="UPD39" s="277"/>
      <c r="UPE39" s="277"/>
      <c r="UPF39" s="277"/>
      <c r="UPG39" s="277"/>
      <c r="UPH39" s="277"/>
      <c r="UPI39" s="277"/>
      <c r="UPJ39" s="277"/>
      <c r="UPK39" s="277"/>
      <c r="UPL39" s="277"/>
      <c r="UPM39" s="277"/>
      <c r="UPN39" s="277"/>
      <c r="UPO39" s="277"/>
      <c r="UPP39" s="277"/>
      <c r="UPQ39" s="277"/>
      <c r="UPR39" s="277"/>
      <c r="UPS39" s="277"/>
      <c r="UPT39" s="277"/>
      <c r="UPU39" s="277"/>
      <c r="UPV39" s="277"/>
      <c r="UPW39" s="277"/>
      <c r="UPX39" s="277"/>
      <c r="UPY39" s="277"/>
      <c r="UPZ39" s="277"/>
      <c r="UQA39" s="277"/>
      <c r="UQB39" s="277"/>
      <c r="UQC39" s="277"/>
      <c r="UQD39" s="277"/>
      <c r="UQE39" s="277"/>
      <c r="UQF39" s="277"/>
      <c r="UQG39" s="277"/>
      <c r="UQH39" s="277"/>
      <c r="UQI39" s="277"/>
      <c r="UQJ39" s="277"/>
      <c r="UQK39" s="277"/>
      <c r="UQL39" s="277"/>
      <c r="UQM39" s="277"/>
      <c r="UQN39" s="277"/>
      <c r="UQO39" s="277"/>
      <c r="UQP39" s="277"/>
      <c r="UQQ39" s="277"/>
      <c r="UQR39" s="277"/>
      <c r="UQS39" s="277"/>
      <c r="UQT39" s="277"/>
      <c r="UQU39" s="277"/>
      <c r="UQV39" s="277"/>
      <c r="UQW39" s="277"/>
      <c r="UQX39" s="277"/>
      <c r="UQY39" s="277"/>
      <c r="UQZ39" s="277"/>
      <c r="URA39" s="277"/>
      <c r="URB39" s="277"/>
      <c r="URC39" s="277"/>
      <c r="URD39" s="277"/>
      <c r="URE39" s="277"/>
      <c r="URF39" s="277"/>
      <c r="URG39" s="277"/>
      <c r="URH39" s="277"/>
      <c r="URI39" s="277"/>
      <c r="URJ39" s="277"/>
      <c r="URK39" s="277"/>
      <c r="URL39" s="277"/>
      <c r="URM39" s="277"/>
      <c r="URN39" s="277"/>
      <c r="URO39" s="277"/>
      <c r="URP39" s="277"/>
      <c r="URQ39" s="277"/>
      <c r="URR39" s="277"/>
      <c r="URS39" s="277"/>
      <c r="URT39" s="277"/>
      <c r="URU39" s="277"/>
      <c r="URV39" s="277"/>
      <c r="URW39" s="277"/>
      <c r="URX39" s="277"/>
      <c r="URY39" s="277"/>
      <c r="URZ39" s="277"/>
      <c r="USA39" s="277"/>
      <c r="USB39" s="277"/>
      <c r="USC39" s="277"/>
      <c r="USD39" s="277"/>
      <c r="USE39" s="277"/>
      <c r="USF39" s="277"/>
      <c r="USG39" s="277"/>
      <c r="USH39" s="277"/>
      <c r="USI39" s="277"/>
      <c r="USJ39" s="277"/>
      <c r="USK39" s="277"/>
      <c r="USL39" s="277"/>
      <c r="USM39" s="277"/>
      <c r="USN39" s="277"/>
      <c r="USO39" s="277"/>
      <c r="USP39" s="277"/>
      <c r="USQ39" s="277"/>
      <c r="USR39" s="277"/>
      <c r="USS39" s="277"/>
      <c r="UST39" s="277"/>
      <c r="USU39" s="277"/>
      <c r="USV39" s="277"/>
      <c r="USW39" s="277"/>
      <c r="USX39" s="277"/>
      <c r="USY39" s="277"/>
      <c r="USZ39" s="277"/>
      <c r="UTA39" s="277"/>
      <c r="UTB39" s="277"/>
      <c r="UTC39" s="277"/>
      <c r="UTD39" s="277"/>
      <c r="UTE39" s="277"/>
      <c r="UTF39" s="277"/>
      <c r="UTG39" s="277"/>
      <c r="UTH39" s="277"/>
      <c r="UTI39" s="277"/>
      <c r="UTJ39" s="277"/>
      <c r="UTK39" s="277"/>
      <c r="UTL39" s="277"/>
      <c r="UTM39" s="277"/>
      <c r="UTN39" s="277"/>
      <c r="UTO39" s="277"/>
      <c r="UTP39" s="277"/>
      <c r="UTQ39" s="277"/>
      <c r="UTR39" s="277"/>
      <c r="UTS39" s="277"/>
      <c r="UTT39" s="277"/>
      <c r="UTU39" s="277"/>
      <c r="UTV39" s="277"/>
      <c r="UTW39" s="277"/>
      <c r="UTX39" s="277"/>
      <c r="UTY39" s="277"/>
      <c r="UTZ39" s="277"/>
      <c r="UUA39" s="277"/>
      <c r="UUB39" s="277"/>
      <c r="UUC39" s="277"/>
      <c r="UUD39" s="277"/>
      <c r="UUE39" s="277"/>
      <c r="UUF39" s="277"/>
      <c r="UUG39" s="277"/>
      <c r="UUH39" s="277"/>
      <c r="UUI39" s="277"/>
      <c r="UUJ39" s="277"/>
      <c r="UUK39" s="277"/>
      <c r="UUL39" s="277"/>
      <c r="UUM39" s="277"/>
      <c r="UUN39" s="277"/>
      <c r="UUO39" s="277"/>
      <c r="UUP39" s="277"/>
      <c r="UUQ39" s="277"/>
      <c r="UUR39" s="277"/>
      <c r="UUS39" s="277"/>
      <c r="UUT39" s="277"/>
      <c r="UUU39" s="277"/>
      <c r="UUV39" s="277"/>
      <c r="UUW39" s="277"/>
      <c r="UUX39" s="277"/>
      <c r="UUY39" s="277"/>
      <c r="UUZ39" s="277"/>
      <c r="UVA39" s="277"/>
      <c r="UVB39" s="277"/>
      <c r="UVC39" s="277"/>
      <c r="UVD39" s="277"/>
      <c r="UVE39" s="277"/>
      <c r="UVF39" s="277"/>
      <c r="UVG39" s="277"/>
      <c r="UVH39" s="277"/>
      <c r="UVI39" s="277"/>
      <c r="UVJ39" s="277"/>
      <c r="UVK39" s="277"/>
      <c r="UVL39" s="277"/>
      <c r="UVM39" s="277"/>
      <c r="UVN39" s="277"/>
      <c r="UVO39" s="277"/>
      <c r="UVP39" s="277"/>
      <c r="UVQ39" s="277"/>
      <c r="UVR39" s="277"/>
      <c r="UVS39" s="277"/>
      <c r="UVT39" s="277"/>
      <c r="UVU39" s="277"/>
      <c r="UVV39" s="277"/>
      <c r="UVW39" s="277"/>
      <c r="UVX39" s="277"/>
      <c r="UVY39" s="277"/>
      <c r="UVZ39" s="277"/>
      <c r="UWA39" s="277"/>
      <c r="UWB39" s="277"/>
      <c r="UWC39" s="277"/>
      <c r="UWD39" s="277"/>
      <c r="UWE39" s="277"/>
      <c r="UWF39" s="277"/>
      <c r="UWG39" s="277"/>
      <c r="UWH39" s="277"/>
      <c r="UWI39" s="277"/>
      <c r="UWJ39" s="277"/>
      <c r="UWK39" s="277"/>
      <c r="UWL39" s="277"/>
      <c r="UWM39" s="277"/>
      <c r="UWN39" s="277"/>
      <c r="UWO39" s="277"/>
      <c r="UWP39" s="277"/>
      <c r="UWQ39" s="277"/>
      <c r="UWR39" s="277"/>
      <c r="UWS39" s="277"/>
      <c r="UWT39" s="277"/>
      <c r="UWU39" s="277"/>
      <c r="UWV39" s="277"/>
      <c r="UWW39" s="277"/>
      <c r="UWX39" s="277"/>
      <c r="UWY39" s="277"/>
      <c r="UWZ39" s="277"/>
      <c r="UXA39" s="277"/>
      <c r="UXB39" s="277"/>
      <c r="UXC39" s="277"/>
      <c r="UXD39" s="277"/>
      <c r="UXE39" s="277"/>
      <c r="UXF39" s="277"/>
      <c r="UXG39" s="277"/>
      <c r="UXH39" s="277"/>
      <c r="UXI39" s="277"/>
      <c r="UXJ39" s="277"/>
      <c r="UXK39" s="277"/>
      <c r="UXL39" s="277"/>
      <c r="UXM39" s="277"/>
      <c r="UXN39" s="277"/>
      <c r="UXO39" s="277"/>
      <c r="UXP39" s="277"/>
      <c r="UXQ39" s="277"/>
      <c r="UXR39" s="277"/>
      <c r="UXS39" s="277"/>
      <c r="UXT39" s="277"/>
      <c r="UXU39" s="277"/>
      <c r="UXV39" s="277"/>
      <c r="UXW39" s="277"/>
      <c r="UXX39" s="277"/>
      <c r="UXY39" s="277"/>
      <c r="UXZ39" s="277"/>
      <c r="UYA39" s="277"/>
      <c r="UYB39" s="277"/>
      <c r="UYC39" s="277"/>
      <c r="UYD39" s="277"/>
      <c r="UYE39" s="277"/>
      <c r="UYF39" s="277"/>
      <c r="UYG39" s="277"/>
      <c r="UYH39" s="277"/>
      <c r="UYI39" s="277"/>
      <c r="UYJ39" s="277"/>
      <c r="UYK39" s="277"/>
      <c r="UYL39" s="277"/>
      <c r="UYM39" s="277"/>
      <c r="UYN39" s="277"/>
      <c r="UYO39" s="277"/>
      <c r="UYP39" s="277"/>
      <c r="UYQ39" s="277"/>
      <c r="UYR39" s="277"/>
      <c r="UYS39" s="277"/>
      <c r="UYT39" s="277"/>
      <c r="UYU39" s="277"/>
      <c r="UYV39" s="277"/>
      <c r="UYW39" s="277"/>
      <c r="UYX39" s="277"/>
      <c r="UYY39" s="277"/>
      <c r="UYZ39" s="277"/>
      <c r="UZA39" s="277"/>
      <c r="UZB39" s="277"/>
      <c r="UZC39" s="277"/>
      <c r="UZD39" s="277"/>
      <c r="UZE39" s="277"/>
      <c r="UZF39" s="277"/>
      <c r="UZG39" s="277"/>
      <c r="UZH39" s="277"/>
      <c r="UZI39" s="277"/>
      <c r="UZJ39" s="277"/>
      <c r="UZK39" s="277"/>
      <c r="UZL39" s="277"/>
      <c r="UZM39" s="277"/>
      <c r="UZN39" s="277"/>
      <c r="UZO39" s="277"/>
      <c r="UZP39" s="277"/>
      <c r="UZQ39" s="277"/>
      <c r="UZR39" s="277"/>
      <c r="UZS39" s="277"/>
      <c r="UZT39" s="277"/>
      <c r="UZU39" s="277"/>
      <c r="UZV39" s="277"/>
      <c r="UZW39" s="277"/>
      <c r="UZX39" s="277"/>
      <c r="UZY39" s="277"/>
      <c r="UZZ39" s="277"/>
      <c r="VAA39" s="277"/>
      <c r="VAB39" s="277"/>
      <c r="VAC39" s="277"/>
      <c r="VAD39" s="277"/>
      <c r="VAE39" s="277"/>
      <c r="VAF39" s="277"/>
      <c r="VAG39" s="277"/>
      <c r="VAH39" s="277"/>
      <c r="VAI39" s="277"/>
      <c r="VAJ39" s="277"/>
      <c r="VAK39" s="277"/>
      <c r="VAL39" s="277"/>
      <c r="VAM39" s="277"/>
      <c r="VAN39" s="277"/>
      <c r="VAO39" s="277"/>
      <c r="VAP39" s="277"/>
      <c r="VAQ39" s="277"/>
      <c r="VAR39" s="277"/>
      <c r="VAS39" s="277"/>
      <c r="VAT39" s="277"/>
      <c r="VAU39" s="277"/>
      <c r="VAV39" s="277"/>
      <c r="VAW39" s="277"/>
      <c r="VAX39" s="277"/>
      <c r="VAY39" s="277"/>
      <c r="VAZ39" s="277"/>
      <c r="VBA39" s="277"/>
      <c r="VBB39" s="277"/>
      <c r="VBC39" s="277"/>
      <c r="VBD39" s="277"/>
      <c r="VBE39" s="277"/>
      <c r="VBF39" s="277"/>
      <c r="VBG39" s="277"/>
      <c r="VBH39" s="277"/>
      <c r="VBI39" s="277"/>
      <c r="VBJ39" s="277"/>
      <c r="VBK39" s="277"/>
      <c r="VBL39" s="277"/>
      <c r="VBM39" s="277"/>
      <c r="VBN39" s="277"/>
      <c r="VBO39" s="277"/>
      <c r="VBP39" s="277"/>
      <c r="VBQ39" s="277"/>
      <c r="VBR39" s="277"/>
      <c r="VBS39" s="277"/>
      <c r="VBT39" s="277"/>
      <c r="VBU39" s="277"/>
      <c r="VBV39" s="277"/>
      <c r="VBW39" s="277"/>
      <c r="VBX39" s="277"/>
      <c r="VBY39" s="277"/>
      <c r="VBZ39" s="277"/>
      <c r="VCA39" s="277"/>
      <c r="VCB39" s="277"/>
      <c r="VCC39" s="277"/>
      <c r="VCD39" s="277"/>
      <c r="VCE39" s="277"/>
      <c r="VCF39" s="277"/>
      <c r="VCG39" s="277"/>
      <c r="VCH39" s="277"/>
      <c r="VCI39" s="277"/>
      <c r="VCJ39" s="277"/>
      <c r="VCK39" s="277"/>
      <c r="VCL39" s="277"/>
      <c r="VCM39" s="277"/>
      <c r="VCN39" s="277"/>
      <c r="VCO39" s="277"/>
      <c r="VCP39" s="277"/>
      <c r="VCQ39" s="277"/>
      <c r="VCR39" s="277"/>
      <c r="VCS39" s="277"/>
      <c r="VCT39" s="277"/>
      <c r="VCU39" s="277"/>
      <c r="VCV39" s="277"/>
      <c r="VCW39" s="277"/>
      <c r="VCX39" s="277"/>
      <c r="VCY39" s="277"/>
      <c r="VCZ39" s="277"/>
      <c r="VDA39" s="277"/>
      <c r="VDB39" s="277"/>
      <c r="VDC39" s="277"/>
      <c r="VDD39" s="277"/>
      <c r="VDE39" s="277"/>
      <c r="VDF39" s="277"/>
      <c r="VDG39" s="277"/>
      <c r="VDH39" s="277"/>
      <c r="VDI39" s="277"/>
      <c r="VDJ39" s="277"/>
      <c r="VDK39" s="277"/>
      <c r="VDL39" s="277"/>
      <c r="VDM39" s="277"/>
      <c r="VDN39" s="277"/>
      <c r="VDO39" s="277"/>
      <c r="VDP39" s="277"/>
      <c r="VDQ39" s="277"/>
      <c r="VDR39" s="277"/>
      <c r="VDS39" s="277"/>
      <c r="VDT39" s="277"/>
      <c r="VDU39" s="277"/>
      <c r="VDV39" s="277"/>
      <c r="VDW39" s="277"/>
      <c r="VDX39" s="277"/>
      <c r="VDY39" s="277"/>
      <c r="VDZ39" s="277"/>
      <c r="VEA39" s="277"/>
      <c r="VEB39" s="277"/>
      <c r="VEC39" s="277"/>
      <c r="VED39" s="277"/>
      <c r="VEE39" s="277"/>
      <c r="VEF39" s="277"/>
      <c r="VEG39" s="277"/>
      <c r="VEH39" s="277"/>
      <c r="VEI39" s="277"/>
      <c r="VEJ39" s="277"/>
      <c r="VEK39" s="277"/>
      <c r="VEL39" s="277"/>
      <c r="VEM39" s="277"/>
      <c r="VEN39" s="277"/>
      <c r="VEO39" s="277"/>
      <c r="VEP39" s="277"/>
      <c r="VEQ39" s="277"/>
      <c r="VER39" s="277"/>
      <c r="VES39" s="277"/>
      <c r="VET39" s="277"/>
      <c r="VEU39" s="277"/>
      <c r="VEV39" s="277"/>
      <c r="VEW39" s="277"/>
      <c r="VEX39" s="277"/>
      <c r="VEY39" s="277"/>
      <c r="VEZ39" s="277"/>
      <c r="VFA39" s="277"/>
      <c r="VFB39" s="277"/>
      <c r="VFC39" s="277"/>
      <c r="VFD39" s="277"/>
      <c r="VFE39" s="277"/>
      <c r="VFF39" s="277"/>
      <c r="VFG39" s="277"/>
      <c r="VFH39" s="277"/>
      <c r="VFI39" s="277"/>
      <c r="VFJ39" s="277"/>
      <c r="VFK39" s="277"/>
      <c r="VFL39" s="277"/>
      <c r="VFM39" s="277"/>
      <c r="VFN39" s="277"/>
      <c r="VFO39" s="277"/>
      <c r="VFP39" s="277"/>
      <c r="VFQ39" s="277"/>
      <c r="VFR39" s="277"/>
      <c r="VFS39" s="277"/>
      <c r="VFT39" s="277"/>
      <c r="VFU39" s="277"/>
      <c r="VFV39" s="277"/>
      <c r="VFW39" s="277"/>
      <c r="VFX39" s="277"/>
      <c r="VFY39" s="277"/>
      <c r="VFZ39" s="277"/>
      <c r="VGA39" s="277"/>
      <c r="VGB39" s="277"/>
      <c r="VGC39" s="277"/>
      <c r="VGD39" s="277"/>
      <c r="VGE39" s="277"/>
      <c r="VGF39" s="277"/>
      <c r="VGG39" s="277"/>
      <c r="VGH39" s="277"/>
      <c r="VGI39" s="277"/>
      <c r="VGJ39" s="277"/>
      <c r="VGK39" s="277"/>
      <c r="VGL39" s="277"/>
      <c r="VGM39" s="277"/>
      <c r="VGN39" s="277"/>
      <c r="VGO39" s="277"/>
      <c r="VGP39" s="277"/>
      <c r="VGQ39" s="277"/>
      <c r="VGR39" s="277"/>
      <c r="VGS39" s="277"/>
      <c r="VGT39" s="277"/>
      <c r="VGU39" s="277"/>
      <c r="VGV39" s="277"/>
      <c r="VGW39" s="277"/>
      <c r="VGX39" s="277"/>
      <c r="VGY39" s="277"/>
      <c r="VGZ39" s="277"/>
      <c r="VHA39" s="277"/>
      <c r="VHB39" s="277"/>
      <c r="VHC39" s="277"/>
      <c r="VHD39" s="277"/>
      <c r="VHE39" s="277"/>
      <c r="VHF39" s="277"/>
      <c r="VHG39" s="277"/>
      <c r="VHH39" s="277"/>
      <c r="VHI39" s="277"/>
      <c r="VHJ39" s="277"/>
      <c r="VHK39" s="277"/>
      <c r="VHL39" s="277"/>
      <c r="VHM39" s="277"/>
      <c r="VHN39" s="277"/>
      <c r="VHO39" s="277"/>
      <c r="VHP39" s="277"/>
      <c r="VHQ39" s="277"/>
      <c r="VHR39" s="277"/>
      <c r="VHS39" s="277"/>
      <c r="VHT39" s="277"/>
      <c r="VHU39" s="277"/>
      <c r="VHV39" s="277"/>
      <c r="VHW39" s="277"/>
      <c r="VHX39" s="277"/>
      <c r="VHY39" s="277"/>
      <c r="VHZ39" s="277"/>
      <c r="VIA39" s="277"/>
      <c r="VIB39" s="277"/>
      <c r="VIC39" s="277"/>
      <c r="VID39" s="277"/>
      <c r="VIE39" s="277"/>
      <c r="VIF39" s="277"/>
      <c r="VIG39" s="277"/>
      <c r="VIH39" s="277"/>
      <c r="VII39" s="277"/>
      <c r="VIJ39" s="277"/>
      <c r="VIK39" s="277"/>
      <c r="VIL39" s="277"/>
      <c r="VIM39" s="277"/>
      <c r="VIN39" s="277"/>
      <c r="VIO39" s="277"/>
      <c r="VIP39" s="277"/>
      <c r="VIQ39" s="277"/>
      <c r="VIR39" s="277"/>
      <c r="VIS39" s="277"/>
      <c r="VIT39" s="277"/>
      <c r="VIU39" s="277"/>
      <c r="VIV39" s="277"/>
      <c r="VIW39" s="277"/>
      <c r="VIX39" s="277"/>
      <c r="VIY39" s="277"/>
      <c r="VIZ39" s="277"/>
      <c r="VJA39" s="277"/>
      <c r="VJB39" s="277"/>
      <c r="VJC39" s="277"/>
      <c r="VJD39" s="277"/>
      <c r="VJE39" s="277"/>
      <c r="VJF39" s="277"/>
      <c r="VJG39" s="277"/>
      <c r="VJH39" s="277"/>
      <c r="VJI39" s="277"/>
      <c r="VJJ39" s="277"/>
      <c r="VJK39" s="277"/>
      <c r="VJL39" s="277"/>
      <c r="VJM39" s="277"/>
      <c r="VJN39" s="277"/>
      <c r="VJO39" s="277"/>
      <c r="VJP39" s="277"/>
      <c r="VJQ39" s="277"/>
      <c r="VJR39" s="277"/>
      <c r="VJS39" s="277"/>
      <c r="VJT39" s="277"/>
      <c r="VJU39" s="277"/>
      <c r="VJV39" s="277"/>
      <c r="VJW39" s="277"/>
      <c r="VJX39" s="277"/>
      <c r="VJY39" s="277"/>
      <c r="VJZ39" s="277"/>
      <c r="VKA39" s="277"/>
      <c r="VKB39" s="277"/>
      <c r="VKC39" s="277"/>
      <c r="VKD39" s="277"/>
      <c r="VKE39" s="277"/>
      <c r="VKF39" s="277"/>
      <c r="VKG39" s="277"/>
      <c r="VKH39" s="277"/>
      <c r="VKI39" s="277"/>
      <c r="VKJ39" s="277"/>
      <c r="VKK39" s="277"/>
      <c r="VKL39" s="277"/>
      <c r="VKM39" s="277"/>
      <c r="VKN39" s="277"/>
      <c r="VKO39" s="277"/>
      <c r="VKP39" s="277"/>
      <c r="VKQ39" s="277"/>
      <c r="VKR39" s="277"/>
      <c r="VKS39" s="277"/>
      <c r="VKT39" s="277"/>
      <c r="VKU39" s="277"/>
      <c r="VKV39" s="277"/>
      <c r="VKW39" s="277"/>
      <c r="VKX39" s="277"/>
      <c r="VKY39" s="277"/>
      <c r="VKZ39" s="277"/>
      <c r="VLA39" s="277"/>
      <c r="VLB39" s="277"/>
      <c r="VLC39" s="277"/>
      <c r="VLD39" s="277"/>
      <c r="VLE39" s="277"/>
      <c r="VLF39" s="277"/>
      <c r="VLG39" s="277"/>
      <c r="VLH39" s="277"/>
      <c r="VLI39" s="277"/>
      <c r="VLJ39" s="277"/>
      <c r="VLK39" s="277"/>
      <c r="VLL39" s="277"/>
      <c r="VLM39" s="277"/>
      <c r="VLN39" s="277"/>
      <c r="VLO39" s="277"/>
      <c r="VLP39" s="277"/>
      <c r="VLQ39" s="277"/>
      <c r="VLR39" s="277"/>
      <c r="VLS39" s="277"/>
      <c r="VLT39" s="277"/>
      <c r="VLU39" s="277"/>
      <c r="VLV39" s="277"/>
      <c r="VLW39" s="277"/>
      <c r="VLX39" s="277"/>
      <c r="VLY39" s="277"/>
      <c r="VLZ39" s="277"/>
      <c r="VMA39" s="277"/>
      <c r="VMB39" s="277"/>
      <c r="VMC39" s="277"/>
      <c r="VMD39" s="277"/>
      <c r="VME39" s="277"/>
      <c r="VMF39" s="277"/>
      <c r="VMG39" s="277"/>
      <c r="VMH39" s="277"/>
      <c r="VMI39" s="277"/>
      <c r="VMJ39" s="277"/>
      <c r="VMK39" s="277"/>
      <c r="VML39" s="277"/>
      <c r="VMM39" s="277"/>
      <c r="VMN39" s="277"/>
      <c r="VMO39" s="277"/>
      <c r="VMP39" s="277"/>
      <c r="VMQ39" s="277"/>
      <c r="VMR39" s="277"/>
      <c r="VMS39" s="277"/>
      <c r="VMT39" s="277"/>
      <c r="VMU39" s="277"/>
      <c r="VMV39" s="277"/>
      <c r="VMW39" s="277"/>
      <c r="VMX39" s="277"/>
      <c r="VMY39" s="277"/>
      <c r="VMZ39" s="277"/>
      <c r="VNA39" s="277"/>
      <c r="VNB39" s="277"/>
      <c r="VNC39" s="277"/>
      <c r="VND39" s="277"/>
      <c r="VNE39" s="277"/>
      <c r="VNF39" s="277"/>
      <c r="VNG39" s="277"/>
      <c r="VNH39" s="277"/>
      <c r="VNI39" s="277"/>
      <c r="VNJ39" s="277"/>
      <c r="VNK39" s="277"/>
      <c r="VNL39" s="277"/>
      <c r="VNM39" s="277"/>
      <c r="VNN39" s="277"/>
      <c r="VNO39" s="277"/>
      <c r="VNP39" s="277"/>
      <c r="VNQ39" s="277"/>
      <c r="VNR39" s="277"/>
      <c r="VNS39" s="277"/>
      <c r="VNT39" s="277"/>
      <c r="VNU39" s="277"/>
      <c r="VNV39" s="277"/>
      <c r="VNW39" s="277"/>
      <c r="VNX39" s="277"/>
      <c r="VNY39" s="277"/>
      <c r="VNZ39" s="277"/>
      <c r="VOA39" s="277"/>
      <c r="VOB39" s="277"/>
      <c r="VOC39" s="277"/>
      <c r="VOD39" s="277"/>
      <c r="VOE39" s="277"/>
      <c r="VOF39" s="277"/>
      <c r="VOG39" s="277"/>
      <c r="VOH39" s="277"/>
      <c r="VOI39" s="277"/>
      <c r="VOJ39" s="277"/>
      <c r="VOK39" s="277"/>
      <c r="VOL39" s="277"/>
      <c r="VOM39" s="277"/>
      <c r="VON39" s="277"/>
      <c r="VOO39" s="277"/>
      <c r="VOP39" s="277"/>
      <c r="VOQ39" s="277"/>
      <c r="VOR39" s="277"/>
      <c r="VOS39" s="277"/>
      <c r="VOT39" s="277"/>
      <c r="VOU39" s="277"/>
      <c r="VOV39" s="277"/>
      <c r="VOW39" s="277"/>
      <c r="VOX39" s="277"/>
      <c r="VOY39" s="277"/>
      <c r="VOZ39" s="277"/>
      <c r="VPA39" s="277"/>
      <c r="VPB39" s="277"/>
      <c r="VPC39" s="277"/>
      <c r="VPD39" s="277"/>
      <c r="VPE39" s="277"/>
      <c r="VPF39" s="277"/>
      <c r="VPG39" s="277"/>
      <c r="VPH39" s="277"/>
      <c r="VPI39" s="277"/>
      <c r="VPJ39" s="277"/>
      <c r="VPK39" s="277"/>
      <c r="VPL39" s="277"/>
      <c r="VPM39" s="277"/>
      <c r="VPN39" s="277"/>
      <c r="VPO39" s="277"/>
      <c r="VPP39" s="277"/>
      <c r="VPQ39" s="277"/>
      <c r="VPR39" s="277"/>
      <c r="VPS39" s="277"/>
      <c r="VPT39" s="277"/>
      <c r="VPU39" s="277"/>
      <c r="VPV39" s="277"/>
      <c r="VPW39" s="277"/>
      <c r="VPX39" s="277"/>
      <c r="VPY39" s="277"/>
      <c r="VPZ39" s="277"/>
      <c r="VQA39" s="277"/>
      <c r="VQB39" s="277"/>
      <c r="VQC39" s="277"/>
      <c r="VQD39" s="277"/>
      <c r="VQE39" s="277"/>
      <c r="VQF39" s="277"/>
      <c r="VQG39" s="277"/>
      <c r="VQH39" s="277"/>
      <c r="VQI39" s="277"/>
      <c r="VQJ39" s="277"/>
      <c r="VQK39" s="277"/>
      <c r="VQL39" s="277"/>
      <c r="VQM39" s="277"/>
      <c r="VQN39" s="277"/>
      <c r="VQO39" s="277"/>
      <c r="VQP39" s="277"/>
      <c r="VQQ39" s="277"/>
      <c r="VQR39" s="277"/>
      <c r="VQS39" s="277"/>
      <c r="VQT39" s="277"/>
      <c r="VQU39" s="277"/>
      <c r="VQV39" s="277"/>
      <c r="VQW39" s="277"/>
      <c r="VQX39" s="277"/>
      <c r="VQY39" s="277"/>
      <c r="VQZ39" s="277"/>
      <c r="VRA39" s="277"/>
      <c r="VRB39" s="277"/>
      <c r="VRC39" s="277"/>
      <c r="VRD39" s="277"/>
      <c r="VRE39" s="277"/>
      <c r="VRF39" s="277"/>
      <c r="VRG39" s="277"/>
      <c r="VRH39" s="277"/>
      <c r="VRI39" s="277"/>
      <c r="VRJ39" s="277"/>
      <c r="VRK39" s="277"/>
      <c r="VRL39" s="277"/>
      <c r="VRM39" s="277"/>
      <c r="VRN39" s="277"/>
      <c r="VRO39" s="277"/>
      <c r="VRP39" s="277"/>
      <c r="VRQ39" s="277"/>
      <c r="VRR39" s="277"/>
      <c r="VRS39" s="277"/>
      <c r="VRT39" s="277"/>
      <c r="VRU39" s="277"/>
      <c r="VRV39" s="277"/>
      <c r="VRW39" s="277"/>
      <c r="VRX39" s="277"/>
      <c r="VRY39" s="277"/>
      <c r="VRZ39" s="277"/>
      <c r="VSA39" s="277"/>
      <c r="VSB39" s="277"/>
      <c r="VSC39" s="277"/>
      <c r="VSD39" s="277"/>
      <c r="VSE39" s="277"/>
      <c r="VSF39" s="277"/>
      <c r="VSG39" s="277"/>
      <c r="VSH39" s="277"/>
      <c r="VSI39" s="277"/>
      <c r="VSJ39" s="277"/>
      <c r="VSK39" s="277"/>
      <c r="VSL39" s="277"/>
      <c r="VSM39" s="277"/>
      <c r="VSN39" s="277"/>
      <c r="VSO39" s="277"/>
      <c r="VSP39" s="277"/>
      <c r="VSQ39" s="277"/>
      <c r="VSR39" s="277"/>
      <c r="VSS39" s="277"/>
      <c r="VST39" s="277"/>
      <c r="VSU39" s="277"/>
      <c r="VSV39" s="277"/>
      <c r="VSW39" s="277"/>
      <c r="VSX39" s="277"/>
      <c r="VSY39" s="277"/>
      <c r="VSZ39" s="277"/>
      <c r="VTA39" s="277"/>
      <c r="VTB39" s="277"/>
      <c r="VTC39" s="277"/>
      <c r="VTD39" s="277"/>
      <c r="VTE39" s="277"/>
      <c r="VTF39" s="277"/>
      <c r="VTG39" s="277"/>
      <c r="VTH39" s="277"/>
      <c r="VTI39" s="277"/>
      <c r="VTJ39" s="277"/>
      <c r="VTK39" s="277"/>
      <c r="VTL39" s="277"/>
      <c r="VTM39" s="277"/>
      <c r="VTN39" s="277"/>
      <c r="VTO39" s="277"/>
      <c r="VTP39" s="277"/>
      <c r="VTQ39" s="277"/>
      <c r="VTR39" s="277"/>
      <c r="VTS39" s="277"/>
      <c r="VTT39" s="277"/>
      <c r="VTU39" s="277"/>
      <c r="VTV39" s="277"/>
      <c r="VTW39" s="277"/>
      <c r="VTX39" s="277"/>
      <c r="VTY39" s="277"/>
      <c r="VTZ39" s="277"/>
      <c r="VUA39" s="277"/>
      <c r="VUB39" s="277"/>
      <c r="VUC39" s="277"/>
      <c r="VUD39" s="277"/>
      <c r="VUE39" s="277"/>
      <c r="VUF39" s="277"/>
      <c r="VUG39" s="277"/>
      <c r="VUH39" s="277"/>
      <c r="VUI39" s="277"/>
      <c r="VUJ39" s="277"/>
      <c r="VUK39" s="277"/>
      <c r="VUL39" s="277"/>
      <c r="VUM39" s="277"/>
      <c r="VUN39" s="277"/>
      <c r="VUO39" s="277"/>
      <c r="VUP39" s="277"/>
      <c r="VUQ39" s="277"/>
      <c r="VUR39" s="277"/>
      <c r="VUS39" s="277"/>
      <c r="VUT39" s="277"/>
      <c r="VUU39" s="277"/>
      <c r="VUV39" s="277"/>
      <c r="VUW39" s="277"/>
      <c r="VUX39" s="277"/>
      <c r="VUY39" s="277"/>
      <c r="VUZ39" s="277"/>
      <c r="VVA39" s="277"/>
      <c r="VVB39" s="277"/>
      <c r="VVC39" s="277"/>
      <c r="VVD39" s="277"/>
      <c r="VVE39" s="277"/>
      <c r="VVF39" s="277"/>
      <c r="VVG39" s="277"/>
      <c r="VVH39" s="277"/>
      <c r="VVI39" s="277"/>
      <c r="VVJ39" s="277"/>
      <c r="VVK39" s="277"/>
      <c r="VVL39" s="277"/>
      <c r="VVM39" s="277"/>
      <c r="VVN39" s="277"/>
      <c r="VVO39" s="277"/>
      <c r="VVP39" s="277"/>
      <c r="VVQ39" s="277"/>
      <c r="VVR39" s="277"/>
      <c r="VVS39" s="277"/>
      <c r="VVT39" s="277"/>
      <c r="VVU39" s="277"/>
      <c r="VVV39" s="277"/>
      <c r="VVW39" s="277"/>
      <c r="VVX39" s="277"/>
      <c r="VVY39" s="277"/>
      <c r="VVZ39" s="277"/>
      <c r="VWA39" s="277"/>
      <c r="VWB39" s="277"/>
      <c r="VWC39" s="277"/>
      <c r="VWD39" s="277"/>
      <c r="VWE39" s="277"/>
      <c r="VWF39" s="277"/>
      <c r="VWG39" s="277"/>
      <c r="VWH39" s="277"/>
      <c r="VWI39" s="277"/>
      <c r="VWJ39" s="277"/>
      <c r="VWK39" s="277"/>
      <c r="VWL39" s="277"/>
      <c r="VWM39" s="277"/>
      <c r="VWN39" s="277"/>
      <c r="VWO39" s="277"/>
      <c r="VWP39" s="277"/>
      <c r="VWQ39" s="277"/>
      <c r="VWR39" s="277"/>
      <c r="VWS39" s="277"/>
      <c r="VWT39" s="277"/>
      <c r="VWU39" s="277"/>
      <c r="VWV39" s="277"/>
      <c r="VWW39" s="277"/>
      <c r="VWX39" s="277"/>
      <c r="VWY39" s="277"/>
      <c r="VWZ39" s="277"/>
      <c r="VXA39" s="277"/>
      <c r="VXB39" s="277"/>
      <c r="VXC39" s="277"/>
      <c r="VXD39" s="277"/>
      <c r="VXE39" s="277"/>
      <c r="VXF39" s="277"/>
      <c r="VXG39" s="277"/>
      <c r="VXH39" s="277"/>
      <c r="VXI39" s="277"/>
      <c r="VXJ39" s="277"/>
      <c r="VXK39" s="277"/>
      <c r="VXL39" s="277"/>
      <c r="VXM39" s="277"/>
      <c r="VXN39" s="277"/>
      <c r="VXO39" s="277"/>
      <c r="VXP39" s="277"/>
      <c r="VXQ39" s="277"/>
      <c r="VXR39" s="277"/>
      <c r="VXS39" s="277"/>
      <c r="VXT39" s="277"/>
      <c r="VXU39" s="277"/>
      <c r="VXV39" s="277"/>
      <c r="VXW39" s="277"/>
      <c r="VXX39" s="277"/>
      <c r="VXY39" s="277"/>
      <c r="VXZ39" s="277"/>
      <c r="VYA39" s="277"/>
      <c r="VYB39" s="277"/>
      <c r="VYC39" s="277"/>
      <c r="VYD39" s="277"/>
      <c r="VYE39" s="277"/>
      <c r="VYF39" s="277"/>
      <c r="VYG39" s="277"/>
      <c r="VYH39" s="277"/>
      <c r="VYI39" s="277"/>
      <c r="VYJ39" s="277"/>
      <c r="VYK39" s="277"/>
      <c r="VYL39" s="277"/>
      <c r="VYM39" s="277"/>
      <c r="VYN39" s="277"/>
      <c r="VYO39" s="277"/>
      <c r="VYP39" s="277"/>
      <c r="VYQ39" s="277"/>
      <c r="VYR39" s="277"/>
      <c r="VYS39" s="277"/>
      <c r="VYT39" s="277"/>
      <c r="VYU39" s="277"/>
      <c r="VYV39" s="277"/>
      <c r="VYW39" s="277"/>
      <c r="VYX39" s="277"/>
      <c r="VYY39" s="277"/>
      <c r="VYZ39" s="277"/>
      <c r="VZA39" s="277"/>
      <c r="VZB39" s="277"/>
      <c r="VZC39" s="277"/>
      <c r="VZD39" s="277"/>
      <c r="VZE39" s="277"/>
      <c r="VZF39" s="277"/>
      <c r="VZG39" s="277"/>
      <c r="VZH39" s="277"/>
      <c r="VZI39" s="277"/>
      <c r="VZJ39" s="277"/>
      <c r="VZK39" s="277"/>
      <c r="VZL39" s="277"/>
      <c r="VZM39" s="277"/>
      <c r="VZN39" s="277"/>
      <c r="VZO39" s="277"/>
      <c r="VZP39" s="277"/>
      <c r="VZQ39" s="277"/>
      <c r="VZR39" s="277"/>
      <c r="VZS39" s="277"/>
      <c r="VZT39" s="277"/>
      <c r="VZU39" s="277"/>
      <c r="VZV39" s="277"/>
      <c r="VZW39" s="277"/>
      <c r="VZX39" s="277"/>
      <c r="VZY39" s="277"/>
      <c r="VZZ39" s="277"/>
      <c r="WAA39" s="277"/>
      <c r="WAB39" s="277"/>
      <c r="WAC39" s="277"/>
      <c r="WAD39" s="277"/>
      <c r="WAE39" s="277"/>
      <c r="WAF39" s="277"/>
      <c r="WAG39" s="277"/>
      <c r="WAH39" s="277"/>
      <c r="WAI39" s="277"/>
      <c r="WAJ39" s="277"/>
      <c r="WAK39" s="277"/>
      <c r="WAL39" s="277"/>
      <c r="WAM39" s="277"/>
      <c r="WAN39" s="277"/>
      <c r="WAO39" s="277"/>
      <c r="WAP39" s="277"/>
      <c r="WAQ39" s="277"/>
      <c r="WAR39" s="277"/>
      <c r="WAS39" s="277"/>
      <c r="WAT39" s="277"/>
      <c r="WAU39" s="277"/>
      <c r="WAV39" s="277"/>
      <c r="WAW39" s="277"/>
      <c r="WAX39" s="277"/>
      <c r="WAY39" s="277"/>
      <c r="WAZ39" s="277"/>
      <c r="WBA39" s="277"/>
      <c r="WBB39" s="277"/>
      <c r="WBC39" s="277"/>
      <c r="WBD39" s="277"/>
      <c r="WBE39" s="277"/>
      <c r="WBF39" s="277"/>
      <c r="WBG39" s="277"/>
      <c r="WBH39" s="277"/>
      <c r="WBI39" s="277"/>
      <c r="WBJ39" s="277"/>
      <c r="WBK39" s="277"/>
      <c r="WBL39" s="277"/>
      <c r="WBM39" s="277"/>
      <c r="WBN39" s="277"/>
      <c r="WBO39" s="277"/>
      <c r="WBP39" s="277"/>
      <c r="WBQ39" s="277"/>
      <c r="WBR39" s="277"/>
      <c r="WBS39" s="277"/>
      <c r="WBT39" s="277"/>
      <c r="WBU39" s="277"/>
      <c r="WBV39" s="277"/>
      <c r="WBW39" s="277"/>
      <c r="WBX39" s="277"/>
      <c r="WBY39" s="277"/>
      <c r="WBZ39" s="277"/>
      <c r="WCA39" s="277"/>
      <c r="WCB39" s="277"/>
      <c r="WCC39" s="277"/>
      <c r="WCD39" s="277"/>
      <c r="WCE39" s="277"/>
      <c r="WCF39" s="277"/>
      <c r="WCG39" s="277"/>
      <c r="WCH39" s="277"/>
      <c r="WCI39" s="277"/>
      <c r="WCJ39" s="277"/>
      <c r="WCK39" s="277"/>
      <c r="WCL39" s="277"/>
      <c r="WCM39" s="277"/>
      <c r="WCN39" s="277"/>
      <c r="WCO39" s="277"/>
      <c r="WCP39" s="277"/>
      <c r="WCQ39" s="277"/>
      <c r="WCR39" s="277"/>
      <c r="WCS39" s="277"/>
      <c r="WCT39" s="277"/>
      <c r="WCU39" s="277"/>
      <c r="WCV39" s="277"/>
      <c r="WCW39" s="277"/>
      <c r="WCX39" s="277"/>
      <c r="WCY39" s="277"/>
      <c r="WCZ39" s="277"/>
      <c r="WDA39" s="277"/>
      <c r="WDB39" s="277"/>
      <c r="WDC39" s="277"/>
      <c r="WDD39" s="277"/>
      <c r="WDE39" s="277"/>
      <c r="WDF39" s="277"/>
      <c r="WDG39" s="277"/>
      <c r="WDH39" s="277"/>
      <c r="WDI39" s="277"/>
      <c r="WDJ39" s="277"/>
      <c r="WDK39" s="277"/>
      <c r="WDL39" s="277"/>
      <c r="WDM39" s="277"/>
      <c r="WDN39" s="277"/>
      <c r="WDO39" s="277"/>
      <c r="WDP39" s="277"/>
      <c r="WDQ39" s="277"/>
      <c r="WDR39" s="277"/>
      <c r="WDS39" s="277"/>
      <c r="WDT39" s="277"/>
      <c r="WDU39" s="277"/>
      <c r="WDV39" s="277"/>
      <c r="WDW39" s="277"/>
      <c r="WDX39" s="277"/>
      <c r="WDY39" s="277"/>
      <c r="WDZ39" s="277"/>
      <c r="WEA39" s="277"/>
      <c r="WEB39" s="277"/>
      <c r="WEC39" s="277"/>
      <c r="WED39" s="277"/>
      <c r="WEE39" s="277"/>
      <c r="WEF39" s="277"/>
      <c r="WEG39" s="277"/>
      <c r="WEH39" s="277"/>
      <c r="WEI39" s="277"/>
      <c r="WEJ39" s="277"/>
      <c r="WEK39" s="277"/>
      <c r="WEL39" s="277"/>
      <c r="WEM39" s="277"/>
      <c r="WEN39" s="277"/>
      <c r="WEO39" s="277"/>
      <c r="WEP39" s="277"/>
      <c r="WEQ39" s="277"/>
      <c r="WER39" s="277"/>
      <c r="WES39" s="277"/>
      <c r="WET39" s="277"/>
      <c r="WEU39" s="277"/>
      <c r="WEV39" s="277"/>
      <c r="WEW39" s="277"/>
      <c r="WEX39" s="277"/>
      <c r="WEY39" s="277"/>
      <c r="WEZ39" s="277"/>
      <c r="WFA39" s="277"/>
      <c r="WFB39" s="277"/>
      <c r="WFC39" s="277"/>
      <c r="WFD39" s="277"/>
      <c r="WFE39" s="277"/>
      <c r="WFF39" s="277"/>
      <c r="WFG39" s="277"/>
      <c r="WFH39" s="277"/>
      <c r="WFI39" s="277"/>
      <c r="WFJ39" s="277"/>
      <c r="WFK39" s="277"/>
      <c r="WFL39" s="277"/>
      <c r="WFM39" s="277"/>
      <c r="WFN39" s="277"/>
      <c r="WFO39" s="277"/>
      <c r="WFP39" s="277"/>
      <c r="WFQ39" s="277"/>
      <c r="WFR39" s="277"/>
      <c r="WFS39" s="277"/>
      <c r="WFT39" s="277"/>
      <c r="WFU39" s="277"/>
      <c r="WFV39" s="277"/>
      <c r="WFW39" s="277"/>
      <c r="WFX39" s="277"/>
      <c r="WFY39" s="277"/>
      <c r="WFZ39" s="277"/>
      <c r="WGA39" s="277"/>
      <c r="WGB39" s="277"/>
      <c r="WGC39" s="277"/>
      <c r="WGD39" s="277"/>
      <c r="WGE39" s="277"/>
      <c r="WGF39" s="277"/>
      <c r="WGG39" s="277"/>
      <c r="WGH39" s="277"/>
      <c r="WGI39" s="277"/>
      <c r="WGJ39" s="277"/>
      <c r="WGK39" s="277"/>
      <c r="WGL39" s="277"/>
      <c r="WGM39" s="277"/>
      <c r="WGN39" s="277"/>
      <c r="WGO39" s="277"/>
      <c r="WGP39" s="277"/>
      <c r="WGQ39" s="277"/>
      <c r="WGR39" s="277"/>
      <c r="WGS39" s="277"/>
      <c r="WGT39" s="277"/>
      <c r="WGU39" s="277"/>
      <c r="WGV39" s="277"/>
      <c r="WGW39" s="277"/>
      <c r="WGX39" s="277"/>
      <c r="WGY39" s="277"/>
      <c r="WGZ39" s="277"/>
      <c r="WHA39" s="277"/>
      <c r="WHB39" s="277"/>
      <c r="WHC39" s="277"/>
      <c r="WHD39" s="277"/>
      <c r="WHE39" s="277"/>
      <c r="WHF39" s="277"/>
      <c r="WHG39" s="277"/>
      <c r="WHH39" s="277"/>
      <c r="WHI39" s="277"/>
      <c r="WHJ39" s="277"/>
      <c r="WHK39" s="277"/>
      <c r="WHL39" s="277"/>
      <c r="WHM39" s="277"/>
      <c r="WHN39" s="277"/>
      <c r="WHO39" s="277"/>
      <c r="WHP39" s="277"/>
      <c r="WHQ39" s="277"/>
      <c r="WHR39" s="277"/>
      <c r="WHS39" s="277"/>
      <c r="WHT39" s="277"/>
      <c r="WHU39" s="277"/>
      <c r="WHV39" s="277"/>
      <c r="WHW39" s="277"/>
      <c r="WHX39" s="277"/>
      <c r="WHY39" s="277"/>
      <c r="WHZ39" s="277"/>
      <c r="WIA39" s="277"/>
      <c r="WIB39" s="277"/>
      <c r="WIC39" s="277"/>
      <c r="WID39" s="277"/>
      <c r="WIE39" s="277"/>
      <c r="WIF39" s="277"/>
      <c r="WIG39" s="277"/>
      <c r="WIH39" s="277"/>
      <c r="WII39" s="277"/>
      <c r="WIJ39" s="277"/>
      <c r="WIK39" s="277"/>
      <c r="WIL39" s="277"/>
      <c r="WIM39" s="277"/>
      <c r="WIN39" s="277"/>
      <c r="WIO39" s="277"/>
      <c r="WIP39" s="277"/>
      <c r="WIQ39" s="277"/>
      <c r="WIR39" s="277"/>
      <c r="WIS39" s="277"/>
      <c r="WIT39" s="277"/>
      <c r="WIU39" s="277"/>
      <c r="WIV39" s="277"/>
      <c r="WIW39" s="277"/>
      <c r="WIX39" s="277"/>
      <c r="WIY39" s="277"/>
      <c r="WIZ39" s="277"/>
      <c r="WJA39" s="277"/>
      <c r="WJB39" s="277"/>
      <c r="WJC39" s="277"/>
      <c r="WJD39" s="277"/>
      <c r="WJE39" s="277"/>
      <c r="WJF39" s="277"/>
      <c r="WJG39" s="277"/>
      <c r="WJH39" s="277"/>
      <c r="WJI39" s="277"/>
      <c r="WJJ39" s="277"/>
      <c r="WJK39" s="277"/>
      <c r="WJL39" s="277"/>
      <c r="WJM39" s="277"/>
      <c r="WJN39" s="277"/>
      <c r="WJO39" s="277"/>
      <c r="WJP39" s="277"/>
      <c r="WJQ39" s="277"/>
      <c r="WJR39" s="277"/>
      <c r="WJS39" s="277"/>
      <c r="WJT39" s="277"/>
      <c r="WJU39" s="277"/>
      <c r="WJV39" s="277"/>
      <c r="WJW39" s="277"/>
      <c r="WJX39" s="277"/>
      <c r="WJY39" s="277"/>
      <c r="WJZ39" s="277"/>
      <c r="WKA39" s="277"/>
      <c r="WKB39" s="277"/>
      <c r="WKC39" s="277"/>
      <c r="WKD39" s="277"/>
      <c r="WKE39" s="277"/>
      <c r="WKF39" s="277"/>
      <c r="WKG39" s="277"/>
      <c r="WKH39" s="277"/>
      <c r="WKI39" s="277"/>
      <c r="WKJ39" s="277"/>
      <c r="WKK39" s="277"/>
      <c r="WKL39" s="277"/>
      <c r="WKM39" s="277"/>
      <c r="WKN39" s="277"/>
      <c r="WKO39" s="277"/>
      <c r="WKP39" s="277"/>
      <c r="WKQ39" s="277"/>
      <c r="WKR39" s="277"/>
      <c r="WKS39" s="277"/>
      <c r="WKT39" s="277"/>
      <c r="WKU39" s="277"/>
      <c r="WKV39" s="277"/>
      <c r="WKW39" s="277"/>
      <c r="WKX39" s="277"/>
      <c r="WKY39" s="277"/>
      <c r="WKZ39" s="277"/>
      <c r="WLA39" s="277"/>
      <c r="WLB39" s="277"/>
      <c r="WLC39" s="277"/>
      <c r="WLD39" s="277"/>
      <c r="WLE39" s="277"/>
      <c r="WLF39" s="277"/>
      <c r="WLG39" s="277"/>
      <c r="WLH39" s="277"/>
      <c r="WLI39" s="277"/>
      <c r="WLJ39" s="277"/>
      <c r="WLK39" s="277"/>
      <c r="WLL39" s="277"/>
      <c r="WLM39" s="277"/>
      <c r="WLN39" s="277"/>
      <c r="WLO39" s="277"/>
      <c r="WLP39" s="277"/>
      <c r="WLQ39" s="277"/>
      <c r="WLR39" s="277"/>
      <c r="WLS39" s="277"/>
      <c r="WLT39" s="277"/>
      <c r="WLU39" s="277"/>
      <c r="WLV39" s="277"/>
      <c r="WLW39" s="277"/>
      <c r="WLX39" s="277"/>
      <c r="WLY39" s="277"/>
      <c r="WLZ39" s="277"/>
      <c r="WMA39" s="277"/>
      <c r="WMB39" s="277"/>
      <c r="WMC39" s="277"/>
      <c r="WMD39" s="277"/>
      <c r="WME39" s="277"/>
      <c r="WMF39" s="277"/>
      <c r="WMG39" s="277"/>
      <c r="WMH39" s="277"/>
      <c r="WMI39" s="277"/>
      <c r="WMJ39" s="277"/>
      <c r="WMK39" s="277"/>
      <c r="WML39" s="277"/>
      <c r="WMM39" s="277"/>
      <c r="WMN39" s="277"/>
      <c r="WMO39" s="277"/>
      <c r="WMP39" s="277"/>
      <c r="WMQ39" s="277"/>
      <c r="WMR39" s="277"/>
      <c r="WMS39" s="277"/>
      <c r="WMT39" s="277"/>
      <c r="WMU39" s="277"/>
      <c r="WMV39" s="277"/>
      <c r="WMW39" s="277"/>
      <c r="WMX39" s="277"/>
      <c r="WMY39" s="277"/>
      <c r="WMZ39" s="277"/>
      <c r="WNA39" s="277"/>
      <c r="WNB39" s="277"/>
      <c r="WNC39" s="277"/>
      <c r="WND39" s="277"/>
      <c r="WNE39" s="277"/>
      <c r="WNF39" s="277"/>
      <c r="WNG39" s="277"/>
      <c r="WNH39" s="277"/>
      <c r="WNI39" s="277"/>
      <c r="WNJ39" s="277"/>
      <c r="WNK39" s="277"/>
      <c r="WNL39" s="277"/>
      <c r="WNM39" s="277"/>
      <c r="WNN39" s="277"/>
      <c r="WNO39" s="277"/>
      <c r="WNP39" s="277"/>
      <c r="WNQ39" s="277"/>
      <c r="WNR39" s="277"/>
      <c r="WNS39" s="277"/>
      <c r="WNT39" s="277"/>
      <c r="WNU39" s="277"/>
      <c r="WNV39" s="277"/>
      <c r="WNW39" s="277"/>
      <c r="WNX39" s="277"/>
      <c r="WNY39" s="277"/>
      <c r="WNZ39" s="277"/>
      <c r="WOA39" s="277"/>
      <c r="WOB39" s="277"/>
      <c r="WOC39" s="277"/>
      <c r="WOD39" s="277"/>
      <c r="WOE39" s="277"/>
      <c r="WOF39" s="277"/>
      <c r="WOG39" s="277"/>
      <c r="WOH39" s="277"/>
      <c r="WOI39" s="277"/>
      <c r="WOJ39" s="277"/>
      <c r="WOK39" s="277"/>
      <c r="WOL39" s="277"/>
      <c r="WOM39" s="277"/>
      <c r="WON39" s="277"/>
      <c r="WOO39" s="277"/>
      <c r="WOP39" s="277"/>
      <c r="WOQ39" s="277"/>
      <c r="WOR39" s="277"/>
      <c r="WOS39" s="277"/>
      <c r="WOT39" s="277"/>
      <c r="WOU39" s="277"/>
      <c r="WOV39" s="277"/>
      <c r="WOW39" s="277"/>
      <c r="WOX39" s="277"/>
      <c r="WOY39" s="277"/>
      <c r="WOZ39" s="277"/>
      <c r="WPA39" s="277"/>
      <c r="WPB39" s="277"/>
      <c r="WPC39" s="277"/>
      <c r="WPD39" s="277"/>
      <c r="WPE39" s="277"/>
      <c r="WPF39" s="277"/>
      <c r="WPG39" s="277"/>
      <c r="WPH39" s="277"/>
      <c r="WPI39" s="277"/>
      <c r="WPJ39" s="277"/>
      <c r="WPK39" s="277"/>
      <c r="WPL39" s="277"/>
      <c r="WPM39" s="277"/>
      <c r="WPN39" s="277"/>
      <c r="WPO39" s="277"/>
      <c r="WPP39" s="277"/>
      <c r="WPQ39" s="277"/>
      <c r="WPR39" s="277"/>
      <c r="WPS39" s="277"/>
      <c r="WPT39" s="277"/>
      <c r="WPU39" s="277"/>
      <c r="WPV39" s="277"/>
      <c r="WPW39" s="277"/>
      <c r="WPX39" s="277"/>
      <c r="WPY39" s="277"/>
      <c r="WPZ39" s="277"/>
      <c r="WQA39" s="277"/>
      <c r="WQB39" s="277"/>
      <c r="WQC39" s="277"/>
      <c r="WQD39" s="277"/>
      <c r="WQE39" s="277"/>
      <c r="WQF39" s="277"/>
      <c r="WQG39" s="277"/>
      <c r="WQH39" s="277"/>
      <c r="WQI39" s="277"/>
      <c r="WQJ39" s="277"/>
      <c r="WQK39" s="277"/>
      <c r="WQL39" s="277"/>
      <c r="WQM39" s="277"/>
      <c r="WQN39" s="277"/>
      <c r="WQO39" s="277"/>
      <c r="WQP39" s="277"/>
      <c r="WQQ39" s="277"/>
      <c r="WQR39" s="277"/>
      <c r="WQS39" s="277"/>
      <c r="WQT39" s="277"/>
      <c r="WQU39" s="277"/>
      <c r="WQV39" s="277"/>
      <c r="WQW39" s="277"/>
      <c r="WQX39" s="277"/>
      <c r="WQY39" s="277"/>
      <c r="WQZ39" s="277"/>
      <c r="WRA39" s="277"/>
      <c r="WRB39" s="277"/>
      <c r="WRC39" s="277"/>
      <c r="WRD39" s="277"/>
      <c r="WRE39" s="277"/>
      <c r="WRF39" s="277"/>
      <c r="WRG39" s="277"/>
      <c r="WRH39" s="277"/>
      <c r="WRI39" s="277"/>
      <c r="WRJ39" s="277"/>
      <c r="WRK39" s="277"/>
      <c r="WRL39" s="277"/>
      <c r="WRM39" s="277"/>
      <c r="WRN39" s="277"/>
      <c r="WRO39" s="277"/>
      <c r="WRP39" s="277"/>
      <c r="WRQ39" s="277"/>
      <c r="WRR39" s="277"/>
      <c r="WRS39" s="277"/>
      <c r="WRT39" s="277"/>
      <c r="WRU39" s="277"/>
      <c r="WRV39" s="277"/>
      <c r="WRW39" s="277"/>
      <c r="WRX39" s="277"/>
      <c r="WRY39" s="277"/>
      <c r="WRZ39" s="277"/>
      <c r="WSA39" s="277"/>
      <c r="WSB39" s="277"/>
      <c r="WSC39" s="277"/>
      <c r="WSD39" s="277"/>
      <c r="WSE39" s="277"/>
      <c r="WSF39" s="277"/>
      <c r="WSG39" s="277"/>
      <c r="WSH39" s="277"/>
      <c r="WSI39" s="277"/>
      <c r="WSJ39" s="277"/>
      <c r="WSK39" s="277"/>
      <c r="WSL39" s="277"/>
      <c r="WSM39" s="277"/>
      <c r="WSN39" s="277"/>
      <c r="WSO39" s="277"/>
      <c r="WSP39" s="277"/>
      <c r="WSQ39" s="277"/>
      <c r="WSR39" s="277"/>
      <c r="WSS39" s="277"/>
      <c r="WST39" s="277"/>
      <c r="WSU39" s="277"/>
      <c r="WSV39" s="277"/>
      <c r="WSW39" s="277"/>
      <c r="WSX39" s="277"/>
      <c r="WSY39" s="277"/>
      <c r="WSZ39" s="277"/>
      <c r="WTA39" s="277"/>
      <c r="WTB39" s="277"/>
      <c r="WTC39" s="277"/>
      <c r="WTD39" s="277"/>
      <c r="WTE39" s="277"/>
      <c r="WTF39" s="277"/>
      <c r="WTG39" s="277"/>
      <c r="WTH39" s="277"/>
      <c r="WTI39" s="277"/>
      <c r="WTJ39" s="277"/>
      <c r="WTK39" s="277"/>
      <c r="WTL39" s="277"/>
      <c r="WTM39" s="277"/>
      <c r="WTN39" s="277"/>
      <c r="WTO39" s="277"/>
      <c r="WTP39" s="277"/>
      <c r="WTQ39" s="277"/>
      <c r="WTR39" s="277"/>
      <c r="WTS39" s="277"/>
      <c r="WTT39" s="277"/>
      <c r="WTU39" s="277"/>
      <c r="WTV39" s="277"/>
      <c r="WTW39" s="277"/>
      <c r="WTX39" s="277"/>
      <c r="WTY39" s="277"/>
      <c r="WTZ39" s="277"/>
      <c r="WUA39" s="277"/>
      <c r="WUB39" s="277"/>
      <c r="WUC39" s="277"/>
      <c r="WUD39" s="277"/>
      <c r="WUE39" s="277"/>
      <c r="WUF39" s="277"/>
      <c r="WUG39" s="277"/>
      <c r="WUH39" s="277"/>
      <c r="WUI39" s="277"/>
      <c r="WUJ39" s="277"/>
      <c r="WUK39" s="277"/>
      <c r="WUL39" s="277"/>
      <c r="WUM39" s="277"/>
      <c r="WUN39" s="277"/>
      <c r="WUO39" s="277"/>
      <c r="WUP39" s="277"/>
      <c r="WUQ39" s="277"/>
      <c r="WUR39" s="277"/>
      <c r="WUS39" s="277"/>
      <c r="WUT39" s="277"/>
      <c r="WUU39" s="277"/>
      <c r="WUV39" s="277"/>
      <c r="WUW39" s="277"/>
      <c r="WUX39" s="277"/>
      <c r="WUY39" s="277"/>
      <c r="WUZ39" s="277"/>
      <c r="WVA39" s="277"/>
      <c r="WVB39" s="277"/>
      <c r="WVC39" s="277"/>
      <c r="WVD39" s="277"/>
      <c r="WVE39" s="277"/>
      <c r="WVF39" s="277"/>
      <c r="WVG39" s="277"/>
      <c r="WVH39" s="277"/>
      <c r="WVI39" s="277"/>
      <c r="WVJ39" s="277"/>
      <c r="WVK39" s="277"/>
      <c r="WVL39" s="277"/>
      <c r="WVM39" s="277"/>
      <c r="WVN39" s="277"/>
      <c r="WVO39" s="277"/>
      <c r="WVP39" s="277"/>
      <c r="WVQ39" s="277"/>
      <c r="WVR39" s="277"/>
      <c r="WVS39" s="277"/>
      <c r="WVT39" s="277"/>
      <c r="WVU39" s="277"/>
      <c r="WVV39" s="277"/>
      <c r="WVW39" s="277"/>
      <c r="WVX39" s="277"/>
      <c r="WVY39" s="277"/>
      <c r="WVZ39" s="277"/>
      <c r="WWA39" s="277"/>
      <c r="WWB39" s="277"/>
      <c r="WWC39" s="277"/>
      <c r="WWD39" s="277"/>
      <c r="WWE39" s="277"/>
      <c r="WWF39" s="277"/>
      <c r="WWG39" s="277"/>
      <c r="WWH39" s="277"/>
      <c r="WWI39" s="277"/>
      <c r="WWJ39" s="277"/>
      <c r="WWK39" s="277"/>
      <c r="WWL39" s="277"/>
      <c r="WWM39" s="277"/>
      <c r="WWN39" s="277"/>
      <c r="WWO39" s="277"/>
      <c r="WWP39" s="277"/>
      <c r="WWQ39" s="277"/>
      <c r="WWR39" s="277"/>
      <c r="WWS39" s="277"/>
      <c r="WWT39" s="277"/>
      <c r="WWU39" s="277"/>
      <c r="WWV39" s="277"/>
      <c r="WWW39" s="277"/>
      <c r="WWX39" s="277"/>
      <c r="WWY39" s="277"/>
      <c r="WWZ39" s="277"/>
      <c r="WXA39" s="277"/>
      <c r="WXB39" s="277"/>
      <c r="WXC39" s="277"/>
      <c r="WXD39" s="277"/>
      <c r="WXE39" s="277"/>
      <c r="WXF39" s="277"/>
      <c r="WXG39" s="277"/>
      <c r="WXH39" s="277"/>
      <c r="WXI39" s="277"/>
      <c r="WXJ39" s="277"/>
      <c r="WXK39" s="277"/>
      <c r="WXL39" s="277"/>
      <c r="WXM39" s="277"/>
      <c r="WXN39" s="277"/>
      <c r="WXO39" s="277"/>
      <c r="WXP39" s="277"/>
      <c r="WXQ39" s="277"/>
      <c r="WXR39" s="277"/>
      <c r="WXS39" s="277"/>
      <c r="WXT39" s="277"/>
      <c r="WXU39" s="277"/>
      <c r="WXV39" s="277"/>
      <c r="WXW39" s="277"/>
      <c r="WXX39" s="277"/>
      <c r="WXY39" s="277"/>
      <c r="WXZ39" s="277"/>
      <c r="WYA39" s="277"/>
      <c r="WYB39" s="277"/>
      <c r="WYC39" s="277"/>
      <c r="WYD39" s="277"/>
      <c r="WYE39" s="277"/>
      <c r="WYF39" s="277"/>
      <c r="WYG39" s="277"/>
      <c r="WYH39" s="277"/>
      <c r="WYI39" s="277"/>
      <c r="WYJ39" s="277"/>
      <c r="WYK39" s="277"/>
      <c r="WYL39" s="277"/>
      <c r="WYM39" s="277"/>
      <c r="WYN39" s="277"/>
      <c r="WYO39" s="277"/>
      <c r="WYP39" s="277"/>
      <c r="WYQ39" s="277"/>
      <c r="WYR39" s="277"/>
      <c r="WYS39" s="277"/>
      <c r="WYT39" s="277"/>
      <c r="WYU39" s="277"/>
      <c r="WYV39" s="277"/>
      <c r="WYW39" s="277"/>
      <c r="WYX39" s="277"/>
      <c r="WYY39" s="277"/>
      <c r="WYZ39" s="277"/>
      <c r="WZA39" s="277"/>
      <c r="WZB39" s="277"/>
      <c r="WZC39" s="277"/>
      <c r="WZD39" s="277"/>
      <c r="WZE39" s="277"/>
      <c r="WZF39" s="277"/>
      <c r="WZG39" s="277"/>
      <c r="WZH39" s="277"/>
      <c r="WZI39" s="277"/>
      <c r="WZJ39" s="277"/>
      <c r="WZK39" s="277"/>
      <c r="WZL39" s="277"/>
      <c r="WZM39" s="277"/>
      <c r="WZN39" s="277"/>
      <c r="WZO39" s="277"/>
      <c r="WZP39" s="277"/>
      <c r="WZQ39" s="277"/>
      <c r="WZR39" s="277"/>
      <c r="WZS39" s="277"/>
      <c r="WZT39" s="277"/>
      <c r="WZU39" s="277"/>
      <c r="WZV39" s="277"/>
      <c r="WZW39" s="277"/>
      <c r="WZX39" s="277"/>
      <c r="WZY39" s="277"/>
      <c r="WZZ39" s="277"/>
      <c r="XAA39" s="277"/>
      <c r="XAB39" s="277"/>
      <c r="XAC39" s="277"/>
      <c r="XAD39" s="277"/>
      <c r="XAE39" s="277"/>
      <c r="XAF39" s="277"/>
      <c r="XAG39" s="277"/>
      <c r="XAH39" s="277"/>
      <c r="XAI39" s="277"/>
      <c r="XAJ39" s="277"/>
      <c r="XAK39" s="277"/>
      <c r="XAL39" s="277"/>
      <c r="XAM39" s="277"/>
      <c r="XAN39" s="277"/>
      <c r="XAO39" s="277"/>
      <c r="XAP39" s="277"/>
      <c r="XAQ39" s="277"/>
      <c r="XAR39" s="277"/>
      <c r="XAS39" s="277"/>
      <c r="XAT39" s="277"/>
      <c r="XAU39" s="277"/>
      <c r="XAV39" s="277"/>
      <c r="XAW39" s="277"/>
      <c r="XAX39" s="277"/>
      <c r="XAY39" s="277"/>
      <c r="XAZ39" s="277"/>
      <c r="XBA39" s="277"/>
      <c r="XBB39" s="277"/>
      <c r="XBC39" s="277"/>
      <c r="XBD39" s="277"/>
      <c r="XBE39" s="277"/>
      <c r="XBF39" s="277"/>
      <c r="XBG39" s="277"/>
      <c r="XBH39" s="277"/>
      <c r="XBI39" s="277"/>
      <c r="XBJ39" s="277"/>
      <c r="XBK39" s="277"/>
      <c r="XBL39" s="277"/>
      <c r="XBM39" s="277"/>
      <c r="XBN39" s="277"/>
      <c r="XBO39" s="277"/>
      <c r="XBP39" s="277"/>
      <c r="XBQ39" s="277"/>
      <c r="XBR39" s="277"/>
      <c r="XBS39" s="277"/>
      <c r="XBT39" s="277"/>
      <c r="XBU39" s="277"/>
      <c r="XBV39" s="277"/>
      <c r="XBW39" s="277"/>
      <c r="XBX39" s="277"/>
      <c r="XBY39" s="277"/>
      <c r="XBZ39" s="277"/>
      <c r="XCA39" s="277"/>
      <c r="XCB39" s="277"/>
      <c r="XCC39" s="277"/>
      <c r="XCD39" s="277"/>
      <c r="XCE39" s="277"/>
      <c r="XCF39" s="277"/>
      <c r="XCG39" s="277"/>
      <c r="XCH39" s="277"/>
      <c r="XCI39" s="277"/>
      <c r="XCJ39" s="277"/>
      <c r="XCK39" s="277"/>
      <c r="XCL39" s="277"/>
      <c r="XCM39" s="277"/>
      <c r="XCN39" s="277"/>
      <c r="XCO39" s="277"/>
      <c r="XCP39" s="277"/>
      <c r="XCQ39" s="277"/>
      <c r="XCR39" s="277"/>
      <c r="XCS39" s="277"/>
      <c r="XCT39" s="277"/>
      <c r="XCU39" s="277"/>
      <c r="XCV39" s="277"/>
      <c r="XCW39" s="277"/>
      <c r="XCX39" s="277"/>
      <c r="XCY39" s="277"/>
      <c r="XCZ39" s="277"/>
      <c r="XDA39" s="277"/>
      <c r="XDB39" s="277"/>
      <c r="XDC39" s="277"/>
      <c r="XDD39" s="277"/>
      <c r="XDE39" s="277"/>
      <c r="XDF39" s="277"/>
      <c r="XDG39" s="277"/>
      <c r="XDH39" s="277"/>
      <c r="XDI39" s="277"/>
      <c r="XDJ39" s="277"/>
      <c r="XDK39" s="277"/>
      <c r="XDL39" s="277"/>
      <c r="XDM39" s="277"/>
      <c r="XDN39" s="277"/>
      <c r="XDO39" s="277"/>
      <c r="XDP39" s="277"/>
      <c r="XDQ39" s="277"/>
      <c r="XDR39" s="277"/>
      <c r="XDS39" s="277"/>
      <c r="XDT39" s="277"/>
      <c r="XDU39" s="277"/>
      <c r="XDV39" s="277"/>
      <c r="XDW39" s="277"/>
      <c r="XDX39" s="277"/>
      <c r="XDY39" s="277"/>
      <c r="XDZ39" s="277"/>
      <c r="XEA39" s="277"/>
      <c r="XEB39" s="277"/>
      <c r="XEC39" s="277"/>
      <c r="XED39" s="277"/>
      <c r="XEE39" s="277"/>
      <c r="XEF39" s="277"/>
      <c r="XEG39" s="277"/>
      <c r="XEH39" s="277"/>
      <c r="XEI39" s="277"/>
      <c r="XEJ39" s="277"/>
      <c r="XEK39" s="277"/>
      <c r="XEL39" s="277"/>
      <c r="XEM39" s="277"/>
      <c r="XEN39" s="277"/>
      <c r="XEO39" s="277"/>
      <c r="XEP39" s="277"/>
      <c r="XEQ39" s="277"/>
      <c r="XER39" s="277"/>
      <c r="XES39" s="277"/>
      <c r="XET39" s="277"/>
      <c r="XEU39" s="277"/>
      <c r="XEV39" s="277"/>
      <c r="XEW39" s="277"/>
      <c r="XEX39" s="277"/>
      <c r="XEY39" s="277"/>
      <c r="XEZ39" s="277"/>
      <c r="XFA39" s="277"/>
    </row>
    <row r="40" s="365" customFormat="1" ht="33" customHeight="1" spans="1:16381">
      <c r="A40" s="387" t="s">
        <v>2119</v>
      </c>
      <c r="B40" s="386">
        <v>774000</v>
      </c>
      <c r="C40" s="383">
        <v>1141000</v>
      </c>
      <c r="D40" s="383">
        <v>1140749</v>
      </c>
      <c r="E40" s="381">
        <v>1.47383591731266</v>
      </c>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c r="CY40" s="364"/>
      <c r="CZ40" s="364"/>
      <c r="DA40" s="364"/>
      <c r="DB40" s="364"/>
      <c r="DC40" s="364"/>
      <c r="DD40" s="364"/>
      <c r="DE40" s="364"/>
      <c r="DF40" s="364"/>
      <c r="DG40" s="364"/>
      <c r="DH40" s="364"/>
      <c r="DI40" s="364"/>
      <c r="DJ40" s="364"/>
      <c r="DK40" s="364"/>
      <c r="DL40" s="364"/>
      <c r="DM40" s="364"/>
      <c r="DN40" s="364"/>
      <c r="DO40" s="364"/>
      <c r="DP40" s="364"/>
      <c r="DQ40" s="364"/>
      <c r="DR40" s="364"/>
      <c r="DS40" s="364"/>
      <c r="DT40" s="364"/>
      <c r="DU40" s="364"/>
      <c r="DV40" s="364"/>
      <c r="DW40" s="364"/>
      <c r="DX40" s="364"/>
      <c r="DY40" s="364"/>
      <c r="DZ40" s="364"/>
      <c r="EA40" s="364"/>
      <c r="EB40" s="364"/>
      <c r="EC40" s="364"/>
      <c r="ED40" s="364"/>
      <c r="EE40" s="364"/>
      <c r="EF40" s="364"/>
      <c r="EG40" s="364"/>
      <c r="EH40" s="364"/>
      <c r="EI40" s="364"/>
      <c r="EJ40" s="364"/>
      <c r="EK40" s="364"/>
      <c r="EL40" s="364"/>
      <c r="EM40" s="364"/>
      <c r="EN40" s="364"/>
      <c r="EO40" s="364"/>
      <c r="EP40" s="364"/>
      <c r="EQ40" s="364"/>
      <c r="ER40" s="364"/>
      <c r="ES40" s="364"/>
      <c r="ET40" s="364"/>
      <c r="EU40" s="364"/>
      <c r="EV40" s="364"/>
      <c r="EW40" s="364"/>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364"/>
      <c r="GC40" s="364"/>
      <c r="GD40" s="364"/>
      <c r="GE40" s="364"/>
      <c r="GF40" s="364"/>
      <c r="GG40" s="364"/>
      <c r="GH40" s="364"/>
      <c r="GI40" s="364"/>
      <c r="GJ40" s="364"/>
      <c r="GK40" s="364"/>
      <c r="GL40" s="364"/>
      <c r="GM40" s="364"/>
      <c r="GN40" s="364"/>
      <c r="GO40" s="364"/>
      <c r="GP40" s="364"/>
      <c r="GQ40" s="364"/>
      <c r="GR40" s="364"/>
      <c r="GS40" s="364"/>
      <c r="GT40" s="364"/>
      <c r="GU40" s="364"/>
      <c r="GV40" s="364"/>
      <c r="GW40" s="364"/>
      <c r="GX40" s="364"/>
      <c r="GY40" s="364"/>
      <c r="GZ40" s="364"/>
      <c r="HA40" s="364"/>
      <c r="HB40" s="364"/>
      <c r="HC40" s="364"/>
      <c r="HD40" s="364"/>
      <c r="HE40" s="364"/>
      <c r="HF40" s="364"/>
      <c r="HG40" s="364"/>
      <c r="HH40" s="364"/>
      <c r="HI40" s="364"/>
      <c r="HJ40" s="364"/>
      <c r="HK40" s="364"/>
      <c r="HL40" s="364"/>
      <c r="HM40" s="364"/>
      <c r="HN40" s="364"/>
      <c r="HO40" s="364"/>
      <c r="HP40" s="364"/>
      <c r="HQ40" s="364"/>
      <c r="HR40" s="364"/>
      <c r="HS40" s="364"/>
      <c r="HT40" s="364"/>
      <c r="HU40" s="364"/>
      <c r="HV40" s="364"/>
      <c r="HW40" s="364"/>
      <c r="HX40" s="364"/>
      <c r="HY40" s="364"/>
      <c r="HZ40" s="364"/>
      <c r="IA40" s="364"/>
      <c r="IB40" s="364"/>
      <c r="IC40" s="364"/>
      <c r="ID40" s="364"/>
      <c r="IE40" s="364"/>
      <c r="IF40" s="364"/>
      <c r="IG40" s="277"/>
      <c r="IH40" s="277"/>
      <c r="II40" s="277"/>
      <c r="IJ40" s="277"/>
      <c r="IK40" s="277"/>
      <c r="IL40" s="277"/>
      <c r="IM40" s="277"/>
      <c r="IN40" s="277"/>
      <c r="IO40" s="277"/>
      <c r="IP40" s="277"/>
      <c r="IQ40" s="277"/>
      <c r="IR40" s="277"/>
      <c r="IS40" s="277"/>
      <c r="IT40" s="277"/>
      <c r="IU40" s="277"/>
      <c r="IV40" s="277"/>
      <c r="IW40" s="277"/>
      <c r="IX40" s="277"/>
      <c r="IY40" s="277"/>
      <c r="IZ40" s="277"/>
      <c r="JA40" s="277"/>
      <c r="JB40" s="277"/>
      <c r="JC40" s="277"/>
      <c r="JD40" s="277"/>
      <c r="JE40" s="277"/>
      <c r="JF40" s="277"/>
      <c r="JG40" s="277"/>
      <c r="JH40" s="277"/>
      <c r="JI40" s="277"/>
      <c r="JJ40" s="277"/>
      <c r="JK40" s="277"/>
      <c r="JL40" s="277"/>
      <c r="JM40" s="277"/>
      <c r="JN40" s="277"/>
      <c r="JO40" s="277"/>
      <c r="JP40" s="277"/>
      <c r="JQ40" s="277"/>
      <c r="JR40" s="277"/>
      <c r="JS40" s="277"/>
      <c r="JT40" s="277"/>
      <c r="JU40" s="277"/>
      <c r="JV40" s="277"/>
      <c r="JW40" s="277"/>
      <c r="JX40" s="277"/>
      <c r="JY40" s="277"/>
      <c r="JZ40" s="277"/>
      <c r="KA40" s="277"/>
      <c r="KB40" s="277"/>
      <c r="KC40" s="277"/>
      <c r="KD40" s="277"/>
      <c r="KE40" s="277"/>
      <c r="KF40" s="277"/>
      <c r="KG40" s="277"/>
      <c r="KH40" s="277"/>
      <c r="KI40" s="277"/>
      <c r="KJ40" s="277"/>
      <c r="KK40" s="277"/>
      <c r="KL40" s="277"/>
      <c r="KM40" s="277"/>
      <c r="KN40" s="277"/>
      <c r="KO40" s="277"/>
      <c r="KP40" s="277"/>
      <c r="KQ40" s="277"/>
      <c r="KR40" s="277"/>
      <c r="KS40" s="277"/>
      <c r="KT40" s="277"/>
      <c r="KU40" s="277"/>
      <c r="KV40" s="277"/>
      <c r="KW40" s="277"/>
      <c r="KX40" s="277"/>
      <c r="KY40" s="277"/>
      <c r="KZ40" s="277"/>
      <c r="LA40" s="277"/>
      <c r="LB40" s="277"/>
      <c r="LC40" s="277"/>
      <c r="LD40" s="277"/>
      <c r="LE40" s="277"/>
      <c r="LF40" s="277"/>
      <c r="LG40" s="277"/>
      <c r="LH40" s="277"/>
      <c r="LI40" s="277"/>
      <c r="LJ40" s="277"/>
      <c r="LK40" s="277"/>
      <c r="LL40" s="277"/>
      <c r="LM40" s="277"/>
      <c r="LN40" s="277"/>
      <c r="LO40" s="277"/>
      <c r="LP40" s="277"/>
      <c r="LQ40" s="277"/>
      <c r="LR40" s="277"/>
      <c r="LS40" s="277"/>
      <c r="LT40" s="277"/>
      <c r="LU40" s="277"/>
      <c r="LV40" s="277"/>
      <c r="LW40" s="277"/>
      <c r="LX40" s="277"/>
      <c r="LY40" s="277"/>
      <c r="LZ40" s="277"/>
      <c r="MA40" s="277"/>
      <c r="MB40" s="277"/>
      <c r="MC40" s="277"/>
      <c r="MD40" s="277"/>
      <c r="ME40" s="277"/>
      <c r="MF40" s="277"/>
      <c r="MG40" s="277"/>
      <c r="MH40" s="277"/>
      <c r="MI40" s="277"/>
      <c r="MJ40" s="277"/>
      <c r="MK40" s="277"/>
      <c r="ML40" s="277"/>
      <c r="MM40" s="277"/>
      <c r="MN40" s="277"/>
      <c r="MO40" s="277"/>
      <c r="MP40" s="277"/>
      <c r="MQ40" s="277"/>
      <c r="MR40" s="277"/>
      <c r="MS40" s="277"/>
      <c r="MT40" s="277"/>
      <c r="MU40" s="277"/>
      <c r="MV40" s="277"/>
      <c r="MW40" s="277"/>
      <c r="MX40" s="277"/>
      <c r="MY40" s="277"/>
      <c r="MZ40" s="277"/>
      <c r="NA40" s="277"/>
      <c r="NB40" s="277"/>
      <c r="NC40" s="277"/>
      <c r="ND40" s="277"/>
      <c r="NE40" s="277"/>
      <c r="NF40" s="277"/>
      <c r="NG40" s="277"/>
      <c r="NH40" s="277"/>
      <c r="NI40" s="277"/>
      <c r="NJ40" s="277"/>
      <c r="NK40" s="277"/>
      <c r="NL40" s="277"/>
      <c r="NM40" s="277"/>
      <c r="NN40" s="277"/>
      <c r="NO40" s="277"/>
      <c r="NP40" s="277"/>
      <c r="NQ40" s="277"/>
      <c r="NR40" s="277"/>
      <c r="NS40" s="277"/>
      <c r="NT40" s="277"/>
      <c r="NU40" s="277"/>
      <c r="NV40" s="277"/>
      <c r="NW40" s="277"/>
      <c r="NX40" s="277"/>
      <c r="NY40" s="277"/>
      <c r="NZ40" s="277"/>
      <c r="OA40" s="277"/>
      <c r="OB40" s="277"/>
      <c r="OC40" s="277"/>
      <c r="OD40" s="277"/>
      <c r="OE40" s="277"/>
      <c r="OF40" s="277"/>
      <c r="OG40" s="277"/>
      <c r="OH40" s="277"/>
      <c r="OI40" s="277"/>
      <c r="OJ40" s="277"/>
      <c r="OK40" s="277"/>
      <c r="OL40" s="277"/>
      <c r="OM40" s="277"/>
      <c r="ON40" s="277"/>
      <c r="OO40" s="277"/>
      <c r="OP40" s="277"/>
      <c r="OQ40" s="277"/>
      <c r="OR40" s="277"/>
      <c r="OS40" s="277"/>
      <c r="OT40" s="277"/>
      <c r="OU40" s="277"/>
      <c r="OV40" s="277"/>
      <c r="OW40" s="277"/>
      <c r="OX40" s="277"/>
      <c r="OY40" s="277"/>
      <c r="OZ40" s="277"/>
      <c r="PA40" s="277"/>
      <c r="PB40" s="277"/>
      <c r="PC40" s="277"/>
      <c r="PD40" s="277"/>
      <c r="PE40" s="277"/>
      <c r="PF40" s="277"/>
      <c r="PG40" s="277"/>
      <c r="PH40" s="277"/>
      <c r="PI40" s="277"/>
      <c r="PJ40" s="277"/>
      <c r="PK40" s="277"/>
      <c r="PL40" s="277"/>
      <c r="PM40" s="277"/>
      <c r="PN40" s="277"/>
      <c r="PO40" s="277"/>
      <c r="PP40" s="277"/>
      <c r="PQ40" s="277"/>
      <c r="PR40" s="277"/>
      <c r="PS40" s="277"/>
      <c r="PT40" s="277"/>
      <c r="PU40" s="277"/>
      <c r="PV40" s="277"/>
      <c r="PW40" s="277"/>
      <c r="PX40" s="277"/>
      <c r="PY40" s="277"/>
      <c r="PZ40" s="277"/>
      <c r="QA40" s="277"/>
      <c r="QB40" s="277"/>
      <c r="QC40" s="277"/>
      <c r="QD40" s="277"/>
      <c r="QE40" s="277"/>
      <c r="QF40" s="277"/>
      <c r="QG40" s="277"/>
      <c r="QH40" s="277"/>
      <c r="QI40" s="277"/>
      <c r="QJ40" s="277"/>
      <c r="QK40" s="277"/>
      <c r="QL40" s="277"/>
      <c r="QM40" s="277"/>
      <c r="QN40" s="277"/>
      <c r="QO40" s="277"/>
      <c r="QP40" s="277"/>
      <c r="QQ40" s="277"/>
      <c r="QR40" s="277"/>
      <c r="QS40" s="277"/>
      <c r="QT40" s="277"/>
      <c r="QU40" s="277"/>
      <c r="QV40" s="277"/>
      <c r="QW40" s="277"/>
      <c r="QX40" s="277"/>
      <c r="QY40" s="277"/>
      <c r="QZ40" s="277"/>
      <c r="RA40" s="277"/>
      <c r="RB40" s="277"/>
      <c r="RC40" s="277"/>
      <c r="RD40" s="277"/>
      <c r="RE40" s="277"/>
      <c r="RF40" s="277"/>
      <c r="RG40" s="277"/>
      <c r="RH40" s="277"/>
      <c r="RI40" s="277"/>
      <c r="RJ40" s="277"/>
      <c r="RK40" s="277"/>
      <c r="RL40" s="277"/>
      <c r="RM40" s="277"/>
      <c r="RN40" s="277"/>
      <c r="RO40" s="277"/>
      <c r="RP40" s="277"/>
      <c r="RQ40" s="277"/>
      <c r="RR40" s="277"/>
      <c r="RS40" s="277"/>
      <c r="RT40" s="277"/>
      <c r="RU40" s="277"/>
      <c r="RV40" s="277"/>
      <c r="RW40" s="277"/>
      <c r="RX40" s="277"/>
      <c r="RY40" s="277"/>
      <c r="RZ40" s="277"/>
      <c r="SA40" s="277"/>
      <c r="SB40" s="277"/>
      <c r="SC40" s="277"/>
      <c r="SD40" s="277"/>
      <c r="SE40" s="277"/>
      <c r="SF40" s="277"/>
      <c r="SG40" s="277"/>
      <c r="SH40" s="277"/>
      <c r="SI40" s="277"/>
      <c r="SJ40" s="277"/>
      <c r="SK40" s="277"/>
      <c r="SL40" s="277"/>
      <c r="SM40" s="277"/>
      <c r="SN40" s="277"/>
      <c r="SO40" s="277"/>
      <c r="SP40" s="277"/>
      <c r="SQ40" s="277"/>
      <c r="SR40" s="277"/>
      <c r="SS40" s="277"/>
      <c r="ST40" s="277"/>
      <c r="SU40" s="277"/>
      <c r="SV40" s="277"/>
      <c r="SW40" s="277"/>
      <c r="SX40" s="277"/>
      <c r="SY40" s="277"/>
      <c r="SZ40" s="277"/>
      <c r="TA40" s="277"/>
      <c r="TB40" s="277"/>
      <c r="TC40" s="277"/>
      <c r="TD40" s="277"/>
      <c r="TE40" s="277"/>
      <c r="TF40" s="277"/>
      <c r="TG40" s="277"/>
      <c r="TH40" s="277"/>
      <c r="TI40" s="277"/>
      <c r="TJ40" s="277"/>
      <c r="TK40" s="277"/>
      <c r="TL40" s="277"/>
      <c r="TM40" s="277"/>
      <c r="TN40" s="277"/>
      <c r="TO40" s="277"/>
      <c r="TP40" s="277"/>
      <c r="TQ40" s="277"/>
      <c r="TR40" s="277"/>
      <c r="TS40" s="277"/>
      <c r="TT40" s="277"/>
      <c r="TU40" s="277"/>
      <c r="TV40" s="277"/>
      <c r="TW40" s="277"/>
      <c r="TX40" s="277"/>
      <c r="TY40" s="277"/>
      <c r="TZ40" s="277"/>
      <c r="UA40" s="277"/>
      <c r="UB40" s="277"/>
      <c r="UC40" s="277"/>
      <c r="UD40" s="277"/>
      <c r="UE40" s="277"/>
      <c r="UF40" s="277"/>
      <c r="UG40" s="277"/>
      <c r="UH40" s="277"/>
      <c r="UI40" s="277"/>
      <c r="UJ40" s="277"/>
      <c r="UK40" s="277"/>
      <c r="UL40" s="277"/>
      <c r="UM40" s="277"/>
      <c r="UN40" s="277"/>
      <c r="UO40" s="277"/>
      <c r="UP40" s="277"/>
      <c r="UQ40" s="277"/>
      <c r="UR40" s="277"/>
      <c r="US40" s="277"/>
      <c r="UT40" s="277"/>
      <c r="UU40" s="277"/>
      <c r="UV40" s="277"/>
      <c r="UW40" s="277"/>
      <c r="UX40" s="277"/>
      <c r="UY40" s="277"/>
      <c r="UZ40" s="277"/>
      <c r="VA40" s="277"/>
      <c r="VB40" s="277"/>
      <c r="VC40" s="277"/>
      <c r="VD40" s="277"/>
      <c r="VE40" s="277"/>
      <c r="VF40" s="277"/>
      <c r="VG40" s="277"/>
      <c r="VH40" s="277"/>
      <c r="VI40" s="277"/>
      <c r="VJ40" s="277"/>
      <c r="VK40" s="277"/>
      <c r="VL40" s="277"/>
      <c r="VM40" s="277"/>
      <c r="VN40" s="277"/>
      <c r="VO40" s="277"/>
      <c r="VP40" s="277"/>
      <c r="VQ40" s="277"/>
      <c r="VR40" s="277"/>
      <c r="VS40" s="277"/>
      <c r="VT40" s="277"/>
      <c r="VU40" s="277"/>
      <c r="VV40" s="277"/>
      <c r="VW40" s="277"/>
      <c r="VX40" s="277"/>
      <c r="VY40" s="277"/>
      <c r="VZ40" s="277"/>
      <c r="WA40" s="277"/>
      <c r="WB40" s="277"/>
      <c r="WC40" s="277"/>
      <c r="WD40" s="277"/>
      <c r="WE40" s="277"/>
      <c r="WF40" s="277"/>
      <c r="WG40" s="277"/>
      <c r="WH40" s="277"/>
      <c r="WI40" s="277"/>
      <c r="WJ40" s="277"/>
      <c r="WK40" s="277"/>
      <c r="WL40" s="277"/>
      <c r="WM40" s="277"/>
      <c r="WN40" s="277"/>
      <c r="WO40" s="277"/>
      <c r="WP40" s="277"/>
      <c r="WQ40" s="277"/>
      <c r="WR40" s="277"/>
      <c r="WS40" s="277"/>
      <c r="WT40" s="277"/>
      <c r="WU40" s="277"/>
      <c r="WV40" s="277"/>
      <c r="WW40" s="277"/>
      <c r="WX40" s="277"/>
      <c r="WY40" s="277"/>
      <c r="WZ40" s="277"/>
      <c r="XA40" s="277"/>
      <c r="XB40" s="277"/>
      <c r="XC40" s="277"/>
      <c r="XD40" s="277"/>
      <c r="XE40" s="277"/>
      <c r="XF40" s="277"/>
      <c r="XG40" s="277"/>
      <c r="XH40" s="277"/>
      <c r="XI40" s="277"/>
      <c r="XJ40" s="277"/>
      <c r="XK40" s="277"/>
      <c r="XL40" s="277"/>
      <c r="XM40" s="277"/>
      <c r="XN40" s="277"/>
      <c r="XO40" s="277"/>
      <c r="XP40" s="277"/>
      <c r="XQ40" s="277"/>
      <c r="XR40" s="277"/>
      <c r="XS40" s="277"/>
      <c r="XT40" s="277"/>
      <c r="XU40" s="277"/>
      <c r="XV40" s="277"/>
      <c r="XW40" s="277"/>
      <c r="XX40" s="277"/>
      <c r="XY40" s="277"/>
      <c r="XZ40" s="277"/>
      <c r="YA40" s="277"/>
      <c r="YB40" s="277"/>
      <c r="YC40" s="277"/>
      <c r="YD40" s="277"/>
      <c r="YE40" s="277"/>
      <c r="YF40" s="277"/>
      <c r="YG40" s="277"/>
      <c r="YH40" s="277"/>
      <c r="YI40" s="277"/>
      <c r="YJ40" s="277"/>
      <c r="YK40" s="277"/>
      <c r="YL40" s="277"/>
      <c r="YM40" s="277"/>
      <c r="YN40" s="277"/>
      <c r="YO40" s="277"/>
      <c r="YP40" s="277"/>
      <c r="YQ40" s="277"/>
      <c r="YR40" s="277"/>
      <c r="YS40" s="277"/>
      <c r="YT40" s="277"/>
      <c r="YU40" s="277"/>
      <c r="YV40" s="277"/>
      <c r="YW40" s="277"/>
      <c r="YX40" s="277"/>
      <c r="YY40" s="277"/>
      <c r="YZ40" s="277"/>
      <c r="ZA40" s="277"/>
      <c r="ZB40" s="277"/>
      <c r="ZC40" s="277"/>
      <c r="ZD40" s="277"/>
      <c r="ZE40" s="277"/>
      <c r="ZF40" s="277"/>
      <c r="ZG40" s="277"/>
      <c r="ZH40" s="277"/>
      <c r="ZI40" s="277"/>
      <c r="ZJ40" s="277"/>
      <c r="ZK40" s="277"/>
      <c r="ZL40" s="277"/>
      <c r="ZM40" s="277"/>
      <c r="ZN40" s="277"/>
      <c r="ZO40" s="277"/>
      <c r="ZP40" s="277"/>
      <c r="ZQ40" s="277"/>
      <c r="ZR40" s="277"/>
      <c r="ZS40" s="277"/>
      <c r="ZT40" s="277"/>
      <c r="ZU40" s="277"/>
      <c r="ZV40" s="277"/>
      <c r="ZW40" s="277"/>
      <c r="ZX40" s="277"/>
      <c r="ZY40" s="277"/>
      <c r="ZZ40" s="277"/>
      <c r="AAA40" s="277"/>
      <c r="AAB40" s="277"/>
      <c r="AAC40" s="277"/>
      <c r="AAD40" s="277"/>
      <c r="AAE40" s="277"/>
      <c r="AAF40" s="277"/>
      <c r="AAG40" s="277"/>
      <c r="AAH40" s="277"/>
      <c r="AAI40" s="277"/>
      <c r="AAJ40" s="277"/>
      <c r="AAK40" s="277"/>
      <c r="AAL40" s="277"/>
      <c r="AAM40" s="277"/>
      <c r="AAN40" s="277"/>
      <c r="AAO40" s="277"/>
      <c r="AAP40" s="277"/>
      <c r="AAQ40" s="277"/>
      <c r="AAR40" s="277"/>
      <c r="AAS40" s="277"/>
      <c r="AAT40" s="277"/>
      <c r="AAU40" s="277"/>
      <c r="AAV40" s="277"/>
      <c r="AAW40" s="277"/>
      <c r="AAX40" s="277"/>
      <c r="AAY40" s="277"/>
      <c r="AAZ40" s="277"/>
      <c r="ABA40" s="277"/>
      <c r="ABB40" s="277"/>
      <c r="ABC40" s="277"/>
      <c r="ABD40" s="277"/>
      <c r="ABE40" s="277"/>
      <c r="ABF40" s="277"/>
      <c r="ABG40" s="277"/>
      <c r="ABH40" s="277"/>
      <c r="ABI40" s="277"/>
      <c r="ABJ40" s="277"/>
      <c r="ABK40" s="277"/>
      <c r="ABL40" s="277"/>
      <c r="ABM40" s="277"/>
      <c r="ABN40" s="277"/>
      <c r="ABO40" s="277"/>
      <c r="ABP40" s="277"/>
      <c r="ABQ40" s="277"/>
      <c r="ABR40" s="277"/>
      <c r="ABS40" s="277"/>
      <c r="ABT40" s="277"/>
      <c r="ABU40" s="277"/>
      <c r="ABV40" s="277"/>
      <c r="ABW40" s="277"/>
      <c r="ABX40" s="277"/>
      <c r="ABY40" s="277"/>
      <c r="ABZ40" s="277"/>
      <c r="ACA40" s="277"/>
      <c r="ACB40" s="277"/>
      <c r="ACC40" s="277"/>
      <c r="ACD40" s="277"/>
      <c r="ACE40" s="277"/>
      <c r="ACF40" s="277"/>
      <c r="ACG40" s="277"/>
      <c r="ACH40" s="277"/>
      <c r="ACI40" s="277"/>
      <c r="ACJ40" s="277"/>
      <c r="ACK40" s="277"/>
      <c r="ACL40" s="277"/>
      <c r="ACM40" s="277"/>
      <c r="ACN40" s="277"/>
      <c r="ACO40" s="277"/>
      <c r="ACP40" s="277"/>
      <c r="ACQ40" s="277"/>
      <c r="ACR40" s="277"/>
      <c r="ACS40" s="277"/>
      <c r="ACT40" s="277"/>
      <c r="ACU40" s="277"/>
      <c r="ACV40" s="277"/>
      <c r="ACW40" s="277"/>
      <c r="ACX40" s="277"/>
      <c r="ACY40" s="277"/>
      <c r="ACZ40" s="277"/>
      <c r="ADA40" s="277"/>
      <c r="ADB40" s="277"/>
      <c r="ADC40" s="277"/>
      <c r="ADD40" s="277"/>
      <c r="ADE40" s="277"/>
      <c r="ADF40" s="277"/>
      <c r="ADG40" s="277"/>
      <c r="ADH40" s="277"/>
      <c r="ADI40" s="277"/>
      <c r="ADJ40" s="277"/>
      <c r="ADK40" s="277"/>
      <c r="ADL40" s="277"/>
      <c r="ADM40" s="277"/>
      <c r="ADN40" s="277"/>
      <c r="ADO40" s="277"/>
      <c r="ADP40" s="277"/>
      <c r="ADQ40" s="277"/>
      <c r="ADR40" s="277"/>
      <c r="ADS40" s="277"/>
      <c r="ADT40" s="277"/>
      <c r="ADU40" s="277"/>
      <c r="ADV40" s="277"/>
      <c r="ADW40" s="277"/>
      <c r="ADX40" s="277"/>
      <c r="ADY40" s="277"/>
      <c r="ADZ40" s="277"/>
      <c r="AEA40" s="277"/>
      <c r="AEB40" s="277"/>
      <c r="AEC40" s="277"/>
      <c r="AED40" s="277"/>
      <c r="AEE40" s="277"/>
      <c r="AEF40" s="277"/>
      <c r="AEG40" s="277"/>
      <c r="AEH40" s="277"/>
      <c r="AEI40" s="277"/>
      <c r="AEJ40" s="277"/>
      <c r="AEK40" s="277"/>
      <c r="AEL40" s="277"/>
      <c r="AEM40" s="277"/>
      <c r="AEN40" s="277"/>
      <c r="AEO40" s="277"/>
      <c r="AEP40" s="277"/>
      <c r="AEQ40" s="277"/>
      <c r="AER40" s="277"/>
      <c r="AES40" s="277"/>
      <c r="AET40" s="277"/>
      <c r="AEU40" s="277"/>
      <c r="AEV40" s="277"/>
      <c r="AEW40" s="277"/>
      <c r="AEX40" s="277"/>
      <c r="AEY40" s="277"/>
      <c r="AEZ40" s="277"/>
      <c r="AFA40" s="277"/>
      <c r="AFB40" s="277"/>
      <c r="AFC40" s="277"/>
      <c r="AFD40" s="277"/>
      <c r="AFE40" s="277"/>
      <c r="AFF40" s="277"/>
      <c r="AFG40" s="277"/>
      <c r="AFH40" s="277"/>
      <c r="AFI40" s="277"/>
      <c r="AFJ40" s="277"/>
      <c r="AFK40" s="277"/>
      <c r="AFL40" s="277"/>
      <c r="AFM40" s="277"/>
      <c r="AFN40" s="277"/>
      <c r="AFO40" s="277"/>
      <c r="AFP40" s="277"/>
      <c r="AFQ40" s="277"/>
      <c r="AFR40" s="277"/>
      <c r="AFS40" s="277"/>
      <c r="AFT40" s="277"/>
      <c r="AFU40" s="277"/>
      <c r="AFV40" s="277"/>
      <c r="AFW40" s="277"/>
      <c r="AFX40" s="277"/>
      <c r="AFY40" s="277"/>
      <c r="AFZ40" s="277"/>
      <c r="AGA40" s="277"/>
      <c r="AGB40" s="277"/>
      <c r="AGC40" s="277"/>
      <c r="AGD40" s="277"/>
      <c r="AGE40" s="277"/>
      <c r="AGF40" s="277"/>
      <c r="AGG40" s="277"/>
      <c r="AGH40" s="277"/>
      <c r="AGI40" s="277"/>
      <c r="AGJ40" s="277"/>
      <c r="AGK40" s="277"/>
      <c r="AGL40" s="277"/>
      <c r="AGM40" s="277"/>
      <c r="AGN40" s="277"/>
      <c r="AGO40" s="277"/>
      <c r="AGP40" s="277"/>
      <c r="AGQ40" s="277"/>
      <c r="AGR40" s="277"/>
      <c r="AGS40" s="277"/>
      <c r="AGT40" s="277"/>
      <c r="AGU40" s="277"/>
      <c r="AGV40" s="277"/>
      <c r="AGW40" s="277"/>
      <c r="AGX40" s="277"/>
      <c r="AGY40" s="277"/>
      <c r="AGZ40" s="277"/>
      <c r="AHA40" s="277"/>
      <c r="AHB40" s="277"/>
      <c r="AHC40" s="277"/>
      <c r="AHD40" s="277"/>
      <c r="AHE40" s="277"/>
      <c r="AHF40" s="277"/>
      <c r="AHG40" s="277"/>
      <c r="AHH40" s="277"/>
      <c r="AHI40" s="277"/>
      <c r="AHJ40" s="277"/>
      <c r="AHK40" s="277"/>
      <c r="AHL40" s="277"/>
      <c r="AHM40" s="277"/>
      <c r="AHN40" s="277"/>
      <c r="AHO40" s="277"/>
      <c r="AHP40" s="277"/>
      <c r="AHQ40" s="277"/>
      <c r="AHR40" s="277"/>
      <c r="AHS40" s="277"/>
      <c r="AHT40" s="277"/>
      <c r="AHU40" s="277"/>
      <c r="AHV40" s="277"/>
      <c r="AHW40" s="277"/>
      <c r="AHX40" s="277"/>
      <c r="AHY40" s="277"/>
      <c r="AHZ40" s="277"/>
      <c r="AIA40" s="277"/>
      <c r="AIB40" s="277"/>
      <c r="AIC40" s="277"/>
      <c r="AID40" s="277"/>
      <c r="AIE40" s="277"/>
      <c r="AIF40" s="277"/>
      <c r="AIG40" s="277"/>
      <c r="AIH40" s="277"/>
      <c r="AII40" s="277"/>
      <c r="AIJ40" s="277"/>
      <c r="AIK40" s="277"/>
      <c r="AIL40" s="277"/>
      <c r="AIM40" s="277"/>
      <c r="AIN40" s="277"/>
      <c r="AIO40" s="277"/>
      <c r="AIP40" s="277"/>
      <c r="AIQ40" s="277"/>
      <c r="AIR40" s="277"/>
      <c r="AIS40" s="277"/>
      <c r="AIT40" s="277"/>
      <c r="AIU40" s="277"/>
      <c r="AIV40" s="277"/>
      <c r="AIW40" s="277"/>
      <c r="AIX40" s="277"/>
      <c r="AIY40" s="277"/>
      <c r="AIZ40" s="277"/>
      <c r="AJA40" s="277"/>
      <c r="AJB40" s="277"/>
      <c r="AJC40" s="277"/>
      <c r="AJD40" s="277"/>
      <c r="AJE40" s="277"/>
      <c r="AJF40" s="277"/>
      <c r="AJG40" s="277"/>
      <c r="AJH40" s="277"/>
      <c r="AJI40" s="277"/>
      <c r="AJJ40" s="277"/>
      <c r="AJK40" s="277"/>
      <c r="AJL40" s="277"/>
      <c r="AJM40" s="277"/>
      <c r="AJN40" s="277"/>
      <c r="AJO40" s="277"/>
      <c r="AJP40" s="277"/>
      <c r="AJQ40" s="277"/>
      <c r="AJR40" s="277"/>
      <c r="AJS40" s="277"/>
      <c r="AJT40" s="277"/>
      <c r="AJU40" s="277"/>
      <c r="AJV40" s="277"/>
      <c r="AJW40" s="277"/>
      <c r="AJX40" s="277"/>
      <c r="AJY40" s="277"/>
      <c r="AJZ40" s="277"/>
      <c r="AKA40" s="277"/>
      <c r="AKB40" s="277"/>
      <c r="AKC40" s="277"/>
      <c r="AKD40" s="277"/>
      <c r="AKE40" s="277"/>
      <c r="AKF40" s="277"/>
      <c r="AKG40" s="277"/>
      <c r="AKH40" s="277"/>
      <c r="AKI40" s="277"/>
      <c r="AKJ40" s="277"/>
      <c r="AKK40" s="277"/>
      <c r="AKL40" s="277"/>
      <c r="AKM40" s="277"/>
      <c r="AKN40" s="277"/>
      <c r="AKO40" s="277"/>
      <c r="AKP40" s="277"/>
      <c r="AKQ40" s="277"/>
      <c r="AKR40" s="277"/>
      <c r="AKS40" s="277"/>
      <c r="AKT40" s="277"/>
      <c r="AKU40" s="277"/>
      <c r="AKV40" s="277"/>
      <c r="AKW40" s="277"/>
      <c r="AKX40" s="277"/>
      <c r="AKY40" s="277"/>
      <c r="AKZ40" s="277"/>
      <c r="ALA40" s="277"/>
      <c r="ALB40" s="277"/>
      <c r="ALC40" s="277"/>
      <c r="ALD40" s="277"/>
      <c r="ALE40" s="277"/>
      <c r="ALF40" s="277"/>
      <c r="ALG40" s="277"/>
      <c r="ALH40" s="277"/>
      <c r="ALI40" s="277"/>
      <c r="ALJ40" s="277"/>
      <c r="ALK40" s="277"/>
      <c r="ALL40" s="277"/>
      <c r="ALM40" s="277"/>
      <c r="ALN40" s="277"/>
      <c r="ALO40" s="277"/>
      <c r="ALP40" s="277"/>
      <c r="ALQ40" s="277"/>
      <c r="ALR40" s="277"/>
      <c r="ALS40" s="277"/>
      <c r="ALT40" s="277"/>
      <c r="ALU40" s="277"/>
      <c r="ALV40" s="277"/>
      <c r="ALW40" s="277"/>
      <c r="ALX40" s="277"/>
      <c r="ALY40" s="277"/>
      <c r="ALZ40" s="277"/>
      <c r="AMA40" s="277"/>
      <c r="AMB40" s="277"/>
      <c r="AMC40" s="277"/>
      <c r="AMD40" s="277"/>
      <c r="AME40" s="277"/>
      <c r="AMF40" s="277"/>
      <c r="AMG40" s="277"/>
      <c r="AMH40" s="277"/>
      <c r="AMI40" s="277"/>
      <c r="AMJ40" s="277"/>
      <c r="AMK40" s="277"/>
      <c r="AML40" s="277"/>
      <c r="AMM40" s="277"/>
      <c r="AMN40" s="277"/>
      <c r="AMO40" s="277"/>
      <c r="AMP40" s="277"/>
      <c r="AMQ40" s="277"/>
      <c r="AMR40" s="277"/>
      <c r="AMS40" s="277"/>
      <c r="AMT40" s="277"/>
      <c r="AMU40" s="277"/>
      <c r="AMV40" s="277"/>
      <c r="AMW40" s="277"/>
      <c r="AMX40" s="277"/>
      <c r="AMY40" s="277"/>
      <c r="AMZ40" s="277"/>
      <c r="ANA40" s="277"/>
      <c r="ANB40" s="277"/>
      <c r="ANC40" s="277"/>
      <c r="AND40" s="277"/>
      <c r="ANE40" s="277"/>
      <c r="ANF40" s="277"/>
      <c r="ANG40" s="277"/>
      <c r="ANH40" s="277"/>
      <c r="ANI40" s="277"/>
      <c r="ANJ40" s="277"/>
      <c r="ANK40" s="277"/>
      <c r="ANL40" s="277"/>
      <c r="ANM40" s="277"/>
      <c r="ANN40" s="277"/>
      <c r="ANO40" s="277"/>
      <c r="ANP40" s="277"/>
      <c r="ANQ40" s="277"/>
      <c r="ANR40" s="277"/>
      <c r="ANS40" s="277"/>
      <c r="ANT40" s="277"/>
      <c r="ANU40" s="277"/>
      <c r="ANV40" s="277"/>
      <c r="ANW40" s="277"/>
      <c r="ANX40" s="277"/>
      <c r="ANY40" s="277"/>
      <c r="ANZ40" s="277"/>
      <c r="AOA40" s="277"/>
      <c r="AOB40" s="277"/>
      <c r="AOC40" s="277"/>
      <c r="AOD40" s="277"/>
      <c r="AOE40" s="277"/>
      <c r="AOF40" s="277"/>
      <c r="AOG40" s="277"/>
      <c r="AOH40" s="277"/>
      <c r="AOI40" s="277"/>
      <c r="AOJ40" s="277"/>
      <c r="AOK40" s="277"/>
      <c r="AOL40" s="277"/>
      <c r="AOM40" s="277"/>
      <c r="AON40" s="277"/>
      <c r="AOO40" s="277"/>
      <c r="AOP40" s="277"/>
      <c r="AOQ40" s="277"/>
      <c r="AOR40" s="277"/>
      <c r="AOS40" s="277"/>
      <c r="AOT40" s="277"/>
      <c r="AOU40" s="277"/>
      <c r="AOV40" s="277"/>
      <c r="AOW40" s="277"/>
      <c r="AOX40" s="277"/>
      <c r="AOY40" s="277"/>
      <c r="AOZ40" s="277"/>
      <c r="APA40" s="277"/>
      <c r="APB40" s="277"/>
      <c r="APC40" s="277"/>
      <c r="APD40" s="277"/>
      <c r="APE40" s="277"/>
      <c r="APF40" s="277"/>
      <c r="APG40" s="277"/>
      <c r="APH40" s="277"/>
      <c r="API40" s="277"/>
      <c r="APJ40" s="277"/>
      <c r="APK40" s="277"/>
      <c r="APL40" s="277"/>
      <c r="APM40" s="277"/>
      <c r="APN40" s="277"/>
      <c r="APO40" s="277"/>
      <c r="APP40" s="277"/>
      <c r="APQ40" s="277"/>
      <c r="APR40" s="277"/>
      <c r="APS40" s="277"/>
      <c r="APT40" s="277"/>
      <c r="APU40" s="277"/>
      <c r="APV40" s="277"/>
      <c r="APW40" s="277"/>
      <c r="APX40" s="277"/>
      <c r="APY40" s="277"/>
      <c r="APZ40" s="277"/>
      <c r="AQA40" s="277"/>
      <c r="AQB40" s="277"/>
      <c r="AQC40" s="277"/>
      <c r="AQD40" s="277"/>
      <c r="AQE40" s="277"/>
      <c r="AQF40" s="277"/>
      <c r="AQG40" s="277"/>
      <c r="AQH40" s="277"/>
      <c r="AQI40" s="277"/>
      <c r="AQJ40" s="277"/>
      <c r="AQK40" s="277"/>
      <c r="AQL40" s="277"/>
      <c r="AQM40" s="277"/>
      <c r="AQN40" s="277"/>
      <c r="AQO40" s="277"/>
      <c r="AQP40" s="277"/>
      <c r="AQQ40" s="277"/>
      <c r="AQR40" s="277"/>
      <c r="AQS40" s="277"/>
      <c r="AQT40" s="277"/>
      <c r="AQU40" s="277"/>
      <c r="AQV40" s="277"/>
      <c r="AQW40" s="277"/>
      <c r="AQX40" s="277"/>
      <c r="AQY40" s="277"/>
      <c r="AQZ40" s="277"/>
      <c r="ARA40" s="277"/>
      <c r="ARB40" s="277"/>
      <c r="ARC40" s="277"/>
      <c r="ARD40" s="277"/>
      <c r="ARE40" s="277"/>
      <c r="ARF40" s="277"/>
      <c r="ARG40" s="277"/>
      <c r="ARH40" s="277"/>
      <c r="ARI40" s="277"/>
      <c r="ARJ40" s="277"/>
      <c r="ARK40" s="277"/>
      <c r="ARL40" s="277"/>
      <c r="ARM40" s="277"/>
      <c r="ARN40" s="277"/>
      <c r="ARO40" s="277"/>
      <c r="ARP40" s="277"/>
      <c r="ARQ40" s="277"/>
      <c r="ARR40" s="277"/>
      <c r="ARS40" s="277"/>
      <c r="ART40" s="277"/>
      <c r="ARU40" s="277"/>
      <c r="ARV40" s="277"/>
      <c r="ARW40" s="277"/>
      <c r="ARX40" s="277"/>
      <c r="ARY40" s="277"/>
      <c r="ARZ40" s="277"/>
      <c r="ASA40" s="277"/>
      <c r="ASB40" s="277"/>
      <c r="ASC40" s="277"/>
      <c r="ASD40" s="277"/>
      <c r="ASE40" s="277"/>
      <c r="ASF40" s="277"/>
      <c r="ASG40" s="277"/>
      <c r="ASH40" s="277"/>
      <c r="ASI40" s="277"/>
      <c r="ASJ40" s="277"/>
      <c r="ASK40" s="277"/>
      <c r="ASL40" s="277"/>
      <c r="ASM40" s="277"/>
      <c r="ASN40" s="277"/>
      <c r="ASO40" s="277"/>
      <c r="ASP40" s="277"/>
      <c r="ASQ40" s="277"/>
      <c r="ASR40" s="277"/>
      <c r="ASS40" s="277"/>
      <c r="AST40" s="277"/>
      <c r="ASU40" s="277"/>
      <c r="ASV40" s="277"/>
      <c r="ASW40" s="277"/>
      <c r="ASX40" s="277"/>
      <c r="ASY40" s="277"/>
      <c r="ASZ40" s="277"/>
      <c r="ATA40" s="277"/>
      <c r="ATB40" s="277"/>
      <c r="ATC40" s="277"/>
      <c r="ATD40" s="277"/>
      <c r="ATE40" s="277"/>
      <c r="ATF40" s="277"/>
      <c r="ATG40" s="277"/>
      <c r="ATH40" s="277"/>
      <c r="ATI40" s="277"/>
      <c r="ATJ40" s="277"/>
      <c r="ATK40" s="277"/>
      <c r="ATL40" s="277"/>
      <c r="ATM40" s="277"/>
      <c r="ATN40" s="277"/>
      <c r="ATO40" s="277"/>
      <c r="ATP40" s="277"/>
      <c r="ATQ40" s="277"/>
      <c r="ATR40" s="277"/>
      <c r="ATS40" s="277"/>
      <c r="ATT40" s="277"/>
      <c r="ATU40" s="277"/>
      <c r="ATV40" s="277"/>
      <c r="ATW40" s="277"/>
      <c r="ATX40" s="277"/>
      <c r="ATY40" s="277"/>
      <c r="ATZ40" s="277"/>
      <c r="AUA40" s="277"/>
      <c r="AUB40" s="277"/>
      <c r="AUC40" s="277"/>
      <c r="AUD40" s="277"/>
      <c r="AUE40" s="277"/>
      <c r="AUF40" s="277"/>
      <c r="AUG40" s="277"/>
      <c r="AUH40" s="277"/>
      <c r="AUI40" s="277"/>
      <c r="AUJ40" s="277"/>
      <c r="AUK40" s="277"/>
      <c r="AUL40" s="277"/>
      <c r="AUM40" s="277"/>
      <c r="AUN40" s="277"/>
      <c r="AUO40" s="277"/>
      <c r="AUP40" s="277"/>
      <c r="AUQ40" s="277"/>
      <c r="AUR40" s="277"/>
      <c r="AUS40" s="277"/>
      <c r="AUT40" s="277"/>
      <c r="AUU40" s="277"/>
      <c r="AUV40" s="277"/>
      <c r="AUW40" s="277"/>
      <c r="AUX40" s="277"/>
      <c r="AUY40" s="277"/>
      <c r="AUZ40" s="277"/>
      <c r="AVA40" s="277"/>
      <c r="AVB40" s="277"/>
      <c r="AVC40" s="277"/>
      <c r="AVD40" s="277"/>
      <c r="AVE40" s="277"/>
      <c r="AVF40" s="277"/>
      <c r="AVG40" s="277"/>
      <c r="AVH40" s="277"/>
      <c r="AVI40" s="277"/>
      <c r="AVJ40" s="277"/>
      <c r="AVK40" s="277"/>
      <c r="AVL40" s="277"/>
      <c r="AVM40" s="277"/>
      <c r="AVN40" s="277"/>
      <c r="AVO40" s="277"/>
      <c r="AVP40" s="277"/>
      <c r="AVQ40" s="277"/>
      <c r="AVR40" s="277"/>
      <c r="AVS40" s="277"/>
      <c r="AVT40" s="277"/>
      <c r="AVU40" s="277"/>
      <c r="AVV40" s="277"/>
      <c r="AVW40" s="277"/>
      <c r="AVX40" s="277"/>
      <c r="AVY40" s="277"/>
      <c r="AVZ40" s="277"/>
      <c r="AWA40" s="277"/>
      <c r="AWB40" s="277"/>
      <c r="AWC40" s="277"/>
      <c r="AWD40" s="277"/>
      <c r="AWE40" s="277"/>
      <c r="AWF40" s="277"/>
      <c r="AWG40" s="277"/>
      <c r="AWH40" s="277"/>
      <c r="AWI40" s="277"/>
      <c r="AWJ40" s="277"/>
      <c r="AWK40" s="277"/>
      <c r="AWL40" s="277"/>
      <c r="AWM40" s="277"/>
      <c r="AWN40" s="277"/>
      <c r="AWO40" s="277"/>
      <c r="AWP40" s="277"/>
      <c r="AWQ40" s="277"/>
      <c r="AWR40" s="277"/>
      <c r="AWS40" s="277"/>
      <c r="AWT40" s="277"/>
      <c r="AWU40" s="277"/>
      <c r="AWV40" s="277"/>
      <c r="AWW40" s="277"/>
      <c r="AWX40" s="277"/>
      <c r="AWY40" s="277"/>
      <c r="AWZ40" s="277"/>
      <c r="AXA40" s="277"/>
      <c r="AXB40" s="277"/>
      <c r="AXC40" s="277"/>
      <c r="AXD40" s="277"/>
      <c r="AXE40" s="277"/>
      <c r="AXF40" s="277"/>
      <c r="AXG40" s="277"/>
      <c r="AXH40" s="277"/>
      <c r="AXI40" s="277"/>
      <c r="AXJ40" s="277"/>
      <c r="AXK40" s="277"/>
      <c r="AXL40" s="277"/>
      <c r="AXM40" s="277"/>
      <c r="AXN40" s="277"/>
      <c r="AXO40" s="277"/>
      <c r="AXP40" s="277"/>
      <c r="AXQ40" s="277"/>
      <c r="AXR40" s="277"/>
      <c r="AXS40" s="277"/>
      <c r="AXT40" s="277"/>
      <c r="AXU40" s="277"/>
      <c r="AXV40" s="277"/>
      <c r="AXW40" s="277"/>
      <c r="AXX40" s="277"/>
      <c r="AXY40" s="277"/>
      <c r="AXZ40" s="277"/>
      <c r="AYA40" s="277"/>
      <c r="AYB40" s="277"/>
      <c r="AYC40" s="277"/>
      <c r="AYD40" s="277"/>
      <c r="AYE40" s="277"/>
      <c r="AYF40" s="277"/>
      <c r="AYG40" s="277"/>
      <c r="AYH40" s="277"/>
      <c r="AYI40" s="277"/>
      <c r="AYJ40" s="277"/>
      <c r="AYK40" s="277"/>
      <c r="AYL40" s="277"/>
      <c r="AYM40" s="277"/>
      <c r="AYN40" s="277"/>
      <c r="AYO40" s="277"/>
      <c r="AYP40" s="277"/>
      <c r="AYQ40" s="277"/>
      <c r="AYR40" s="277"/>
      <c r="AYS40" s="277"/>
      <c r="AYT40" s="277"/>
      <c r="AYU40" s="277"/>
      <c r="AYV40" s="277"/>
      <c r="AYW40" s="277"/>
      <c r="AYX40" s="277"/>
      <c r="AYY40" s="277"/>
      <c r="AYZ40" s="277"/>
      <c r="AZA40" s="277"/>
      <c r="AZB40" s="277"/>
      <c r="AZC40" s="277"/>
      <c r="AZD40" s="277"/>
      <c r="AZE40" s="277"/>
      <c r="AZF40" s="277"/>
      <c r="AZG40" s="277"/>
      <c r="AZH40" s="277"/>
      <c r="AZI40" s="277"/>
      <c r="AZJ40" s="277"/>
      <c r="AZK40" s="277"/>
      <c r="AZL40" s="277"/>
      <c r="AZM40" s="277"/>
      <c r="AZN40" s="277"/>
      <c r="AZO40" s="277"/>
      <c r="AZP40" s="277"/>
      <c r="AZQ40" s="277"/>
      <c r="AZR40" s="277"/>
      <c r="AZS40" s="277"/>
      <c r="AZT40" s="277"/>
      <c r="AZU40" s="277"/>
      <c r="AZV40" s="277"/>
      <c r="AZW40" s="277"/>
      <c r="AZX40" s="277"/>
      <c r="AZY40" s="277"/>
      <c r="AZZ40" s="277"/>
      <c r="BAA40" s="277"/>
      <c r="BAB40" s="277"/>
      <c r="BAC40" s="277"/>
      <c r="BAD40" s="277"/>
      <c r="BAE40" s="277"/>
      <c r="BAF40" s="277"/>
      <c r="BAG40" s="277"/>
      <c r="BAH40" s="277"/>
      <c r="BAI40" s="277"/>
      <c r="BAJ40" s="277"/>
      <c r="BAK40" s="277"/>
      <c r="BAL40" s="277"/>
      <c r="BAM40" s="277"/>
      <c r="BAN40" s="277"/>
      <c r="BAO40" s="277"/>
      <c r="BAP40" s="277"/>
      <c r="BAQ40" s="277"/>
      <c r="BAR40" s="277"/>
      <c r="BAS40" s="277"/>
      <c r="BAT40" s="277"/>
      <c r="BAU40" s="277"/>
      <c r="BAV40" s="277"/>
      <c r="BAW40" s="277"/>
      <c r="BAX40" s="277"/>
      <c r="BAY40" s="277"/>
      <c r="BAZ40" s="277"/>
      <c r="BBA40" s="277"/>
      <c r="BBB40" s="277"/>
      <c r="BBC40" s="277"/>
      <c r="BBD40" s="277"/>
      <c r="BBE40" s="277"/>
      <c r="BBF40" s="277"/>
      <c r="BBG40" s="277"/>
      <c r="BBH40" s="277"/>
      <c r="BBI40" s="277"/>
      <c r="BBJ40" s="277"/>
      <c r="BBK40" s="277"/>
      <c r="BBL40" s="277"/>
      <c r="BBM40" s="277"/>
      <c r="BBN40" s="277"/>
      <c r="BBO40" s="277"/>
      <c r="BBP40" s="277"/>
      <c r="BBQ40" s="277"/>
      <c r="BBR40" s="277"/>
      <c r="BBS40" s="277"/>
      <c r="BBT40" s="277"/>
      <c r="BBU40" s="277"/>
      <c r="BBV40" s="277"/>
      <c r="BBW40" s="277"/>
      <c r="BBX40" s="277"/>
      <c r="BBY40" s="277"/>
      <c r="BBZ40" s="277"/>
      <c r="BCA40" s="277"/>
      <c r="BCB40" s="277"/>
      <c r="BCC40" s="277"/>
      <c r="BCD40" s="277"/>
      <c r="BCE40" s="277"/>
      <c r="BCF40" s="277"/>
      <c r="BCG40" s="277"/>
      <c r="BCH40" s="277"/>
      <c r="BCI40" s="277"/>
      <c r="BCJ40" s="277"/>
      <c r="BCK40" s="277"/>
      <c r="BCL40" s="277"/>
      <c r="BCM40" s="277"/>
      <c r="BCN40" s="277"/>
      <c r="BCO40" s="277"/>
      <c r="BCP40" s="277"/>
      <c r="BCQ40" s="277"/>
      <c r="BCR40" s="277"/>
      <c r="BCS40" s="277"/>
      <c r="BCT40" s="277"/>
      <c r="BCU40" s="277"/>
      <c r="BCV40" s="277"/>
      <c r="BCW40" s="277"/>
      <c r="BCX40" s="277"/>
      <c r="BCY40" s="277"/>
      <c r="BCZ40" s="277"/>
      <c r="BDA40" s="277"/>
      <c r="BDB40" s="277"/>
      <c r="BDC40" s="277"/>
      <c r="BDD40" s="277"/>
      <c r="BDE40" s="277"/>
      <c r="BDF40" s="277"/>
      <c r="BDG40" s="277"/>
      <c r="BDH40" s="277"/>
      <c r="BDI40" s="277"/>
      <c r="BDJ40" s="277"/>
      <c r="BDK40" s="277"/>
      <c r="BDL40" s="277"/>
      <c r="BDM40" s="277"/>
      <c r="BDN40" s="277"/>
      <c r="BDO40" s="277"/>
      <c r="BDP40" s="277"/>
      <c r="BDQ40" s="277"/>
      <c r="BDR40" s="277"/>
      <c r="BDS40" s="277"/>
      <c r="BDT40" s="277"/>
      <c r="BDU40" s="277"/>
      <c r="BDV40" s="277"/>
      <c r="BDW40" s="277"/>
      <c r="BDX40" s="277"/>
      <c r="BDY40" s="277"/>
      <c r="BDZ40" s="277"/>
      <c r="BEA40" s="277"/>
      <c r="BEB40" s="277"/>
      <c r="BEC40" s="277"/>
      <c r="BED40" s="277"/>
      <c r="BEE40" s="277"/>
      <c r="BEF40" s="277"/>
      <c r="BEG40" s="277"/>
      <c r="BEH40" s="277"/>
      <c r="BEI40" s="277"/>
      <c r="BEJ40" s="277"/>
      <c r="BEK40" s="277"/>
      <c r="BEL40" s="277"/>
      <c r="BEM40" s="277"/>
      <c r="BEN40" s="277"/>
      <c r="BEO40" s="277"/>
      <c r="BEP40" s="277"/>
      <c r="BEQ40" s="277"/>
      <c r="BER40" s="277"/>
      <c r="BES40" s="277"/>
      <c r="BET40" s="277"/>
      <c r="BEU40" s="277"/>
      <c r="BEV40" s="277"/>
      <c r="BEW40" s="277"/>
      <c r="BEX40" s="277"/>
      <c r="BEY40" s="277"/>
      <c r="BEZ40" s="277"/>
      <c r="BFA40" s="277"/>
      <c r="BFB40" s="277"/>
      <c r="BFC40" s="277"/>
      <c r="BFD40" s="277"/>
      <c r="BFE40" s="277"/>
      <c r="BFF40" s="277"/>
      <c r="BFG40" s="277"/>
      <c r="BFH40" s="277"/>
      <c r="BFI40" s="277"/>
      <c r="BFJ40" s="277"/>
      <c r="BFK40" s="277"/>
      <c r="BFL40" s="277"/>
      <c r="BFM40" s="277"/>
      <c r="BFN40" s="277"/>
      <c r="BFO40" s="277"/>
      <c r="BFP40" s="277"/>
      <c r="BFQ40" s="277"/>
      <c r="BFR40" s="277"/>
      <c r="BFS40" s="277"/>
      <c r="BFT40" s="277"/>
      <c r="BFU40" s="277"/>
      <c r="BFV40" s="277"/>
      <c r="BFW40" s="277"/>
      <c r="BFX40" s="277"/>
      <c r="BFY40" s="277"/>
      <c r="BFZ40" s="277"/>
      <c r="BGA40" s="277"/>
      <c r="BGB40" s="277"/>
      <c r="BGC40" s="277"/>
      <c r="BGD40" s="277"/>
      <c r="BGE40" s="277"/>
      <c r="BGF40" s="277"/>
      <c r="BGG40" s="277"/>
      <c r="BGH40" s="277"/>
      <c r="BGI40" s="277"/>
      <c r="BGJ40" s="277"/>
      <c r="BGK40" s="277"/>
      <c r="BGL40" s="277"/>
      <c r="BGM40" s="277"/>
      <c r="BGN40" s="277"/>
      <c r="BGO40" s="277"/>
      <c r="BGP40" s="277"/>
      <c r="BGQ40" s="277"/>
      <c r="BGR40" s="277"/>
      <c r="BGS40" s="277"/>
      <c r="BGT40" s="277"/>
      <c r="BGU40" s="277"/>
      <c r="BGV40" s="277"/>
      <c r="BGW40" s="277"/>
      <c r="BGX40" s="277"/>
      <c r="BGY40" s="277"/>
      <c r="BGZ40" s="277"/>
      <c r="BHA40" s="277"/>
      <c r="BHB40" s="277"/>
      <c r="BHC40" s="277"/>
      <c r="BHD40" s="277"/>
      <c r="BHE40" s="277"/>
      <c r="BHF40" s="277"/>
      <c r="BHG40" s="277"/>
      <c r="BHH40" s="277"/>
      <c r="BHI40" s="277"/>
      <c r="BHJ40" s="277"/>
      <c r="BHK40" s="277"/>
      <c r="BHL40" s="277"/>
      <c r="BHM40" s="277"/>
      <c r="BHN40" s="277"/>
      <c r="BHO40" s="277"/>
      <c r="BHP40" s="277"/>
      <c r="BHQ40" s="277"/>
      <c r="BHR40" s="277"/>
      <c r="BHS40" s="277"/>
      <c r="BHT40" s="277"/>
      <c r="BHU40" s="277"/>
      <c r="BHV40" s="277"/>
      <c r="BHW40" s="277"/>
      <c r="BHX40" s="277"/>
      <c r="BHY40" s="277"/>
      <c r="BHZ40" s="277"/>
      <c r="BIA40" s="277"/>
      <c r="BIB40" s="277"/>
      <c r="BIC40" s="277"/>
      <c r="BID40" s="277"/>
      <c r="BIE40" s="277"/>
      <c r="BIF40" s="277"/>
      <c r="BIG40" s="277"/>
      <c r="BIH40" s="277"/>
      <c r="BII40" s="277"/>
      <c r="BIJ40" s="277"/>
      <c r="BIK40" s="277"/>
      <c r="BIL40" s="277"/>
      <c r="BIM40" s="277"/>
      <c r="BIN40" s="277"/>
      <c r="BIO40" s="277"/>
      <c r="BIP40" s="277"/>
      <c r="BIQ40" s="277"/>
      <c r="BIR40" s="277"/>
      <c r="BIS40" s="277"/>
      <c r="BIT40" s="277"/>
      <c r="BIU40" s="277"/>
      <c r="BIV40" s="277"/>
      <c r="BIW40" s="277"/>
      <c r="BIX40" s="277"/>
      <c r="BIY40" s="277"/>
      <c r="BIZ40" s="277"/>
      <c r="BJA40" s="277"/>
      <c r="BJB40" s="277"/>
      <c r="BJC40" s="277"/>
      <c r="BJD40" s="277"/>
      <c r="BJE40" s="277"/>
      <c r="BJF40" s="277"/>
      <c r="BJG40" s="277"/>
      <c r="BJH40" s="277"/>
      <c r="BJI40" s="277"/>
      <c r="BJJ40" s="277"/>
      <c r="BJK40" s="277"/>
      <c r="BJL40" s="277"/>
      <c r="BJM40" s="277"/>
      <c r="BJN40" s="277"/>
      <c r="BJO40" s="277"/>
      <c r="BJP40" s="277"/>
      <c r="BJQ40" s="277"/>
      <c r="BJR40" s="277"/>
      <c r="BJS40" s="277"/>
      <c r="BJT40" s="277"/>
      <c r="BJU40" s="277"/>
      <c r="BJV40" s="277"/>
      <c r="BJW40" s="277"/>
      <c r="BJX40" s="277"/>
      <c r="BJY40" s="277"/>
      <c r="BJZ40" s="277"/>
      <c r="BKA40" s="277"/>
      <c r="BKB40" s="277"/>
      <c r="BKC40" s="277"/>
      <c r="BKD40" s="277"/>
      <c r="BKE40" s="277"/>
      <c r="BKF40" s="277"/>
      <c r="BKG40" s="277"/>
      <c r="BKH40" s="277"/>
      <c r="BKI40" s="277"/>
      <c r="BKJ40" s="277"/>
      <c r="BKK40" s="277"/>
      <c r="BKL40" s="277"/>
      <c r="BKM40" s="277"/>
      <c r="BKN40" s="277"/>
      <c r="BKO40" s="277"/>
      <c r="BKP40" s="277"/>
      <c r="BKQ40" s="277"/>
      <c r="BKR40" s="277"/>
      <c r="BKS40" s="277"/>
      <c r="BKT40" s="277"/>
      <c r="BKU40" s="277"/>
      <c r="BKV40" s="277"/>
      <c r="BKW40" s="277"/>
      <c r="BKX40" s="277"/>
      <c r="BKY40" s="277"/>
      <c r="BKZ40" s="277"/>
      <c r="BLA40" s="277"/>
      <c r="BLB40" s="277"/>
      <c r="BLC40" s="277"/>
      <c r="BLD40" s="277"/>
      <c r="BLE40" s="277"/>
      <c r="BLF40" s="277"/>
      <c r="BLG40" s="277"/>
      <c r="BLH40" s="277"/>
      <c r="BLI40" s="277"/>
      <c r="BLJ40" s="277"/>
      <c r="BLK40" s="277"/>
      <c r="BLL40" s="277"/>
      <c r="BLM40" s="277"/>
      <c r="BLN40" s="277"/>
      <c r="BLO40" s="277"/>
      <c r="BLP40" s="277"/>
      <c r="BLQ40" s="277"/>
      <c r="BLR40" s="277"/>
      <c r="BLS40" s="277"/>
      <c r="BLT40" s="277"/>
      <c r="BLU40" s="277"/>
      <c r="BLV40" s="277"/>
      <c r="BLW40" s="277"/>
      <c r="BLX40" s="277"/>
      <c r="BLY40" s="277"/>
      <c r="BLZ40" s="277"/>
      <c r="BMA40" s="277"/>
      <c r="BMB40" s="277"/>
      <c r="BMC40" s="277"/>
      <c r="BMD40" s="277"/>
      <c r="BME40" s="277"/>
      <c r="BMF40" s="277"/>
      <c r="BMG40" s="277"/>
      <c r="BMH40" s="277"/>
      <c r="BMI40" s="277"/>
      <c r="BMJ40" s="277"/>
      <c r="BMK40" s="277"/>
      <c r="BML40" s="277"/>
      <c r="BMM40" s="277"/>
      <c r="BMN40" s="277"/>
      <c r="BMO40" s="277"/>
      <c r="BMP40" s="277"/>
      <c r="BMQ40" s="277"/>
      <c r="BMR40" s="277"/>
      <c r="BMS40" s="277"/>
      <c r="BMT40" s="277"/>
      <c r="BMU40" s="277"/>
      <c r="BMV40" s="277"/>
      <c r="BMW40" s="277"/>
      <c r="BMX40" s="277"/>
      <c r="BMY40" s="277"/>
      <c r="BMZ40" s="277"/>
      <c r="BNA40" s="277"/>
      <c r="BNB40" s="277"/>
      <c r="BNC40" s="277"/>
      <c r="BND40" s="277"/>
      <c r="BNE40" s="277"/>
      <c r="BNF40" s="277"/>
      <c r="BNG40" s="277"/>
      <c r="BNH40" s="277"/>
      <c r="BNI40" s="277"/>
      <c r="BNJ40" s="277"/>
      <c r="BNK40" s="277"/>
      <c r="BNL40" s="277"/>
      <c r="BNM40" s="277"/>
      <c r="BNN40" s="277"/>
      <c r="BNO40" s="277"/>
      <c r="BNP40" s="277"/>
      <c r="BNQ40" s="277"/>
      <c r="BNR40" s="277"/>
      <c r="BNS40" s="277"/>
      <c r="BNT40" s="277"/>
      <c r="BNU40" s="277"/>
      <c r="BNV40" s="277"/>
      <c r="BNW40" s="277"/>
      <c r="BNX40" s="277"/>
      <c r="BNY40" s="277"/>
      <c r="BNZ40" s="277"/>
      <c r="BOA40" s="277"/>
      <c r="BOB40" s="277"/>
      <c r="BOC40" s="277"/>
      <c r="BOD40" s="277"/>
      <c r="BOE40" s="277"/>
      <c r="BOF40" s="277"/>
      <c r="BOG40" s="277"/>
      <c r="BOH40" s="277"/>
      <c r="BOI40" s="277"/>
      <c r="BOJ40" s="277"/>
      <c r="BOK40" s="277"/>
      <c r="BOL40" s="277"/>
      <c r="BOM40" s="277"/>
      <c r="BON40" s="277"/>
      <c r="BOO40" s="277"/>
      <c r="BOP40" s="277"/>
      <c r="BOQ40" s="277"/>
      <c r="BOR40" s="277"/>
      <c r="BOS40" s="277"/>
      <c r="BOT40" s="277"/>
      <c r="BOU40" s="277"/>
      <c r="BOV40" s="277"/>
      <c r="BOW40" s="277"/>
      <c r="BOX40" s="277"/>
      <c r="BOY40" s="277"/>
      <c r="BOZ40" s="277"/>
      <c r="BPA40" s="277"/>
      <c r="BPB40" s="277"/>
      <c r="BPC40" s="277"/>
      <c r="BPD40" s="277"/>
      <c r="BPE40" s="277"/>
      <c r="BPF40" s="277"/>
      <c r="BPG40" s="277"/>
      <c r="BPH40" s="277"/>
      <c r="BPI40" s="277"/>
      <c r="BPJ40" s="277"/>
      <c r="BPK40" s="277"/>
      <c r="BPL40" s="277"/>
      <c r="BPM40" s="277"/>
      <c r="BPN40" s="277"/>
      <c r="BPO40" s="277"/>
      <c r="BPP40" s="277"/>
      <c r="BPQ40" s="277"/>
      <c r="BPR40" s="277"/>
      <c r="BPS40" s="277"/>
      <c r="BPT40" s="277"/>
      <c r="BPU40" s="277"/>
      <c r="BPV40" s="277"/>
      <c r="BPW40" s="277"/>
      <c r="BPX40" s="277"/>
      <c r="BPY40" s="277"/>
      <c r="BPZ40" s="277"/>
      <c r="BQA40" s="277"/>
      <c r="BQB40" s="277"/>
      <c r="BQC40" s="277"/>
      <c r="BQD40" s="277"/>
      <c r="BQE40" s="277"/>
      <c r="BQF40" s="277"/>
      <c r="BQG40" s="277"/>
      <c r="BQH40" s="277"/>
      <c r="BQI40" s="277"/>
      <c r="BQJ40" s="277"/>
      <c r="BQK40" s="277"/>
      <c r="BQL40" s="277"/>
      <c r="BQM40" s="277"/>
      <c r="BQN40" s="277"/>
      <c r="BQO40" s="277"/>
      <c r="BQP40" s="277"/>
      <c r="BQQ40" s="277"/>
      <c r="BQR40" s="277"/>
      <c r="BQS40" s="277"/>
      <c r="BQT40" s="277"/>
      <c r="BQU40" s="277"/>
      <c r="BQV40" s="277"/>
      <c r="BQW40" s="277"/>
      <c r="BQX40" s="277"/>
      <c r="BQY40" s="277"/>
      <c r="BQZ40" s="277"/>
      <c r="BRA40" s="277"/>
      <c r="BRB40" s="277"/>
      <c r="BRC40" s="277"/>
      <c r="BRD40" s="277"/>
      <c r="BRE40" s="277"/>
      <c r="BRF40" s="277"/>
      <c r="BRG40" s="277"/>
      <c r="BRH40" s="277"/>
      <c r="BRI40" s="277"/>
      <c r="BRJ40" s="277"/>
      <c r="BRK40" s="277"/>
      <c r="BRL40" s="277"/>
      <c r="BRM40" s="277"/>
      <c r="BRN40" s="277"/>
      <c r="BRO40" s="277"/>
      <c r="BRP40" s="277"/>
      <c r="BRQ40" s="277"/>
      <c r="BRR40" s="277"/>
      <c r="BRS40" s="277"/>
      <c r="BRT40" s="277"/>
      <c r="BRU40" s="277"/>
      <c r="BRV40" s="277"/>
      <c r="BRW40" s="277"/>
      <c r="BRX40" s="277"/>
      <c r="BRY40" s="277"/>
      <c r="BRZ40" s="277"/>
      <c r="BSA40" s="277"/>
      <c r="BSB40" s="277"/>
      <c r="BSC40" s="277"/>
      <c r="BSD40" s="277"/>
      <c r="BSE40" s="277"/>
      <c r="BSF40" s="277"/>
      <c r="BSG40" s="277"/>
      <c r="BSH40" s="277"/>
      <c r="BSI40" s="277"/>
      <c r="BSJ40" s="277"/>
      <c r="BSK40" s="277"/>
      <c r="BSL40" s="277"/>
      <c r="BSM40" s="277"/>
      <c r="BSN40" s="277"/>
      <c r="BSO40" s="277"/>
      <c r="BSP40" s="277"/>
      <c r="BSQ40" s="277"/>
      <c r="BSR40" s="277"/>
      <c r="BSS40" s="277"/>
      <c r="BST40" s="277"/>
      <c r="BSU40" s="277"/>
      <c r="BSV40" s="277"/>
      <c r="BSW40" s="277"/>
      <c r="BSX40" s="277"/>
      <c r="BSY40" s="277"/>
      <c r="BSZ40" s="277"/>
      <c r="BTA40" s="277"/>
      <c r="BTB40" s="277"/>
      <c r="BTC40" s="277"/>
      <c r="BTD40" s="277"/>
      <c r="BTE40" s="277"/>
      <c r="BTF40" s="277"/>
      <c r="BTG40" s="277"/>
      <c r="BTH40" s="277"/>
      <c r="BTI40" s="277"/>
      <c r="BTJ40" s="277"/>
      <c r="BTK40" s="277"/>
      <c r="BTL40" s="277"/>
      <c r="BTM40" s="277"/>
      <c r="BTN40" s="277"/>
      <c r="BTO40" s="277"/>
      <c r="BTP40" s="277"/>
      <c r="BTQ40" s="277"/>
      <c r="BTR40" s="277"/>
      <c r="BTS40" s="277"/>
      <c r="BTT40" s="277"/>
      <c r="BTU40" s="277"/>
      <c r="BTV40" s="277"/>
      <c r="BTW40" s="277"/>
      <c r="BTX40" s="277"/>
      <c r="BTY40" s="277"/>
      <c r="BTZ40" s="277"/>
      <c r="BUA40" s="277"/>
      <c r="BUB40" s="277"/>
      <c r="BUC40" s="277"/>
      <c r="BUD40" s="277"/>
      <c r="BUE40" s="277"/>
      <c r="BUF40" s="277"/>
      <c r="BUG40" s="277"/>
      <c r="BUH40" s="277"/>
      <c r="BUI40" s="277"/>
      <c r="BUJ40" s="277"/>
      <c r="BUK40" s="277"/>
      <c r="BUL40" s="277"/>
      <c r="BUM40" s="277"/>
      <c r="BUN40" s="277"/>
      <c r="BUO40" s="277"/>
      <c r="BUP40" s="277"/>
      <c r="BUQ40" s="277"/>
      <c r="BUR40" s="277"/>
      <c r="BUS40" s="277"/>
      <c r="BUT40" s="277"/>
      <c r="BUU40" s="277"/>
      <c r="BUV40" s="277"/>
      <c r="BUW40" s="277"/>
      <c r="BUX40" s="277"/>
      <c r="BUY40" s="277"/>
      <c r="BUZ40" s="277"/>
      <c r="BVA40" s="277"/>
      <c r="BVB40" s="277"/>
      <c r="BVC40" s="277"/>
      <c r="BVD40" s="277"/>
      <c r="BVE40" s="277"/>
      <c r="BVF40" s="277"/>
      <c r="BVG40" s="277"/>
      <c r="BVH40" s="277"/>
      <c r="BVI40" s="277"/>
      <c r="BVJ40" s="277"/>
      <c r="BVK40" s="277"/>
      <c r="BVL40" s="277"/>
      <c r="BVM40" s="277"/>
      <c r="BVN40" s="277"/>
      <c r="BVO40" s="277"/>
      <c r="BVP40" s="277"/>
      <c r="BVQ40" s="277"/>
      <c r="BVR40" s="277"/>
      <c r="BVS40" s="277"/>
      <c r="BVT40" s="277"/>
      <c r="BVU40" s="277"/>
      <c r="BVV40" s="277"/>
      <c r="BVW40" s="277"/>
      <c r="BVX40" s="277"/>
      <c r="BVY40" s="277"/>
      <c r="BVZ40" s="277"/>
      <c r="BWA40" s="277"/>
      <c r="BWB40" s="277"/>
      <c r="BWC40" s="277"/>
      <c r="BWD40" s="277"/>
      <c r="BWE40" s="277"/>
      <c r="BWF40" s="277"/>
      <c r="BWG40" s="277"/>
      <c r="BWH40" s="277"/>
      <c r="BWI40" s="277"/>
      <c r="BWJ40" s="277"/>
      <c r="BWK40" s="277"/>
      <c r="BWL40" s="277"/>
      <c r="BWM40" s="277"/>
      <c r="BWN40" s="277"/>
      <c r="BWO40" s="277"/>
      <c r="BWP40" s="277"/>
      <c r="BWQ40" s="277"/>
      <c r="BWR40" s="277"/>
      <c r="BWS40" s="277"/>
      <c r="BWT40" s="277"/>
      <c r="BWU40" s="277"/>
      <c r="BWV40" s="277"/>
      <c r="BWW40" s="277"/>
      <c r="BWX40" s="277"/>
      <c r="BWY40" s="277"/>
      <c r="BWZ40" s="277"/>
      <c r="BXA40" s="277"/>
      <c r="BXB40" s="277"/>
      <c r="BXC40" s="277"/>
      <c r="BXD40" s="277"/>
      <c r="BXE40" s="277"/>
      <c r="BXF40" s="277"/>
      <c r="BXG40" s="277"/>
      <c r="BXH40" s="277"/>
      <c r="BXI40" s="277"/>
      <c r="BXJ40" s="277"/>
      <c r="BXK40" s="277"/>
      <c r="BXL40" s="277"/>
      <c r="BXM40" s="277"/>
      <c r="BXN40" s="277"/>
      <c r="BXO40" s="277"/>
      <c r="BXP40" s="277"/>
      <c r="BXQ40" s="277"/>
      <c r="BXR40" s="277"/>
      <c r="BXS40" s="277"/>
      <c r="BXT40" s="277"/>
      <c r="BXU40" s="277"/>
      <c r="BXV40" s="277"/>
      <c r="BXW40" s="277"/>
      <c r="BXX40" s="277"/>
      <c r="BXY40" s="277"/>
      <c r="BXZ40" s="277"/>
      <c r="BYA40" s="277"/>
      <c r="BYB40" s="277"/>
      <c r="BYC40" s="277"/>
      <c r="BYD40" s="277"/>
      <c r="BYE40" s="277"/>
      <c r="BYF40" s="277"/>
      <c r="BYG40" s="277"/>
      <c r="BYH40" s="277"/>
      <c r="BYI40" s="277"/>
      <c r="BYJ40" s="277"/>
      <c r="BYK40" s="277"/>
      <c r="BYL40" s="277"/>
      <c r="BYM40" s="277"/>
      <c r="BYN40" s="277"/>
      <c r="BYO40" s="277"/>
      <c r="BYP40" s="277"/>
      <c r="BYQ40" s="277"/>
      <c r="BYR40" s="277"/>
      <c r="BYS40" s="277"/>
      <c r="BYT40" s="277"/>
      <c r="BYU40" s="277"/>
      <c r="BYV40" s="277"/>
      <c r="BYW40" s="277"/>
      <c r="BYX40" s="277"/>
      <c r="BYY40" s="277"/>
      <c r="BYZ40" s="277"/>
      <c r="BZA40" s="277"/>
      <c r="BZB40" s="277"/>
      <c r="BZC40" s="277"/>
      <c r="BZD40" s="277"/>
      <c r="BZE40" s="277"/>
      <c r="BZF40" s="277"/>
      <c r="BZG40" s="277"/>
      <c r="BZH40" s="277"/>
      <c r="BZI40" s="277"/>
      <c r="BZJ40" s="277"/>
      <c r="BZK40" s="277"/>
      <c r="BZL40" s="277"/>
      <c r="BZM40" s="277"/>
      <c r="BZN40" s="277"/>
      <c r="BZO40" s="277"/>
      <c r="BZP40" s="277"/>
      <c r="BZQ40" s="277"/>
      <c r="BZR40" s="277"/>
      <c r="BZS40" s="277"/>
      <c r="BZT40" s="277"/>
      <c r="BZU40" s="277"/>
      <c r="BZV40" s="277"/>
      <c r="BZW40" s="277"/>
      <c r="BZX40" s="277"/>
      <c r="BZY40" s="277"/>
      <c r="BZZ40" s="277"/>
      <c r="CAA40" s="277"/>
      <c r="CAB40" s="277"/>
      <c r="CAC40" s="277"/>
      <c r="CAD40" s="277"/>
      <c r="CAE40" s="277"/>
      <c r="CAF40" s="277"/>
      <c r="CAG40" s="277"/>
      <c r="CAH40" s="277"/>
      <c r="CAI40" s="277"/>
      <c r="CAJ40" s="277"/>
      <c r="CAK40" s="277"/>
      <c r="CAL40" s="277"/>
      <c r="CAM40" s="277"/>
      <c r="CAN40" s="277"/>
      <c r="CAO40" s="277"/>
      <c r="CAP40" s="277"/>
      <c r="CAQ40" s="277"/>
      <c r="CAR40" s="277"/>
      <c r="CAS40" s="277"/>
      <c r="CAT40" s="277"/>
      <c r="CAU40" s="277"/>
      <c r="CAV40" s="277"/>
      <c r="CAW40" s="277"/>
      <c r="CAX40" s="277"/>
      <c r="CAY40" s="277"/>
      <c r="CAZ40" s="277"/>
      <c r="CBA40" s="277"/>
      <c r="CBB40" s="277"/>
      <c r="CBC40" s="277"/>
      <c r="CBD40" s="277"/>
      <c r="CBE40" s="277"/>
      <c r="CBF40" s="277"/>
      <c r="CBG40" s="277"/>
      <c r="CBH40" s="277"/>
      <c r="CBI40" s="277"/>
      <c r="CBJ40" s="277"/>
      <c r="CBK40" s="277"/>
      <c r="CBL40" s="277"/>
      <c r="CBM40" s="277"/>
      <c r="CBN40" s="277"/>
      <c r="CBO40" s="277"/>
      <c r="CBP40" s="277"/>
      <c r="CBQ40" s="277"/>
      <c r="CBR40" s="277"/>
      <c r="CBS40" s="277"/>
      <c r="CBT40" s="277"/>
      <c r="CBU40" s="277"/>
      <c r="CBV40" s="277"/>
      <c r="CBW40" s="277"/>
      <c r="CBX40" s="277"/>
      <c r="CBY40" s="277"/>
      <c r="CBZ40" s="277"/>
      <c r="CCA40" s="277"/>
      <c r="CCB40" s="277"/>
      <c r="CCC40" s="277"/>
      <c r="CCD40" s="277"/>
      <c r="CCE40" s="277"/>
      <c r="CCF40" s="277"/>
      <c r="CCG40" s="277"/>
      <c r="CCH40" s="277"/>
      <c r="CCI40" s="277"/>
      <c r="CCJ40" s="277"/>
      <c r="CCK40" s="277"/>
      <c r="CCL40" s="277"/>
      <c r="CCM40" s="277"/>
      <c r="CCN40" s="277"/>
      <c r="CCO40" s="277"/>
      <c r="CCP40" s="277"/>
      <c r="CCQ40" s="277"/>
      <c r="CCR40" s="277"/>
      <c r="CCS40" s="277"/>
      <c r="CCT40" s="277"/>
      <c r="CCU40" s="277"/>
      <c r="CCV40" s="277"/>
      <c r="CCW40" s="277"/>
      <c r="CCX40" s="277"/>
      <c r="CCY40" s="277"/>
      <c r="CCZ40" s="277"/>
      <c r="CDA40" s="277"/>
      <c r="CDB40" s="277"/>
      <c r="CDC40" s="277"/>
      <c r="CDD40" s="277"/>
      <c r="CDE40" s="277"/>
      <c r="CDF40" s="277"/>
      <c r="CDG40" s="277"/>
      <c r="CDH40" s="277"/>
      <c r="CDI40" s="277"/>
      <c r="CDJ40" s="277"/>
      <c r="CDK40" s="277"/>
      <c r="CDL40" s="277"/>
      <c r="CDM40" s="277"/>
      <c r="CDN40" s="277"/>
      <c r="CDO40" s="277"/>
      <c r="CDP40" s="277"/>
      <c r="CDQ40" s="277"/>
      <c r="CDR40" s="277"/>
      <c r="CDS40" s="277"/>
      <c r="CDT40" s="277"/>
      <c r="CDU40" s="277"/>
      <c r="CDV40" s="277"/>
      <c r="CDW40" s="277"/>
      <c r="CDX40" s="277"/>
      <c r="CDY40" s="277"/>
      <c r="CDZ40" s="277"/>
      <c r="CEA40" s="277"/>
      <c r="CEB40" s="277"/>
      <c r="CEC40" s="277"/>
      <c r="CED40" s="277"/>
      <c r="CEE40" s="277"/>
      <c r="CEF40" s="277"/>
      <c r="CEG40" s="277"/>
      <c r="CEH40" s="277"/>
      <c r="CEI40" s="277"/>
      <c r="CEJ40" s="277"/>
      <c r="CEK40" s="277"/>
      <c r="CEL40" s="277"/>
      <c r="CEM40" s="277"/>
      <c r="CEN40" s="277"/>
      <c r="CEO40" s="277"/>
      <c r="CEP40" s="277"/>
      <c r="CEQ40" s="277"/>
      <c r="CER40" s="277"/>
      <c r="CES40" s="277"/>
      <c r="CET40" s="277"/>
      <c r="CEU40" s="277"/>
      <c r="CEV40" s="277"/>
      <c r="CEW40" s="277"/>
      <c r="CEX40" s="277"/>
      <c r="CEY40" s="277"/>
      <c r="CEZ40" s="277"/>
      <c r="CFA40" s="277"/>
      <c r="CFB40" s="277"/>
      <c r="CFC40" s="277"/>
      <c r="CFD40" s="277"/>
      <c r="CFE40" s="277"/>
      <c r="CFF40" s="277"/>
      <c r="CFG40" s="277"/>
      <c r="CFH40" s="277"/>
      <c r="CFI40" s="277"/>
      <c r="CFJ40" s="277"/>
      <c r="CFK40" s="277"/>
      <c r="CFL40" s="277"/>
      <c r="CFM40" s="277"/>
      <c r="CFN40" s="277"/>
      <c r="CFO40" s="277"/>
      <c r="CFP40" s="277"/>
      <c r="CFQ40" s="277"/>
      <c r="CFR40" s="277"/>
      <c r="CFS40" s="277"/>
      <c r="CFT40" s="277"/>
      <c r="CFU40" s="277"/>
      <c r="CFV40" s="277"/>
      <c r="CFW40" s="277"/>
      <c r="CFX40" s="277"/>
      <c r="CFY40" s="277"/>
      <c r="CFZ40" s="277"/>
      <c r="CGA40" s="277"/>
      <c r="CGB40" s="277"/>
      <c r="CGC40" s="277"/>
      <c r="CGD40" s="277"/>
      <c r="CGE40" s="277"/>
      <c r="CGF40" s="277"/>
      <c r="CGG40" s="277"/>
      <c r="CGH40" s="277"/>
      <c r="CGI40" s="277"/>
      <c r="CGJ40" s="277"/>
      <c r="CGK40" s="277"/>
      <c r="CGL40" s="277"/>
      <c r="CGM40" s="277"/>
      <c r="CGN40" s="277"/>
      <c r="CGO40" s="277"/>
      <c r="CGP40" s="277"/>
      <c r="CGQ40" s="277"/>
      <c r="CGR40" s="277"/>
      <c r="CGS40" s="277"/>
      <c r="CGT40" s="277"/>
      <c r="CGU40" s="277"/>
      <c r="CGV40" s="277"/>
      <c r="CGW40" s="277"/>
      <c r="CGX40" s="277"/>
      <c r="CGY40" s="277"/>
      <c r="CGZ40" s="277"/>
      <c r="CHA40" s="277"/>
      <c r="CHB40" s="277"/>
      <c r="CHC40" s="277"/>
      <c r="CHD40" s="277"/>
      <c r="CHE40" s="277"/>
      <c r="CHF40" s="277"/>
      <c r="CHG40" s="277"/>
      <c r="CHH40" s="277"/>
      <c r="CHI40" s="277"/>
      <c r="CHJ40" s="277"/>
      <c r="CHK40" s="277"/>
      <c r="CHL40" s="277"/>
      <c r="CHM40" s="277"/>
      <c r="CHN40" s="277"/>
      <c r="CHO40" s="277"/>
      <c r="CHP40" s="277"/>
      <c r="CHQ40" s="277"/>
      <c r="CHR40" s="277"/>
      <c r="CHS40" s="277"/>
      <c r="CHT40" s="277"/>
      <c r="CHU40" s="277"/>
      <c r="CHV40" s="277"/>
      <c r="CHW40" s="277"/>
      <c r="CHX40" s="277"/>
      <c r="CHY40" s="277"/>
      <c r="CHZ40" s="277"/>
      <c r="CIA40" s="277"/>
      <c r="CIB40" s="277"/>
      <c r="CIC40" s="277"/>
      <c r="CID40" s="277"/>
      <c r="CIE40" s="277"/>
      <c r="CIF40" s="277"/>
      <c r="CIG40" s="277"/>
      <c r="CIH40" s="277"/>
      <c r="CII40" s="277"/>
      <c r="CIJ40" s="277"/>
      <c r="CIK40" s="277"/>
      <c r="CIL40" s="277"/>
      <c r="CIM40" s="277"/>
      <c r="CIN40" s="277"/>
      <c r="CIO40" s="277"/>
      <c r="CIP40" s="277"/>
      <c r="CIQ40" s="277"/>
      <c r="CIR40" s="277"/>
      <c r="CIS40" s="277"/>
      <c r="CIT40" s="277"/>
      <c r="CIU40" s="277"/>
      <c r="CIV40" s="277"/>
      <c r="CIW40" s="277"/>
      <c r="CIX40" s="277"/>
      <c r="CIY40" s="277"/>
      <c r="CIZ40" s="277"/>
      <c r="CJA40" s="277"/>
      <c r="CJB40" s="277"/>
      <c r="CJC40" s="277"/>
      <c r="CJD40" s="277"/>
      <c r="CJE40" s="277"/>
      <c r="CJF40" s="277"/>
      <c r="CJG40" s="277"/>
      <c r="CJH40" s="277"/>
      <c r="CJI40" s="277"/>
      <c r="CJJ40" s="277"/>
      <c r="CJK40" s="277"/>
      <c r="CJL40" s="277"/>
      <c r="CJM40" s="277"/>
      <c r="CJN40" s="277"/>
      <c r="CJO40" s="277"/>
      <c r="CJP40" s="277"/>
      <c r="CJQ40" s="277"/>
      <c r="CJR40" s="277"/>
      <c r="CJS40" s="277"/>
      <c r="CJT40" s="277"/>
      <c r="CJU40" s="277"/>
      <c r="CJV40" s="277"/>
      <c r="CJW40" s="277"/>
      <c r="CJX40" s="277"/>
      <c r="CJY40" s="277"/>
      <c r="CJZ40" s="277"/>
      <c r="CKA40" s="277"/>
      <c r="CKB40" s="277"/>
      <c r="CKC40" s="277"/>
      <c r="CKD40" s="277"/>
      <c r="CKE40" s="277"/>
      <c r="CKF40" s="277"/>
      <c r="CKG40" s="277"/>
      <c r="CKH40" s="277"/>
      <c r="CKI40" s="277"/>
      <c r="CKJ40" s="277"/>
      <c r="CKK40" s="277"/>
      <c r="CKL40" s="277"/>
      <c r="CKM40" s="277"/>
      <c r="CKN40" s="277"/>
      <c r="CKO40" s="277"/>
      <c r="CKP40" s="277"/>
      <c r="CKQ40" s="277"/>
      <c r="CKR40" s="277"/>
      <c r="CKS40" s="277"/>
      <c r="CKT40" s="277"/>
      <c r="CKU40" s="277"/>
      <c r="CKV40" s="277"/>
      <c r="CKW40" s="277"/>
      <c r="CKX40" s="277"/>
      <c r="CKY40" s="277"/>
      <c r="CKZ40" s="277"/>
      <c r="CLA40" s="277"/>
      <c r="CLB40" s="277"/>
      <c r="CLC40" s="277"/>
      <c r="CLD40" s="277"/>
      <c r="CLE40" s="277"/>
      <c r="CLF40" s="277"/>
      <c r="CLG40" s="277"/>
      <c r="CLH40" s="277"/>
      <c r="CLI40" s="277"/>
      <c r="CLJ40" s="277"/>
      <c r="CLK40" s="277"/>
      <c r="CLL40" s="277"/>
      <c r="CLM40" s="277"/>
      <c r="CLN40" s="277"/>
      <c r="CLO40" s="277"/>
      <c r="CLP40" s="277"/>
      <c r="CLQ40" s="277"/>
      <c r="CLR40" s="277"/>
      <c r="CLS40" s="277"/>
      <c r="CLT40" s="277"/>
      <c r="CLU40" s="277"/>
      <c r="CLV40" s="277"/>
      <c r="CLW40" s="277"/>
      <c r="CLX40" s="277"/>
      <c r="CLY40" s="277"/>
      <c r="CLZ40" s="277"/>
      <c r="CMA40" s="277"/>
      <c r="CMB40" s="277"/>
      <c r="CMC40" s="277"/>
      <c r="CMD40" s="277"/>
      <c r="CME40" s="277"/>
      <c r="CMF40" s="277"/>
      <c r="CMG40" s="277"/>
      <c r="CMH40" s="277"/>
      <c r="CMI40" s="277"/>
      <c r="CMJ40" s="277"/>
      <c r="CMK40" s="277"/>
      <c r="CML40" s="277"/>
      <c r="CMM40" s="277"/>
      <c r="CMN40" s="277"/>
      <c r="CMO40" s="277"/>
      <c r="CMP40" s="277"/>
      <c r="CMQ40" s="277"/>
      <c r="CMR40" s="277"/>
      <c r="CMS40" s="277"/>
      <c r="CMT40" s="277"/>
      <c r="CMU40" s="277"/>
      <c r="CMV40" s="277"/>
      <c r="CMW40" s="277"/>
      <c r="CMX40" s="277"/>
      <c r="CMY40" s="277"/>
      <c r="CMZ40" s="277"/>
      <c r="CNA40" s="277"/>
      <c r="CNB40" s="277"/>
      <c r="CNC40" s="277"/>
      <c r="CND40" s="277"/>
      <c r="CNE40" s="277"/>
      <c r="CNF40" s="277"/>
      <c r="CNG40" s="277"/>
      <c r="CNH40" s="277"/>
      <c r="CNI40" s="277"/>
      <c r="CNJ40" s="277"/>
      <c r="CNK40" s="277"/>
      <c r="CNL40" s="277"/>
      <c r="CNM40" s="277"/>
      <c r="CNN40" s="277"/>
      <c r="CNO40" s="277"/>
      <c r="CNP40" s="277"/>
      <c r="CNQ40" s="277"/>
      <c r="CNR40" s="277"/>
      <c r="CNS40" s="277"/>
      <c r="CNT40" s="277"/>
      <c r="CNU40" s="277"/>
      <c r="CNV40" s="277"/>
      <c r="CNW40" s="277"/>
      <c r="CNX40" s="277"/>
      <c r="CNY40" s="277"/>
      <c r="CNZ40" s="277"/>
      <c r="COA40" s="277"/>
      <c r="COB40" s="277"/>
      <c r="COC40" s="277"/>
      <c r="COD40" s="277"/>
      <c r="COE40" s="277"/>
      <c r="COF40" s="277"/>
      <c r="COG40" s="277"/>
      <c r="COH40" s="277"/>
      <c r="COI40" s="277"/>
      <c r="COJ40" s="277"/>
      <c r="COK40" s="277"/>
      <c r="COL40" s="277"/>
      <c r="COM40" s="277"/>
      <c r="CON40" s="277"/>
      <c r="COO40" s="277"/>
      <c r="COP40" s="277"/>
      <c r="COQ40" s="277"/>
      <c r="COR40" s="277"/>
      <c r="COS40" s="277"/>
      <c r="COT40" s="277"/>
      <c r="COU40" s="277"/>
      <c r="COV40" s="277"/>
      <c r="COW40" s="277"/>
      <c r="COX40" s="277"/>
      <c r="COY40" s="277"/>
      <c r="COZ40" s="277"/>
      <c r="CPA40" s="277"/>
      <c r="CPB40" s="277"/>
      <c r="CPC40" s="277"/>
      <c r="CPD40" s="277"/>
      <c r="CPE40" s="277"/>
      <c r="CPF40" s="277"/>
      <c r="CPG40" s="277"/>
      <c r="CPH40" s="277"/>
      <c r="CPI40" s="277"/>
      <c r="CPJ40" s="277"/>
      <c r="CPK40" s="277"/>
      <c r="CPL40" s="277"/>
      <c r="CPM40" s="277"/>
      <c r="CPN40" s="277"/>
      <c r="CPO40" s="277"/>
      <c r="CPP40" s="277"/>
      <c r="CPQ40" s="277"/>
      <c r="CPR40" s="277"/>
      <c r="CPS40" s="277"/>
      <c r="CPT40" s="277"/>
      <c r="CPU40" s="277"/>
      <c r="CPV40" s="277"/>
      <c r="CPW40" s="277"/>
      <c r="CPX40" s="277"/>
      <c r="CPY40" s="277"/>
      <c r="CPZ40" s="277"/>
      <c r="CQA40" s="277"/>
      <c r="CQB40" s="277"/>
      <c r="CQC40" s="277"/>
      <c r="CQD40" s="277"/>
      <c r="CQE40" s="277"/>
      <c r="CQF40" s="277"/>
      <c r="CQG40" s="277"/>
      <c r="CQH40" s="277"/>
      <c r="CQI40" s="277"/>
      <c r="CQJ40" s="277"/>
      <c r="CQK40" s="277"/>
      <c r="CQL40" s="277"/>
      <c r="CQM40" s="277"/>
      <c r="CQN40" s="277"/>
      <c r="CQO40" s="277"/>
      <c r="CQP40" s="277"/>
      <c r="CQQ40" s="277"/>
      <c r="CQR40" s="277"/>
      <c r="CQS40" s="277"/>
      <c r="CQT40" s="277"/>
      <c r="CQU40" s="277"/>
      <c r="CQV40" s="277"/>
      <c r="CQW40" s="277"/>
      <c r="CQX40" s="277"/>
      <c r="CQY40" s="277"/>
      <c r="CQZ40" s="277"/>
      <c r="CRA40" s="277"/>
      <c r="CRB40" s="277"/>
      <c r="CRC40" s="277"/>
      <c r="CRD40" s="277"/>
      <c r="CRE40" s="277"/>
      <c r="CRF40" s="277"/>
      <c r="CRG40" s="277"/>
      <c r="CRH40" s="277"/>
      <c r="CRI40" s="277"/>
      <c r="CRJ40" s="277"/>
      <c r="CRK40" s="277"/>
      <c r="CRL40" s="277"/>
      <c r="CRM40" s="277"/>
      <c r="CRN40" s="277"/>
      <c r="CRO40" s="277"/>
      <c r="CRP40" s="277"/>
      <c r="CRQ40" s="277"/>
      <c r="CRR40" s="277"/>
      <c r="CRS40" s="277"/>
      <c r="CRT40" s="277"/>
      <c r="CRU40" s="277"/>
      <c r="CRV40" s="277"/>
      <c r="CRW40" s="277"/>
      <c r="CRX40" s="277"/>
      <c r="CRY40" s="277"/>
      <c r="CRZ40" s="277"/>
      <c r="CSA40" s="277"/>
      <c r="CSB40" s="277"/>
      <c r="CSC40" s="277"/>
      <c r="CSD40" s="277"/>
      <c r="CSE40" s="277"/>
      <c r="CSF40" s="277"/>
      <c r="CSG40" s="277"/>
      <c r="CSH40" s="277"/>
      <c r="CSI40" s="277"/>
      <c r="CSJ40" s="277"/>
      <c r="CSK40" s="277"/>
      <c r="CSL40" s="277"/>
      <c r="CSM40" s="277"/>
      <c r="CSN40" s="277"/>
      <c r="CSO40" s="277"/>
      <c r="CSP40" s="277"/>
      <c r="CSQ40" s="277"/>
      <c r="CSR40" s="277"/>
      <c r="CSS40" s="277"/>
      <c r="CST40" s="277"/>
      <c r="CSU40" s="277"/>
      <c r="CSV40" s="277"/>
      <c r="CSW40" s="277"/>
      <c r="CSX40" s="277"/>
      <c r="CSY40" s="277"/>
      <c r="CSZ40" s="277"/>
      <c r="CTA40" s="277"/>
      <c r="CTB40" s="277"/>
      <c r="CTC40" s="277"/>
      <c r="CTD40" s="277"/>
      <c r="CTE40" s="277"/>
      <c r="CTF40" s="277"/>
      <c r="CTG40" s="277"/>
      <c r="CTH40" s="277"/>
      <c r="CTI40" s="277"/>
      <c r="CTJ40" s="277"/>
      <c r="CTK40" s="277"/>
      <c r="CTL40" s="277"/>
      <c r="CTM40" s="277"/>
      <c r="CTN40" s="277"/>
      <c r="CTO40" s="277"/>
      <c r="CTP40" s="277"/>
      <c r="CTQ40" s="277"/>
      <c r="CTR40" s="277"/>
      <c r="CTS40" s="277"/>
      <c r="CTT40" s="277"/>
      <c r="CTU40" s="277"/>
      <c r="CTV40" s="277"/>
      <c r="CTW40" s="277"/>
      <c r="CTX40" s="277"/>
      <c r="CTY40" s="277"/>
      <c r="CTZ40" s="277"/>
      <c r="CUA40" s="277"/>
      <c r="CUB40" s="277"/>
      <c r="CUC40" s="277"/>
      <c r="CUD40" s="277"/>
      <c r="CUE40" s="277"/>
      <c r="CUF40" s="277"/>
      <c r="CUG40" s="277"/>
      <c r="CUH40" s="277"/>
      <c r="CUI40" s="277"/>
      <c r="CUJ40" s="277"/>
      <c r="CUK40" s="277"/>
      <c r="CUL40" s="277"/>
      <c r="CUM40" s="277"/>
      <c r="CUN40" s="277"/>
      <c r="CUO40" s="277"/>
      <c r="CUP40" s="277"/>
      <c r="CUQ40" s="277"/>
      <c r="CUR40" s="277"/>
      <c r="CUS40" s="277"/>
      <c r="CUT40" s="277"/>
      <c r="CUU40" s="277"/>
      <c r="CUV40" s="277"/>
      <c r="CUW40" s="277"/>
      <c r="CUX40" s="277"/>
      <c r="CUY40" s="277"/>
      <c r="CUZ40" s="277"/>
      <c r="CVA40" s="277"/>
      <c r="CVB40" s="277"/>
      <c r="CVC40" s="277"/>
      <c r="CVD40" s="277"/>
      <c r="CVE40" s="277"/>
      <c r="CVF40" s="277"/>
      <c r="CVG40" s="277"/>
      <c r="CVH40" s="277"/>
      <c r="CVI40" s="277"/>
      <c r="CVJ40" s="277"/>
      <c r="CVK40" s="277"/>
      <c r="CVL40" s="277"/>
      <c r="CVM40" s="277"/>
      <c r="CVN40" s="277"/>
      <c r="CVO40" s="277"/>
      <c r="CVP40" s="277"/>
      <c r="CVQ40" s="277"/>
      <c r="CVR40" s="277"/>
      <c r="CVS40" s="277"/>
      <c r="CVT40" s="277"/>
      <c r="CVU40" s="277"/>
      <c r="CVV40" s="277"/>
      <c r="CVW40" s="277"/>
      <c r="CVX40" s="277"/>
      <c r="CVY40" s="277"/>
      <c r="CVZ40" s="277"/>
      <c r="CWA40" s="277"/>
      <c r="CWB40" s="277"/>
      <c r="CWC40" s="277"/>
      <c r="CWD40" s="277"/>
      <c r="CWE40" s="277"/>
      <c r="CWF40" s="277"/>
      <c r="CWG40" s="277"/>
      <c r="CWH40" s="277"/>
      <c r="CWI40" s="277"/>
      <c r="CWJ40" s="277"/>
      <c r="CWK40" s="277"/>
      <c r="CWL40" s="277"/>
      <c r="CWM40" s="277"/>
      <c r="CWN40" s="277"/>
      <c r="CWO40" s="277"/>
      <c r="CWP40" s="277"/>
      <c r="CWQ40" s="277"/>
      <c r="CWR40" s="277"/>
      <c r="CWS40" s="277"/>
      <c r="CWT40" s="277"/>
      <c r="CWU40" s="277"/>
      <c r="CWV40" s="277"/>
      <c r="CWW40" s="277"/>
      <c r="CWX40" s="277"/>
      <c r="CWY40" s="277"/>
      <c r="CWZ40" s="277"/>
      <c r="CXA40" s="277"/>
      <c r="CXB40" s="277"/>
      <c r="CXC40" s="277"/>
      <c r="CXD40" s="277"/>
      <c r="CXE40" s="277"/>
      <c r="CXF40" s="277"/>
      <c r="CXG40" s="277"/>
      <c r="CXH40" s="277"/>
      <c r="CXI40" s="277"/>
      <c r="CXJ40" s="277"/>
      <c r="CXK40" s="277"/>
      <c r="CXL40" s="277"/>
      <c r="CXM40" s="277"/>
      <c r="CXN40" s="277"/>
      <c r="CXO40" s="277"/>
      <c r="CXP40" s="277"/>
      <c r="CXQ40" s="277"/>
      <c r="CXR40" s="277"/>
      <c r="CXS40" s="277"/>
      <c r="CXT40" s="277"/>
      <c r="CXU40" s="277"/>
      <c r="CXV40" s="277"/>
      <c r="CXW40" s="277"/>
      <c r="CXX40" s="277"/>
      <c r="CXY40" s="277"/>
      <c r="CXZ40" s="277"/>
      <c r="CYA40" s="277"/>
      <c r="CYB40" s="277"/>
      <c r="CYC40" s="277"/>
      <c r="CYD40" s="277"/>
      <c r="CYE40" s="277"/>
      <c r="CYF40" s="277"/>
      <c r="CYG40" s="277"/>
      <c r="CYH40" s="277"/>
      <c r="CYI40" s="277"/>
      <c r="CYJ40" s="277"/>
      <c r="CYK40" s="277"/>
      <c r="CYL40" s="277"/>
      <c r="CYM40" s="277"/>
      <c r="CYN40" s="277"/>
      <c r="CYO40" s="277"/>
      <c r="CYP40" s="277"/>
      <c r="CYQ40" s="277"/>
      <c r="CYR40" s="277"/>
      <c r="CYS40" s="277"/>
      <c r="CYT40" s="277"/>
      <c r="CYU40" s="277"/>
      <c r="CYV40" s="277"/>
      <c r="CYW40" s="277"/>
      <c r="CYX40" s="277"/>
      <c r="CYY40" s="277"/>
      <c r="CYZ40" s="277"/>
      <c r="CZA40" s="277"/>
      <c r="CZB40" s="277"/>
      <c r="CZC40" s="277"/>
      <c r="CZD40" s="277"/>
      <c r="CZE40" s="277"/>
      <c r="CZF40" s="277"/>
      <c r="CZG40" s="277"/>
      <c r="CZH40" s="277"/>
      <c r="CZI40" s="277"/>
      <c r="CZJ40" s="277"/>
      <c r="CZK40" s="277"/>
      <c r="CZL40" s="277"/>
      <c r="CZM40" s="277"/>
      <c r="CZN40" s="277"/>
      <c r="CZO40" s="277"/>
      <c r="CZP40" s="277"/>
      <c r="CZQ40" s="277"/>
      <c r="CZR40" s="277"/>
      <c r="CZS40" s="277"/>
      <c r="CZT40" s="277"/>
      <c r="CZU40" s="277"/>
      <c r="CZV40" s="277"/>
      <c r="CZW40" s="277"/>
      <c r="CZX40" s="277"/>
      <c r="CZY40" s="277"/>
      <c r="CZZ40" s="277"/>
      <c r="DAA40" s="277"/>
      <c r="DAB40" s="277"/>
      <c r="DAC40" s="277"/>
      <c r="DAD40" s="277"/>
      <c r="DAE40" s="277"/>
      <c r="DAF40" s="277"/>
      <c r="DAG40" s="277"/>
      <c r="DAH40" s="277"/>
      <c r="DAI40" s="277"/>
      <c r="DAJ40" s="277"/>
      <c r="DAK40" s="277"/>
      <c r="DAL40" s="277"/>
      <c r="DAM40" s="277"/>
      <c r="DAN40" s="277"/>
      <c r="DAO40" s="277"/>
      <c r="DAP40" s="277"/>
      <c r="DAQ40" s="277"/>
      <c r="DAR40" s="277"/>
      <c r="DAS40" s="277"/>
      <c r="DAT40" s="277"/>
      <c r="DAU40" s="277"/>
      <c r="DAV40" s="277"/>
      <c r="DAW40" s="277"/>
      <c r="DAX40" s="277"/>
      <c r="DAY40" s="277"/>
      <c r="DAZ40" s="277"/>
      <c r="DBA40" s="277"/>
      <c r="DBB40" s="277"/>
      <c r="DBC40" s="277"/>
      <c r="DBD40" s="277"/>
      <c r="DBE40" s="277"/>
      <c r="DBF40" s="277"/>
      <c r="DBG40" s="277"/>
      <c r="DBH40" s="277"/>
      <c r="DBI40" s="277"/>
      <c r="DBJ40" s="277"/>
      <c r="DBK40" s="277"/>
      <c r="DBL40" s="277"/>
      <c r="DBM40" s="277"/>
      <c r="DBN40" s="277"/>
      <c r="DBO40" s="277"/>
      <c r="DBP40" s="277"/>
      <c r="DBQ40" s="277"/>
      <c r="DBR40" s="277"/>
      <c r="DBS40" s="277"/>
      <c r="DBT40" s="277"/>
      <c r="DBU40" s="277"/>
      <c r="DBV40" s="277"/>
      <c r="DBW40" s="277"/>
      <c r="DBX40" s="277"/>
      <c r="DBY40" s="277"/>
      <c r="DBZ40" s="277"/>
      <c r="DCA40" s="277"/>
      <c r="DCB40" s="277"/>
      <c r="DCC40" s="277"/>
      <c r="DCD40" s="277"/>
      <c r="DCE40" s="277"/>
      <c r="DCF40" s="277"/>
      <c r="DCG40" s="277"/>
      <c r="DCH40" s="277"/>
      <c r="DCI40" s="277"/>
      <c r="DCJ40" s="277"/>
      <c r="DCK40" s="277"/>
      <c r="DCL40" s="277"/>
      <c r="DCM40" s="277"/>
      <c r="DCN40" s="277"/>
      <c r="DCO40" s="277"/>
      <c r="DCP40" s="277"/>
      <c r="DCQ40" s="277"/>
      <c r="DCR40" s="277"/>
      <c r="DCS40" s="277"/>
      <c r="DCT40" s="277"/>
      <c r="DCU40" s="277"/>
      <c r="DCV40" s="277"/>
      <c r="DCW40" s="277"/>
      <c r="DCX40" s="277"/>
      <c r="DCY40" s="277"/>
      <c r="DCZ40" s="277"/>
      <c r="DDA40" s="277"/>
      <c r="DDB40" s="277"/>
      <c r="DDC40" s="277"/>
      <c r="DDD40" s="277"/>
      <c r="DDE40" s="277"/>
      <c r="DDF40" s="277"/>
      <c r="DDG40" s="277"/>
      <c r="DDH40" s="277"/>
      <c r="DDI40" s="277"/>
      <c r="DDJ40" s="277"/>
      <c r="DDK40" s="277"/>
      <c r="DDL40" s="277"/>
      <c r="DDM40" s="277"/>
      <c r="DDN40" s="277"/>
      <c r="DDO40" s="277"/>
      <c r="DDP40" s="277"/>
      <c r="DDQ40" s="277"/>
      <c r="DDR40" s="277"/>
      <c r="DDS40" s="277"/>
      <c r="DDT40" s="277"/>
      <c r="DDU40" s="277"/>
      <c r="DDV40" s="277"/>
      <c r="DDW40" s="277"/>
      <c r="DDX40" s="277"/>
      <c r="DDY40" s="277"/>
      <c r="DDZ40" s="277"/>
      <c r="DEA40" s="277"/>
      <c r="DEB40" s="277"/>
      <c r="DEC40" s="277"/>
      <c r="DED40" s="277"/>
      <c r="DEE40" s="277"/>
      <c r="DEF40" s="277"/>
      <c r="DEG40" s="277"/>
      <c r="DEH40" s="277"/>
      <c r="DEI40" s="277"/>
      <c r="DEJ40" s="277"/>
      <c r="DEK40" s="277"/>
      <c r="DEL40" s="277"/>
      <c r="DEM40" s="277"/>
      <c r="DEN40" s="277"/>
      <c r="DEO40" s="277"/>
      <c r="DEP40" s="277"/>
      <c r="DEQ40" s="277"/>
      <c r="DER40" s="277"/>
      <c r="DES40" s="277"/>
      <c r="DET40" s="277"/>
      <c r="DEU40" s="277"/>
      <c r="DEV40" s="277"/>
      <c r="DEW40" s="277"/>
      <c r="DEX40" s="277"/>
      <c r="DEY40" s="277"/>
      <c r="DEZ40" s="277"/>
      <c r="DFA40" s="277"/>
      <c r="DFB40" s="277"/>
      <c r="DFC40" s="277"/>
      <c r="DFD40" s="277"/>
      <c r="DFE40" s="277"/>
      <c r="DFF40" s="277"/>
      <c r="DFG40" s="277"/>
      <c r="DFH40" s="277"/>
      <c r="DFI40" s="277"/>
      <c r="DFJ40" s="277"/>
      <c r="DFK40" s="277"/>
      <c r="DFL40" s="277"/>
      <c r="DFM40" s="277"/>
      <c r="DFN40" s="277"/>
      <c r="DFO40" s="277"/>
      <c r="DFP40" s="277"/>
      <c r="DFQ40" s="277"/>
      <c r="DFR40" s="277"/>
      <c r="DFS40" s="277"/>
      <c r="DFT40" s="277"/>
      <c r="DFU40" s="277"/>
      <c r="DFV40" s="277"/>
      <c r="DFW40" s="277"/>
      <c r="DFX40" s="277"/>
      <c r="DFY40" s="277"/>
      <c r="DFZ40" s="277"/>
      <c r="DGA40" s="277"/>
      <c r="DGB40" s="277"/>
      <c r="DGC40" s="277"/>
      <c r="DGD40" s="277"/>
      <c r="DGE40" s="277"/>
      <c r="DGF40" s="277"/>
      <c r="DGG40" s="277"/>
      <c r="DGH40" s="277"/>
      <c r="DGI40" s="277"/>
      <c r="DGJ40" s="277"/>
      <c r="DGK40" s="277"/>
      <c r="DGL40" s="277"/>
      <c r="DGM40" s="277"/>
      <c r="DGN40" s="277"/>
      <c r="DGO40" s="277"/>
      <c r="DGP40" s="277"/>
      <c r="DGQ40" s="277"/>
      <c r="DGR40" s="277"/>
      <c r="DGS40" s="277"/>
      <c r="DGT40" s="277"/>
      <c r="DGU40" s="277"/>
      <c r="DGV40" s="277"/>
      <c r="DGW40" s="277"/>
      <c r="DGX40" s="277"/>
      <c r="DGY40" s="277"/>
      <c r="DGZ40" s="277"/>
      <c r="DHA40" s="277"/>
      <c r="DHB40" s="277"/>
      <c r="DHC40" s="277"/>
      <c r="DHD40" s="277"/>
      <c r="DHE40" s="277"/>
      <c r="DHF40" s="277"/>
      <c r="DHG40" s="277"/>
      <c r="DHH40" s="277"/>
      <c r="DHI40" s="277"/>
      <c r="DHJ40" s="277"/>
      <c r="DHK40" s="277"/>
      <c r="DHL40" s="277"/>
      <c r="DHM40" s="277"/>
      <c r="DHN40" s="277"/>
      <c r="DHO40" s="277"/>
      <c r="DHP40" s="277"/>
      <c r="DHQ40" s="277"/>
      <c r="DHR40" s="277"/>
      <c r="DHS40" s="277"/>
      <c r="DHT40" s="277"/>
      <c r="DHU40" s="277"/>
      <c r="DHV40" s="277"/>
      <c r="DHW40" s="277"/>
      <c r="DHX40" s="277"/>
      <c r="DHY40" s="277"/>
      <c r="DHZ40" s="277"/>
      <c r="DIA40" s="277"/>
      <c r="DIB40" s="277"/>
      <c r="DIC40" s="277"/>
      <c r="DID40" s="277"/>
      <c r="DIE40" s="277"/>
      <c r="DIF40" s="277"/>
      <c r="DIG40" s="277"/>
      <c r="DIH40" s="277"/>
      <c r="DII40" s="277"/>
      <c r="DIJ40" s="277"/>
      <c r="DIK40" s="277"/>
      <c r="DIL40" s="277"/>
      <c r="DIM40" s="277"/>
      <c r="DIN40" s="277"/>
      <c r="DIO40" s="277"/>
      <c r="DIP40" s="277"/>
      <c r="DIQ40" s="277"/>
      <c r="DIR40" s="277"/>
      <c r="DIS40" s="277"/>
      <c r="DIT40" s="277"/>
      <c r="DIU40" s="277"/>
      <c r="DIV40" s="277"/>
      <c r="DIW40" s="277"/>
      <c r="DIX40" s="277"/>
      <c r="DIY40" s="277"/>
      <c r="DIZ40" s="277"/>
      <c r="DJA40" s="277"/>
      <c r="DJB40" s="277"/>
      <c r="DJC40" s="277"/>
      <c r="DJD40" s="277"/>
      <c r="DJE40" s="277"/>
      <c r="DJF40" s="277"/>
      <c r="DJG40" s="277"/>
      <c r="DJH40" s="277"/>
      <c r="DJI40" s="277"/>
      <c r="DJJ40" s="277"/>
      <c r="DJK40" s="277"/>
      <c r="DJL40" s="277"/>
      <c r="DJM40" s="277"/>
      <c r="DJN40" s="277"/>
      <c r="DJO40" s="277"/>
      <c r="DJP40" s="277"/>
      <c r="DJQ40" s="277"/>
      <c r="DJR40" s="277"/>
      <c r="DJS40" s="277"/>
      <c r="DJT40" s="277"/>
      <c r="DJU40" s="277"/>
      <c r="DJV40" s="277"/>
      <c r="DJW40" s="277"/>
      <c r="DJX40" s="277"/>
      <c r="DJY40" s="277"/>
      <c r="DJZ40" s="277"/>
      <c r="DKA40" s="277"/>
      <c r="DKB40" s="277"/>
      <c r="DKC40" s="277"/>
      <c r="DKD40" s="277"/>
      <c r="DKE40" s="277"/>
      <c r="DKF40" s="277"/>
      <c r="DKG40" s="277"/>
      <c r="DKH40" s="277"/>
      <c r="DKI40" s="277"/>
      <c r="DKJ40" s="277"/>
      <c r="DKK40" s="277"/>
      <c r="DKL40" s="277"/>
      <c r="DKM40" s="277"/>
      <c r="DKN40" s="277"/>
      <c r="DKO40" s="277"/>
      <c r="DKP40" s="277"/>
      <c r="DKQ40" s="277"/>
      <c r="DKR40" s="277"/>
      <c r="DKS40" s="277"/>
      <c r="DKT40" s="277"/>
      <c r="DKU40" s="277"/>
      <c r="DKV40" s="277"/>
      <c r="DKW40" s="277"/>
      <c r="DKX40" s="277"/>
      <c r="DKY40" s="277"/>
      <c r="DKZ40" s="277"/>
      <c r="DLA40" s="277"/>
      <c r="DLB40" s="277"/>
      <c r="DLC40" s="277"/>
      <c r="DLD40" s="277"/>
      <c r="DLE40" s="277"/>
      <c r="DLF40" s="277"/>
      <c r="DLG40" s="277"/>
      <c r="DLH40" s="277"/>
      <c r="DLI40" s="277"/>
      <c r="DLJ40" s="277"/>
      <c r="DLK40" s="277"/>
      <c r="DLL40" s="277"/>
      <c r="DLM40" s="277"/>
      <c r="DLN40" s="277"/>
      <c r="DLO40" s="277"/>
      <c r="DLP40" s="277"/>
      <c r="DLQ40" s="277"/>
      <c r="DLR40" s="277"/>
      <c r="DLS40" s="277"/>
      <c r="DLT40" s="277"/>
      <c r="DLU40" s="277"/>
      <c r="DLV40" s="277"/>
      <c r="DLW40" s="277"/>
      <c r="DLX40" s="277"/>
      <c r="DLY40" s="277"/>
      <c r="DLZ40" s="277"/>
      <c r="DMA40" s="277"/>
      <c r="DMB40" s="277"/>
      <c r="DMC40" s="277"/>
      <c r="DMD40" s="277"/>
      <c r="DME40" s="277"/>
      <c r="DMF40" s="277"/>
      <c r="DMG40" s="277"/>
      <c r="DMH40" s="277"/>
      <c r="DMI40" s="277"/>
      <c r="DMJ40" s="277"/>
      <c r="DMK40" s="277"/>
      <c r="DML40" s="277"/>
      <c r="DMM40" s="277"/>
      <c r="DMN40" s="277"/>
      <c r="DMO40" s="277"/>
      <c r="DMP40" s="277"/>
      <c r="DMQ40" s="277"/>
      <c r="DMR40" s="277"/>
      <c r="DMS40" s="277"/>
      <c r="DMT40" s="277"/>
      <c r="DMU40" s="277"/>
      <c r="DMV40" s="277"/>
      <c r="DMW40" s="277"/>
      <c r="DMX40" s="277"/>
      <c r="DMY40" s="277"/>
      <c r="DMZ40" s="277"/>
      <c r="DNA40" s="277"/>
      <c r="DNB40" s="277"/>
      <c r="DNC40" s="277"/>
      <c r="DND40" s="277"/>
      <c r="DNE40" s="277"/>
      <c r="DNF40" s="277"/>
      <c r="DNG40" s="277"/>
      <c r="DNH40" s="277"/>
      <c r="DNI40" s="277"/>
      <c r="DNJ40" s="277"/>
      <c r="DNK40" s="277"/>
      <c r="DNL40" s="277"/>
      <c r="DNM40" s="277"/>
      <c r="DNN40" s="277"/>
      <c r="DNO40" s="277"/>
      <c r="DNP40" s="277"/>
      <c r="DNQ40" s="277"/>
      <c r="DNR40" s="277"/>
      <c r="DNS40" s="277"/>
      <c r="DNT40" s="277"/>
      <c r="DNU40" s="277"/>
      <c r="DNV40" s="277"/>
      <c r="DNW40" s="277"/>
      <c r="DNX40" s="277"/>
      <c r="DNY40" s="277"/>
      <c r="DNZ40" s="277"/>
      <c r="DOA40" s="277"/>
      <c r="DOB40" s="277"/>
      <c r="DOC40" s="277"/>
      <c r="DOD40" s="277"/>
      <c r="DOE40" s="277"/>
      <c r="DOF40" s="277"/>
      <c r="DOG40" s="277"/>
      <c r="DOH40" s="277"/>
      <c r="DOI40" s="277"/>
      <c r="DOJ40" s="277"/>
      <c r="DOK40" s="277"/>
      <c r="DOL40" s="277"/>
      <c r="DOM40" s="277"/>
      <c r="DON40" s="277"/>
      <c r="DOO40" s="277"/>
      <c r="DOP40" s="277"/>
      <c r="DOQ40" s="277"/>
      <c r="DOR40" s="277"/>
      <c r="DOS40" s="277"/>
      <c r="DOT40" s="277"/>
      <c r="DOU40" s="277"/>
      <c r="DOV40" s="277"/>
      <c r="DOW40" s="277"/>
      <c r="DOX40" s="277"/>
      <c r="DOY40" s="277"/>
      <c r="DOZ40" s="277"/>
      <c r="DPA40" s="277"/>
      <c r="DPB40" s="277"/>
      <c r="DPC40" s="277"/>
      <c r="DPD40" s="277"/>
      <c r="DPE40" s="277"/>
      <c r="DPF40" s="277"/>
      <c r="DPG40" s="277"/>
      <c r="DPH40" s="277"/>
      <c r="DPI40" s="277"/>
      <c r="DPJ40" s="277"/>
      <c r="DPK40" s="277"/>
      <c r="DPL40" s="277"/>
      <c r="DPM40" s="277"/>
      <c r="DPN40" s="277"/>
      <c r="DPO40" s="277"/>
      <c r="DPP40" s="277"/>
      <c r="DPQ40" s="277"/>
      <c r="DPR40" s="277"/>
      <c r="DPS40" s="277"/>
      <c r="DPT40" s="277"/>
      <c r="DPU40" s="277"/>
      <c r="DPV40" s="277"/>
      <c r="DPW40" s="277"/>
      <c r="DPX40" s="277"/>
      <c r="DPY40" s="277"/>
      <c r="DPZ40" s="277"/>
      <c r="DQA40" s="277"/>
      <c r="DQB40" s="277"/>
      <c r="DQC40" s="277"/>
      <c r="DQD40" s="277"/>
      <c r="DQE40" s="277"/>
      <c r="DQF40" s="277"/>
      <c r="DQG40" s="277"/>
      <c r="DQH40" s="277"/>
      <c r="DQI40" s="277"/>
      <c r="DQJ40" s="277"/>
      <c r="DQK40" s="277"/>
      <c r="DQL40" s="277"/>
      <c r="DQM40" s="277"/>
      <c r="DQN40" s="277"/>
      <c r="DQO40" s="277"/>
      <c r="DQP40" s="277"/>
      <c r="DQQ40" s="277"/>
      <c r="DQR40" s="277"/>
      <c r="DQS40" s="277"/>
      <c r="DQT40" s="277"/>
      <c r="DQU40" s="277"/>
      <c r="DQV40" s="277"/>
      <c r="DQW40" s="277"/>
      <c r="DQX40" s="277"/>
      <c r="DQY40" s="277"/>
      <c r="DQZ40" s="277"/>
      <c r="DRA40" s="277"/>
      <c r="DRB40" s="277"/>
      <c r="DRC40" s="277"/>
      <c r="DRD40" s="277"/>
      <c r="DRE40" s="277"/>
      <c r="DRF40" s="277"/>
      <c r="DRG40" s="277"/>
      <c r="DRH40" s="277"/>
      <c r="DRI40" s="277"/>
      <c r="DRJ40" s="277"/>
      <c r="DRK40" s="277"/>
      <c r="DRL40" s="277"/>
      <c r="DRM40" s="277"/>
      <c r="DRN40" s="277"/>
      <c r="DRO40" s="277"/>
      <c r="DRP40" s="277"/>
      <c r="DRQ40" s="277"/>
      <c r="DRR40" s="277"/>
      <c r="DRS40" s="277"/>
      <c r="DRT40" s="277"/>
      <c r="DRU40" s="277"/>
      <c r="DRV40" s="277"/>
      <c r="DRW40" s="277"/>
      <c r="DRX40" s="277"/>
      <c r="DRY40" s="277"/>
      <c r="DRZ40" s="277"/>
      <c r="DSA40" s="277"/>
      <c r="DSB40" s="277"/>
      <c r="DSC40" s="277"/>
      <c r="DSD40" s="277"/>
      <c r="DSE40" s="277"/>
      <c r="DSF40" s="277"/>
      <c r="DSG40" s="277"/>
      <c r="DSH40" s="277"/>
      <c r="DSI40" s="277"/>
      <c r="DSJ40" s="277"/>
      <c r="DSK40" s="277"/>
      <c r="DSL40" s="277"/>
      <c r="DSM40" s="277"/>
      <c r="DSN40" s="277"/>
      <c r="DSO40" s="277"/>
      <c r="DSP40" s="277"/>
      <c r="DSQ40" s="277"/>
      <c r="DSR40" s="277"/>
      <c r="DSS40" s="277"/>
      <c r="DST40" s="277"/>
      <c r="DSU40" s="277"/>
      <c r="DSV40" s="277"/>
      <c r="DSW40" s="277"/>
      <c r="DSX40" s="277"/>
      <c r="DSY40" s="277"/>
      <c r="DSZ40" s="277"/>
      <c r="DTA40" s="277"/>
      <c r="DTB40" s="277"/>
      <c r="DTC40" s="277"/>
      <c r="DTD40" s="277"/>
      <c r="DTE40" s="277"/>
      <c r="DTF40" s="277"/>
      <c r="DTG40" s="277"/>
      <c r="DTH40" s="277"/>
      <c r="DTI40" s="277"/>
      <c r="DTJ40" s="277"/>
      <c r="DTK40" s="277"/>
      <c r="DTL40" s="277"/>
      <c r="DTM40" s="277"/>
      <c r="DTN40" s="277"/>
      <c r="DTO40" s="277"/>
      <c r="DTP40" s="277"/>
      <c r="DTQ40" s="277"/>
      <c r="DTR40" s="277"/>
      <c r="DTS40" s="277"/>
      <c r="DTT40" s="277"/>
      <c r="DTU40" s="277"/>
      <c r="DTV40" s="277"/>
      <c r="DTW40" s="277"/>
      <c r="DTX40" s="277"/>
      <c r="DTY40" s="277"/>
      <c r="DTZ40" s="277"/>
      <c r="DUA40" s="277"/>
      <c r="DUB40" s="277"/>
      <c r="DUC40" s="277"/>
      <c r="DUD40" s="277"/>
      <c r="DUE40" s="277"/>
      <c r="DUF40" s="277"/>
      <c r="DUG40" s="277"/>
      <c r="DUH40" s="277"/>
      <c r="DUI40" s="277"/>
      <c r="DUJ40" s="277"/>
      <c r="DUK40" s="277"/>
      <c r="DUL40" s="277"/>
      <c r="DUM40" s="277"/>
      <c r="DUN40" s="277"/>
      <c r="DUO40" s="277"/>
      <c r="DUP40" s="277"/>
      <c r="DUQ40" s="277"/>
      <c r="DUR40" s="277"/>
      <c r="DUS40" s="277"/>
      <c r="DUT40" s="277"/>
      <c r="DUU40" s="277"/>
      <c r="DUV40" s="277"/>
      <c r="DUW40" s="277"/>
      <c r="DUX40" s="277"/>
      <c r="DUY40" s="277"/>
      <c r="DUZ40" s="277"/>
      <c r="DVA40" s="277"/>
      <c r="DVB40" s="277"/>
      <c r="DVC40" s="277"/>
      <c r="DVD40" s="277"/>
      <c r="DVE40" s="277"/>
      <c r="DVF40" s="277"/>
      <c r="DVG40" s="277"/>
      <c r="DVH40" s="277"/>
      <c r="DVI40" s="277"/>
      <c r="DVJ40" s="277"/>
      <c r="DVK40" s="277"/>
      <c r="DVL40" s="277"/>
      <c r="DVM40" s="277"/>
      <c r="DVN40" s="277"/>
      <c r="DVO40" s="277"/>
      <c r="DVP40" s="277"/>
      <c r="DVQ40" s="277"/>
      <c r="DVR40" s="277"/>
      <c r="DVS40" s="277"/>
      <c r="DVT40" s="277"/>
      <c r="DVU40" s="277"/>
      <c r="DVV40" s="277"/>
      <c r="DVW40" s="277"/>
      <c r="DVX40" s="277"/>
      <c r="DVY40" s="277"/>
      <c r="DVZ40" s="277"/>
      <c r="DWA40" s="277"/>
      <c r="DWB40" s="277"/>
      <c r="DWC40" s="277"/>
      <c r="DWD40" s="277"/>
      <c r="DWE40" s="277"/>
      <c r="DWF40" s="277"/>
      <c r="DWG40" s="277"/>
      <c r="DWH40" s="277"/>
      <c r="DWI40" s="277"/>
      <c r="DWJ40" s="277"/>
      <c r="DWK40" s="277"/>
      <c r="DWL40" s="277"/>
      <c r="DWM40" s="277"/>
      <c r="DWN40" s="277"/>
      <c r="DWO40" s="277"/>
      <c r="DWP40" s="277"/>
      <c r="DWQ40" s="277"/>
      <c r="DWR40" s="277"/>
      <c r="DWS40" s="277"/>
      <c r="DWT40" s="277"/>
      <c r="DWU40" s="277"/>
      <c r="DWV40" s="277"/>
      <c r="DWW40" s="277"/>
      <c r="DWX40" s="277"/>
      <c r="DWY40" s="277"/>
      <c r="DWZ40" s="277"/>
      <c r="DXA40" s="277"/>
      <c r="DXB40" s="277"/>
      <c r="DXC40" s="277"/>
      <c r="DXD40" s="277"/>
      <c r="DXE40" s="277"/>
      <c r="DXF40" s="277"/>
      <c r="DXG40" s="277"/>
      <c r="DXH40" s="277"/>
      <c r="DXI40" s="277"/>
      <c r="DXJ40" s="277"/>
      <c r="DXK40" s="277"/>
      <c r="DXL40" s="277"/>
      <c r="DXM40" s="277"/>
      <c r="DXN40" s="277"/>
      <c r="DXO40" s="277"/>
      <c r="DXP40" s="277"/>
      <c r="DXQ40" s="277"/>
      <c r="DXR40" s="277"/>
      <c r="DXS40" s="277"/>
      <c r="DXT40" s="277"/>
      <c r="DXU40" s="277"/>
      <c r="DXV40" s="277"/>
      <c r="DXW40" s="277"/>
      <c r="DXX40" s="277"/>
      <c r="DXY40" s="277"/>
      <c r="DXZ40" s="277"/>
      <c r="DYA40" s="277"/>
      <c r="DYB40" s="277"/>
      <c r="DYC40" s="277"/>
      <c r="DYD40" s="277"/>
      <c r="DYE40" s="277"/>
      <c r="DYF40" s="277"/>
      <c r="DYG40" s="277"/>
      <c r="DYH40" s="277"/>
      <c r="DYI40" s="277"/>
      <c r="DYJ40" s="277"/>
      <c r="DYK40" s="277"/>
      <c r="DYL40" s="277"/>
      <c r="DYM40" s="277"/>
      <c r="DYN40" s="277"/>
      <c r="DYO40" s="277"/>
      <c r="DYP40" s="277"/>
      <c r="DYQ40" s="277"/>
      <c r="DYR40" s="277"/>
      <c r="DYS40" s="277"/>
      <c r="DYT40" s="277"/>
      <c r="DYU40" s="277"/>
      <c r="DYV40" s="277"/>
      <c r="DYW40" s="277"/>
      <c r="DYX40" s="277"/>
      <c r="DYY40" s="277"/>
      <c r="DYZ40" s="277"/>
      <c r="DZA40" s="277"/>
      <c r="DZB40" s="277"/>
      <c r="DZC40" s="277"/>
      <c r="DZD40" s="277"/>
      <c r="DZE40" s="277"/>
      <c r="DZF40" s="277"/>
      <c r="DZG40" s="277"/>
      <c r="DZH40" s="277"/>
      <c r="DZI40" s="277"/>
      <c r="DZJ40" s="277"/>
      <c r="DZK40" s="277"/>
      <c r="DZL40" s="277"/>
      <c r="DZM40" s="277"/>
      <c r="DZN40" s="277"/>
      <c r="DZO40" s="277"/>
      <c r="DZP40" s="277"/>
      <c r="DZQ40" s="277"/>
      <c r="DZR40" s="277"/>
      <c r="DZS40" s="277"/>
      <c r="DZT40" s="277"/>
      <c r="DZU40" s="277"/>
      <c r="DZV40" s="277"/>
      <c r="DZW40" s="277"/>
      <c r="DZX40" s="277"/>
      <c r="DZY40" s="277"/>
      <c r="DZZ40" s="277"/>
      <c r="EAA40" s="277"/>
      <c r="EAB40" s="277"/>
      <c r="EAC40" s="277"/>
      <c r="EAD40" s="277"/>
      <c r="EAE40" s="277"/>
      <c r="EAF40" s="277"/>
      <c r="EAG40" s="277"/>
      <c r="EAH40" s="277"/>
      <c r="EAI40" s="277"/>
      <c r="EAJ40" s="277"/>
      <c r="EAK40" s="277"/>
      <c r="EAL40" s="277"/>
      <c r="EAM40" s="277"/>
      <c r="EAN40" s="277"/>
      <c r="EAO40" s="277"/>
      <c r="EAP40" s="277"/>
      <c r="EAQ40" s="277"/>
      <c r="EAR40" s="277"/>
      <c r="EAS40" s="277"/>
      <c r="EAT40" s="277"/>
      <c r="EAU40" s="277"/>
      <c r="EAV40" s="277"/>
      <c r="EAW40" s="277"/>
      <c r="EAX40" s="277"/>
      <c r="EAY40" s="277"/>
      <c r="EAZ40" s="277"/>
      <c r="EBA40" s="277"/>
      <c r="EBB40" s="277"/>
      <c r="EBC40" s="277"/>
      <c r="EBD40" s="277"/>
      <c r="EBE40" s="277"/>
      <c r="EBF40" s="277"/>
      <c r="EBG40" s="277"/>
      <c r="EBH40" s="277"/>
      <c r="EBI40" s="277"/>
      <c r="EBJ40" s="277"/>
      <c r="EBK40" s="277"/>
      <c r="EBL40" s="277"/>
      <c r="EBM40" s="277"/>
      <c r="EBN40" s="277"/>
      <c r="EBO40" s="277"/>
      <c r="EBP40" s="277"/>
      <c r="EBQ40" s="277"/>
      <c r="EBR40" s="277"/>
      <c r="EBS40" s="277"/>
      <c r="EBT40" s="277"/>
      <c r="EBU40" s="277"/>
      <c r="EBV40" s="277"/>
      <c r="EBW40" s="277"/>
      <c r="EBX40" s="277"/>
      <c r="EBY40" s="277"/>
      <c r="EBZ40" s="277"/>
      <c r="ECA40" s="277"/>
      <c r="ECB40" s="277"/>
      <c r="ECC40" s="277"/>
      <c r="ECD40" s="277"/>
      <c r="ECE40" s="277"/>
      <c r="ECF40" s="277"/>
      <c r="ECG40" s="277"/>
      <c r="ECH40" s="277"/>
      <c r="ECI40" s="277"/>
      <c r="ECJ40" s="277"/>
      <c r="ECK40" s="277"/>
      <c r="ECL40" s="277"/>
      <c r="ECM40" s="277"/>
      <c r="ECN40" s="277"/>
      <c r="ECO40" s="277"/>
      <c r="ECP40" s="277"/>
      <c r="ECQ40" s="277"/>
      <c r="ECR40" s="277"/>
      <c r="ECS40" s="277"/>
      <c r="ECT40" s="277"/>
      <c r="ECU40" s="277"/>
      <c r="ECV40" s="277"/>
      <c r="ECW40" s="277"/>
      <c r="ECX40" s="277"/>
      <c r="ECY40" s="277"/>
      <c r="ECZ40" s="277"/>
      <c r="EDA40" s="277"/>
      <c r="EDB40" s="277"/>
      <c r="EDC40" s="277"/>
      <c r="EDD40" s="277"/>
      <c r="EDE40" s="277"/>
      <c r="EDF40" s="277"/>
      <c r="EDG40" s="277"/>
      <c r="EDH40" s="277"/>
      <c r="EDI40" s="277"/>
      <c r="EDJ40" s="277"/>
      <c r="EDK40" s="277"/>
      <c r="EDL40" s="277"/>
      <c r="EDM40" s="277"/>
      <c r="EDN40" s="277"/>
      <c r="EDO40" s="277"/>
      <c r="EDP40" s="277"/>
      <c r="EDQ40" s="277"/>
      <c r="EDR40" s="277"/>
      <c r="EDS40" s="277"/>
      <c r="EDT40" s="277"/>
      <c r="EDU40" s="277"/>
      <c r="EDV40" s="277"/>
      <c r="EDW40" s="277"/>
      <c r="EDX40" s="277"/>
      <c r="EDY40" s="277"/>
      <c r="EDZ40" s="277"/>
      <c r="EEA40" s="277"/>
      <c r="EEB40" s="277"/>
      <c r="EEC40" s="277"/>
      <c r="EED40" s="277"/>
      <c r="EEE40" s="277"/>
      <c r="EEF40" s="277"/>
      <c r="EEG40" s="277"/>
      <c r="EEH40" s="277"/>
      <c r="EEI40" s="277"/>
      <c r="EEJ40" s="277"/>
      <c r="EEK40" s="277"/>
      <c r="EEL40" s="277"/>
      <c r="EEM40" s="277"/>
      <c r="EEN40" s="277"/>
      <c r="EEO40" s="277"/>
      <c r="EEP40" s="277"/>
      <c r="EEQ40" s="277"/>
      <c r="EER40" s="277"/>
      <c r="EES40" s="277"/>
      <c r="EET40" s="277"/>
      <c r="EEU40" s="277"/>
      <c r="EEV40" s="277"/>
      <c r="EEW40" s="277"/>
      <c r="EEX40" s="277"/>
      <c r="EEY40" s="277"/>
      <c r="EEZ40" s="277"/>
      <c r="EFA40" s="277"/>
      <c r="EFB40" s="277"/>
      <c r="EFC40" s="277"/>
      <c r="EFD40" s="277"/>
      <c r="EFE40" s="277"/>
      <c r="EFF40" s="277"/>
      <c r="EFG40" s="277"/>
      <c r="EFH40" s="277"/>
      <c r="EFI40" s="277"/>
      <c r="EFJ40" s="277"/>
      <c r="EFK40" s="277"/>
      <c r="EFL40" s="277"/>
      <c r="EFM40" s="277"/>
      <c r="EFN40" s="277"/>
      <c r="EFO40" s="277"/>
      <c r="EFP40" s="277"/>
      <c r="EFQ40" s="277"/>
      <c r="EFR40" s="277"/>
      <c r="EFS40" s="277"/>
      <c r="EFT40" s="277"/>
      <c r="EFU40" s="277"/>
      <c r="EFV40" s="277"/>
      <c r="EFW40" s="277"/>
      <c r="EFX40" s="277"/>
      <c r="EFY40" s="277"/>
      <c r="EFZ40" s="277"/>
      <c r="EGA40" s="277"/>
      <c r="EGB40" s="277"/>
      <c r="EGC40" s="277"/>
      <c r="EGD40" s="277"/>
      <c r="EGE40" s="277"/>
      <c r="EGF40" s="277"/>
      <c r="EGG40" s="277"/>
      <c r="EGH40" s="277"/>
      <c r="EGI40" s="277"/>
      <c r="EGJ40" s="277"/>
      <c r="EGK40" s="277"/>
      <c r="EGL40" s="277"/>
      <c r="EGM40" s="277"/>
      <c r="EGN40" s="277"/>
      <c r="EGO40" s="277"/>
      <c r="EGP40" s="277"/>
      <c r="EGQ40" s="277"/>
      <c r="EGR40" s="277"/>
      <c r="EGS40" s="277"/>
      <c r="EGT40" s="277"/>
      <c r="EGU40" s="277"/>
      <c r="EGV40" s="277"/>
      <c r="EGW40" s="277"/>
      <c r="EGX40" s="277"/>
      <c r="EGY40" s="277"/>
      <c r="EGZ40" s="277"/>
      <c r="EHA40" s="277"/>
      <c r="EHB40" s="277"/>
      <c r="EHC40" s="277"/>
      <c r="EHD40" s="277"/>
      <c r="EHE40" s="277"/>
      <c r="EHF40" s="277"/>
      <c r="EHG40" s="277"/>
      <c r="EHH40" s="277"/>
      <c r="EHI40" s="277"/>
      <c r="EHJ40" s="277"/>
      <c r="EHK40" s="277"/>
      <c r="EHL40" s="277"/>
      <c r="EHM40" s="277"/>
      <c r="EHN40" s="277"/>
      <c r="EHO40" s="277"/>
      <c r="EHP40" s="277"/>
      <c r="EHQ40" s="277"/>
      <c r="EHR40" s="277"/>
      <c r="EHS40" s="277"/>
      <c r="EHT40" s="277"/>
      <c r="EHU40" s="277"/>
      <c r="EHV40" s="277"/>
      <c r="EHW40" s="277"/>
      <c r="EHX40" s="277"/>
      <c r="EHY40" s="277"/>
      <c r="EHZ40" s="277"/>
      <c r="EIA40" s="277"/>
      <c r="EIB40" s="277"/>
      <c r="EIC40" s="277"/>
      <c r="EID40" s="277"/>
      <c r="EIE40" s="277"/>
      <c r="EIF40" s="277"/>
      <c r="EIG40" s="277"/>
      <c r="EIH40" s="277"/>
      <c r="EII40" s="277"/>
      <c r="EIJ40" s="277"/>
      <c r="EIK40" s="277"/>
      <c r="EIL40" s="277"/>
      <c r="EIM40" s="277"/>
      <c r="EIN40" s="277"/>
      <c r="EIO40" s="277"/>
      <c r="EIP40" s="277"/>
      <c r="EIQ40" s="277"/>
      <c r="EIR40" s="277"/>
      <c r="EIS40" s="277"/>
      <c r="EIT40" s="277"/>
      <c r="EIU40" s="277"/>
      <c r="EIV40" s="277"/>
      <c r="EIW40" s="277"/>
      <c r="EIX40" s="277"/>
      <c r="EIY40" s="277"/>
      <c r="EIZ40" s="277"/>
      <c r="EJA40" s="277"/>
      <c r="EJB40" s="277"/>
      <c r="EJC40" s="277"/>
      <c r="EJD40" s="277"/>
      <c r="EJE40" s="277"/>
      <c r="EJF40" s="277"/>
      <c r="EJG40" s="277"/>
      <c r="EJH40" s="277"/>
      <c r="EJI40" s="277"/>
      <c r="EJJ40" s="277"/>
      <c r="EJK40" s="277"/>
      <c r="EJL40" s="277"/>
      <c r="EJM40" s="277"/>
      <c r="EJN40" s="277"/>
      <c r="EJO40" s="277"/>
      <c r="EJP40" s="277"/>
      <c r="EJQ40" s="277"/>
      <c r="EJR40" s="277"/>
      <c r="EJS40" s="277"/>
      <c r="EJT40" s="277"/>
      <c r="EJU40" s="277"/>
      <c r="EJV40" s="277"/>
      <c r="EJW40" s="277"/>
      <c r="EJX40" s="277"/>
      <c r="EJY40" s="277"/>
      <c r="EJZ40" s="277"/>
      <c r="EKA40" s="277"/>
      <c r="EKB40" s="277"/>
      <c r="EKC40" s="277"/>
      <c r="EKD40" s="277"/>
      <c r="EKE40" s="277"/>
      <c r="EKF40" s="277"/>
      <c r="EKG40" s="277"/>
      <c r="EKH40" s="277"/>
      <c r="EKI40" s="277"/>
      <c r="EKJ40" s="277"/>
      <c r="EKK40" s="277"/>
      <c r="EKL40" s="277"/>
      <c r="EKM40" s="277"/>
      <c r="EKN40" s="277"/>
      <c r="EKO40" s="277"/>
      <c r="EKP40" s="277"/>
      <c r="EKQ40" s="277"/>
      <c r="EKR40" s="277"/>
      <c r="EKS40" s="277"/>
      <c r="EKT40" s="277"/>
      <c r="EKU40" s="277"/>
      <c r="EKV40" s="277"/>
      <c r="EKW40" s="277"/>
      <c r="EKX40" s="277"/>
      <c r="EKY40" s="277"/>
      <c r="EKZ40" s="277"/>
      <c r="ELA40" s="277"/>
      <c r="ELB40" s="277"/>
      <c r="ELC40" s="277"/>
      <c r="ELD40" s="277"/>
      <c r="ELE40" s="277"/>
      <c r="ELF40" s="277"/>
      <c r="ELG40" s="277"/>
      <c r="ELH40" s="277"/>
      <c r="ELI40" s="277"/>
      <c r="ELJ40" s="277"/>
      <c r="ELK40" s="277"/>
      <c r="ELL40" s="277"/>
      <c r="ELM40" s="277"/>
      <c r="ELN40" s="277"/>
      <c r="ELO40" s="277"/>
      <c r="ELP40" s="277"/>
      <c r="ELQ40" s="277"/>
      <c r="ELR40" s="277"/>
      <c r="ELS40" s="277"/>
      <c r="ELT40" s="277"/>
      <c r="ELU40" s="277"/>
      <c r="ELV40" s="277"/>
      <c r="ELW40" s="277"/>
      <c r="ELX40" s="277"/>
      <c r="ELY40" s="277"/>
      <c r="ELZ40" s="277"/>
      <c r="EMA40" s="277"/>
      <c r="EMB40" s="277"/>
      <c r="EMC40" s="277"/>
      <c r="EMD40" s="277"/>
      <c r="EME40" s="277"/>
      <c r="EMF40" s="277"/>
      <c r="EMG40" s="277"/>
      <c r="EMH40" s="277"/>
      <c r="EMI40" s="277"/>
      <c r="EMJ40" s="277"/>
      <c r="EMK40" s="277"/>
      <c r="EML40" s="277"/>
      <c r="EMM40" s="277"/>
      <c r="EMN40" s="277"/>
      <c r="EMO40" s="277"/>
      <c r="EMP40" s="277"/>
      <c r="EMQ40" s="277"/>
      <c r="EMR40" s="277"/>
      <c r="EMS40" s="277"/>
      <c r="EMT40" s="277"/>
      <c r="EMU40" s="277"/>
      <c r="EMV40" s="277"/>
      <c r="EMW40" s="277"/>
      <c r="EMX40" s="277"/>
      <c r="EMY40" s="277"/>
      <c r="EMZ40" s="277"/>
      <c r="ENA40" s="277"/>
      <c r="ENB40" s="277"/>
      <c r="ENC40" s="277"/>
      <c r="END40" s="277"/>
      <c r="ENE40" s="277"/>
      <c r="ENF40" s="277"/>
      <c r="ENG40" s="277"/>
      <c r="ENH40" s="277"/>
      <c r="ENI40" s="277"/>
      <c r="ENJ40" s="277"/>
      <c r="ENK40" s="277"/>
      <c r="ENL40" s="277"/>
      <c r="ENM40" s="277"/>
      <c r="ENN40" s="277"/>
      <c r="ENO40" s="277"/>
      <c r="ENP40" s="277"/>
      <c r="ENQ40" s="277"/>
      <c r="ENR40" s="277"/>
      <c r="ENS40" s="277"/>
      <c r="ENT40" s="277"/>
      <c r="ENU40" s="277"/>
      <c r="ENV40" s="277"/>
      <c r="ENW40" s="277"/>
      <c r="ENX40" s="277"/>
      <c r="ENY40" s="277"/>
      <c r="ENZ40" s="277"/>
      <c r="EOA40" s="277"/>
      <c r="EOB40" s="277"/>
      <c r="EOC40" s="277"/>
      <c r="EOD40" s="277"/>
      <c r="EOE40" s="277"/>
      <c r="EOF40" s="277"/>
      <c r="EOG40" s="277"/>
      <c r="EOH40" s="277"/>
      <c r="EOI40" s="277"/>
      <c r="EOJ40" s="277"/>
      <c r="EOK40" s="277"/>
      <c r="EOL40" s="277"/>
      <c r="EOM40" s="277"/>
      <c r="EON40" s="277"/>
      <c r="EOO40" s="277"/>
      <c r="EOP40" s="277"/>
      <c r="EOQ40" s="277"/>
      <c r="EOR40" s="277"/>
      <c r="EOS40" s="277"/>
      <c r="EOT40" s="277"/>
      <c r="EOU40" s="277"/>
      <c r="EOV40" s="277"/>
      <c r="EOW40" s="277"/>
      <c r="EOX40" s="277"/>
      <c r="EOY40" s="277"/>
      <c r="EOZ40" s="277"/>
      <c r="EPA40" s="277"/>
      <c r="EPB40" s="277"/>
      <c r="EPC40" s="277"/>
      <c r="EPD40" s="277"/>
      <c r="EPE40" s="277"/>
      <c r="EPF40" s="277"/>
      <c r="EPG40" s="277"/>
      <c r="EPH40" s="277"/>
      <c r="EPI40" s="277"/>
      <c r="EPJ40" s="277"/>
      <c r="EPK40" s="277"/>
      <c r="EPL40" s="277"/>
      <c r="EPM40" s="277"/>
      <c r="EPN40" s="277"/>
      <c r="EPO40" s="277"/>
      <c r="EPP40" s="277"/>
      <c r="EPQ40" s="277"/>
      <c r="EPR40" s="277"/>
      <c r="EPS40" s="277"/>
      <c r="EPT40" s="277"/>
      <c r="EPU40" s="277"/>
      <c r="EPV40" s="277"/>
      <c r="EPW40" s="277"/>
      <c r="EPX40" s="277"/>
      <c r="EPY40" s="277"/>
      <c r="EPZ40" s="277"/>
      <c r="EQA40" s="277"/>
      <c r="EQB40" s="277"/>
      <c r="EQC40" s="277"/>
      <c r="EQD40" s="277"/>
      <c r="EQE40" s="277"/>
      <c r="EQF40" s="277"/>
      <c r="EQG40" s="277"/>
      <c r="EQH40" s="277"/>
      <c r="EQI40" s="277"/>
      <c r="EQJ40" s="277"/>
      <c r="EQK40" s="277"/>
      <c r="EQL40" s="277"/>
      <c r="EQM40" s="277"/>
      <c r="EQN40" s="277"/>
      <c r="EQO40" s="277"/>
      <c r="EQP40" s="277"/>
      <c r="EQQ40" s="277"/>
      <c r="EQR40" s="277"/>
      <c r="EQS40" s="277"/>
      <c r="EQT40" s="277"/>
      <c r="EQU40" s="277"/>
      <c r="EQV40" s="277"/>
      <c r="EQW40" s="277"/>
      <c r="EQX40" s="277"/>
      <c r="EQY40" s="277"/>
      <c r="EQZ40" s="277"/>
      <c r="ERA40" s="277"/>
      <c r="ERB40" s="277"/>
      <c r="ERC40" s="277"/>
      <c r="ERD40" s="277"/>
      <c r="ERE40" s="277"/>
      <c r="ERF40" s="277"/>
      <c r="ERG40" s="277"/>
      <c r="ERH40" s="277"/>
      <c r="ERI40" s="277"/>
      <c r="ERJ40" s="277"/>
      <c r="ERK40" s="277"/>
      <c r="ERL40" s="277"/>
      <c r="ERM40" s="277"/>
      <c r="ERN40" s="277"/>
      <c r="ERO40" s="277"/>
      <c r="ERP40" s="277"/>
      <c r="ERQ40" s="277"/>
      <c r="ERR40" s="277"/>
      <c r="ERS40" s="277"/>
      <c r="ERT40" s="277"/>
      <c r="ERU40" s="277"/>
      <c r="ERV40" s="277"/>
      <c r="ERW40" s="277"/>
      <c r="ERX40" s="277"/>
      <c r="ERY40" s="277"/>
      <c r="ERZ40" s="277"/>
      <c r="ESA40" s="277"/>
      <c r="ESB40" s="277"/>
      <c r="ESC40" s="277"/>
      <c r="ESD40" s="277"/>
      <c r="ESE40" s="277"/>
      <c r="ESF40" s="277"/>
      <c r="ESG40" s="277"/>
      <c r="ESH40" s="277"/>
      <c r="ESI40" s="277"/>
      <c r="ESJ40" s="277"/>
      <c r="ESK40" s="277"/>
      <c r="ESL40" s="277"/>
      <c r="ESM40" s="277"/>
      <c r="ESN40" s="277"/>
      <c r="ESO40" s="277"/>
      <c r="ESP40" s="277"/>
      <c r="ESQ40" s="277"/>
      <c r="ESR40" s="277"/>
      <c r="ESS40" s="277"/>
      <c r="EST40" s="277"/>
      <c r="ESU40" s="277"/>
      <c r="ESV40" s="277"/>
      <c r="ESW40" s="277"/>
      <c r="ESX40" s="277"/>
      <c r="ESY40" s="277"/>
      <c r="ESZ40" s="277"/>
      <c r="ETA40" s="277"/>
      <c r="ETB40" s="277"/>
      <c r="ETC40" s="277"/>
      <c r="ETD40" s="277"/>
      <c r="ETE40" s="277"/>
      <c r="ETF40" s="277"/>
      <c r="ETG40" s="277"/>
      <c r="ETH40" s="277"/>
      <c r="ETI40" s="277"/>
      <c r="ETJ40" s="277"/>
      <c r="ETK40" s="277"/>
      <c r="ETL40" s="277"/>
      <c r="ETM40" s="277"/>
      <c r="ETN40" s="277"/>
      <c r="ETO40" s="277"/>
      <c r="ETP40" s="277"/>
      <c r="ETQ40" s="277"/>
      <c r="ETR40" s="277"/>
      <c r="ETS40" s="277"/>
      <c r="ETT40" s="277"/>
      <c r="ETU40" s="277"/>
      <c r="ETV40" s="277"/>
      <c r="ETW40" s="277"/>
      <c r="ETX40" s="277"/>
      <c r="ETY40" s="277"/>
      <c r="ETZ40" s="277"/>
      <c r="EUA40" s="277"/>
      <c r="EUB40" s="277"/>
      <c r="EUC40" s="277"/>
      <c r="EUD40" s="277"/>
      <c r="EUE40" s="277"/>
      <c r="EUF40" s="277"/>
      <c r="EUG40" s="277"/>
      <c r="EUH40" s="277"/>
      <c r="EUI40" s="277"/>
      <c r="EUJ40" s="277"/>
      <c r="EUK40" s="277"/>
      <c r="EUL40" s="277"/>
      <c r="EUM40" s="277"/>
      <c r="EUN40" s="277"/>
      <c r="EUO40" s="277"/>
      <c r="EUP40" s="277"/>
      <c r="EUQ40" s="277"/>
      <c r="EUR40" s="277"/>
      <c r="EUS40" s="277"/>
      <c r="EUT40" s="277"/>
      <c r="EUU40" s="277"/>
      <c r="EUV40" s="277"/>
      <c r="EUW40" s="277"/>
      <c r="EUX40" s="277"/>
      <c r="EUY40" s="277"/>
      <c r="EUZ40" s="277"/>
      <c r="EVA40" s="277"/>
      <c r="EVB40" s="277"/>
      <c r="EVC40" s="277"/>
      <c r="EVD40" s="277"/>
      <c r="EVE40" s="277"/>
      <c r="EVF40" s="277"/>
      <c r="EVG40" s="277"/>
      <c r="EVH40" s="277"/>
      <c r="EVI40" s="277"/>
      <c r="EVJ40" s="277"/>
      <c r="EVK40" s="277"/>
      <c r="EVL40" s="277"/>
      <c r="EVM40" s="277"/>
      <c r="EVN40" s="277"/>
      <c r="EVO40" s="277"/>
      <c r="EVP40" s="277"/>
      <c r="EVQ40" s="277"/>
      <c r="EVR40" s="277"/>
      <c r="EVS40" s="277"/>
      <c r="EVT40" s="277"/>
      <c r="EVU40" s="277"/>
      <c r="EVV40" s="277"/>
      <c r="EVW40" s="277"/>
      <c r="EVX40" s="277"/>
      <c r="EVY40" s="277"/>
      <c r="EVZ40" s="277"/>
      <c r="EWA40" s="277"/>
      <c r="EWB40" s="277"/>
      <c r="EWC40" s="277"/>
      <c r="EWD40" s="277"/>
      <c r="EWE40" s="277"/>
      <c r="EWF40" s="277"/>
      <c r="EWG40" s="277"/>
      <c r="EWH40" s="277"/>
      <c r="EWI40" s="277"/>
      <c r="EWJ40" s="277"/>
      <c r="EWK40" s="277"/>
      <c r="EWL40" s="277"/>
      <c r="EWM40" s="277"/>
      <c r="EWN40" s="277"/>
      <c r="EWO40" s="277"/>
      <c r="EWP40" s="277"/>
      <c r="EWQ40" s="277"/>
      <c r="EWR40" s="277"/>
      <c r="EWS40" s="277"/>
      <c r="EWT40" s="277"/>
      <c r="EWU40" s="277"/>
      <c r="EWV40" s="277"/>
      <c r="EWW40" s="277"/>
      <c r="EWX40" s="277"/>
      <c r="EWY40" s="277"/>
      <c r="EWZ40" s="277"/>
      <c r="EXA40" s="277"/>
      <c r="EXB40" s="277"/>
      <c r="EXC40" s="277"/>
      <c r="EXD40" s="277"/>
      <c r="EXE40" s="277"/>
      <c r="EXF40" s="277"/>
      <c r="EXG40" s="277"/>
      <c r="EXH40" s="277"/>
      <c r="EXI40" s="277"/>
      <c r="EXJ40" s="277"/>
      <c r="EXK40" s="277"/>
      <c r="EXL40" s="277"/>
      <c r="EXM40" s="277"/>
      <c r="EXN40" s="277"/>
      <c r="EXO40" s="277"/>
      <c r="EXP40" s="277"/>
      <c r="EXQ40" s="277"/>
      <c r="EXR40" s="277"/>
      <c r="EXS40" s="277"/>
      <c r="EXT40" s="277"/>
      <c r="EXU40" s="277"/>
      <c r="EXV40" s="277"/>
      <c r="EXW40" s="277"/>
      <c r="EXX40" s="277"/>
      <c r="EXY40" s="277"/>
      <c r="EXZ40" s="277"/>
      <c r="EYA40" s="277"/>
      <c r="EYB40" s="277"/>
      <c r="EYC40" s="277"/>
      <c r="EYD40" s="277"/>
      <c r="EYE40" s="277"/>
      <c r="EYF40" s="277"/>
      <c r="EYG40" s="277"/>
      <c r="EYH40" s="277"/>
      <c r="EYI40" s="277"/>
      <c r="EYJ40" s="277"/>
      <c r="EYK40" s="277"/>
      <c r="EYL40" s="277"/>
      <c r="EYM40" s="277"/>
      <c r="EYN40" s="277"/>
      <c r="EYO40" s="277"/>
      <c r="EYP40" s="277"/>
      <c r="EYQ40" s="277"/>
      <c r="EYR40" s="277"/>
      <c r="EYS40" s="277"/>
      <c r="EYT40" s="277"/>
      <c r="EYU40" s="277"/>
      <c r="EYV40" s="277"/>
      <c r="EYW40" s="277"/>
      <c r="EYX40" s="277"/>
      <c r="EYY40" s="277"/>
      <c r="EYZ40" s="277"/>
      <c r="EZA40" s="277"/>
      <c r="EZB40" s="277"/>
      <c r="EZC40" s="277"/>
      <c r="EZD40" s="277"/>
      <c r="EZE40" s="277"/>
      <c r="EZF40" s="277"/>
      <c r="EZG40" s="277"/>
      <c r="EZH40" s="277"/>
      <c r="EZI40" s="277"/>
      <c r="EZJ40" s="277"/>
      <c r="EZK40" s="277"/>
      <c r="EZL40" s="277"/>
      <c r="EZM40" s="277"/>
      <c r="EZN40" s="277"/>
      <c r="EZO40" s="277"/>
      <c r="EZP40" s="277"/>
      <c r="EZQ40" s="277"/>
      <c r="EZR40" s="277"/>
      <c r="EZS40" s="277"/>
      <c r="EZT40" s="277"/>
      <c r="EZU40" s="277"/>
      <c r="EZV40" s="277"/>
      <c r="EZW40" s="277"/>
      <c r="EZX40" s="277"/>
      <c r="EZY40" s="277"/>
      <c r="EZZ40" s="277"/>
      <c r="FAA40" s="277"/>
      <c r="FAB40" s="277"/>
      <c r="FAC40" s="277"/>
      <c r="FAD40" s="277"/>
      <c r="FAE40" s="277"/>
      <c r="FAF40" s="277"/>
      <c r="FAG40" s="277"/>
      <c r="FAH40" s="277"/>
      <c r="FAI40" s="277"/>
      <c r="FAJ40" s="277"/>
      <c r="FAK40" s="277"/>
      <c r="FAL40" s="277"/>
      <c r="FAM40" s="277"/>
      <c r="FAN40" s="277"/>
      <c r="FAO40" s="277"/>
      <c r="FAP40" s="277"/>
      <c r="FAQ40" s="277"/>
      <c r="FAR40" s="277"/>
      <c r="FAS40" s="277"/>
      <c r="FAT40" s="277"/>
      <c r="FAU40" s="277"/>
      <c r="FAV40" s="277"/>
      <c r="FAW40" s="277"/>
      <c r="FAX40" s="277"/>
      <c r="FAY40" s="277"/>
      <c r="FAZ40" s="277"/>
      <c r="FBA40" s="277"/>
      <c r="FBB40" s="277"/>
      <c r="FBC40" s="277"/>
      <c r="FBD40" s="277"/>
      <c r="FBE40" s="277"/>
      <c r="FBF40" s="277"/>
      <c r="FBG40" s="277"/>
      <c r="FBH40" s="277"/>
      <c r="FBI40" s="277"/>
      <c r="FBJ40" s="277"/>
      <c r="FBK40" s="277"/>
      <c r="FBL40" s="277"/>
      <c r="FBM40" s="277"/>
      <c r="FBN40" s="277"/>
      <c r="FBO40" s="277"/>
      <c r="FBP40" s="277"/>
      <c r="FBQ40" s="277"/>
      <c r="FBR40" s="277"/>
      <c r="FBS40" s="277"/>
      <c r="FBT40" s="277"/>
      <c r="FBU40" s="277"/>
      <c r="FBV40" s="277"/>
      <c r="FBW40" s="277"/>
      <c r="FBX40" s="277"/>
      <c r="FBY40" s="277"/>
      <c r="FBZ40" s="277"/>
      <c r="FCA40" s="277"/>
      <c r="FCB40" s="277"/>
      <c r="FCC40" s="277"/>
      <c r="FCD40" s="277"/>
      <c r="FCE40" s="277"/>
      <c r="FCF40" s="277"/>
      <c r="FCG40" s="277"/>
      <c r="FCH40" s="277"/>
      <c r="FCI40" s="277"/>
      <c r="FCJ40" s="277"/>
      <c r="FCK40" s="277"/>
      <c r="FCL40" s="277"/>
      <c r="FCM40" s="277"/>
      <c r="FCN40" s="277"/>
      <c r="FCO40" s="277"/>
      <c r="FCP40" s="277"/>
      <c r="FCQ40" s="277"/>
      <c r="FCR40" s="277"/>
      <c r="FCS40" s="277"/>
      <c r="FCT40" s="277"/>
      <c r="FCU40" s="277"/>
      <c r="FCV40" s="277"/>
      <c r="FCW40" s="277"/>
      <c r="FCX40" s="277"/>
      <c r="FCY40" s="277"/>
      <c r="FCZ40" s="277"/>
      <c r="FDA40" s="277"/>
      <c r="FDB40" s="277"/>
      <c r="FDC40" s="277"/>
      <c r="FDD40" s="277"/>
      <c r="FDE40" s="277"/>
      <c r="FDF40" s="277"/>
      <c r="FDG40" s="277"/>
      <c r="FDH40" s="277"/>
      <c r="FDI40" s="277"/>
      <c r="FDJ40" s="277"/>
      <c r="FDK40" s="277"/>
      <c r="FDL40" s="277"/>
      <c r="FDM40" s="277"/>
      <c r="FDN40" s="277"/>
      <c r="FDO40" s="277"/>
      <c r="FDP40" s="277"/>
      <c r="FDQ40" s="277"/>
      <c r="FDR40" s="277"/>
      <c r="FDS40" s="277"/>
      <c r="FDT40" s="277"/>
      <c r="FDU40" s="277"/>
      <c r="FDV40" s="277"/>
      <c r="FDW40" s="277"/>
      <c r="FDX40" s="277"/>
      <c r="FDY40" s="277"/>
      <c r="FDZ40" s="277"/>
      <c r="FEA40" s="277"/>
      <c r="FEB40" s="277"/>
      <c r="FEC40" s="277"/>
      <c r="FED40" s="277"/>
      <c r="FEE40" s="277"/>
      <c r="FEF40" s="277"/>
      <c r="FEG40" s="277"/>
      <c r="FEH40" s="277"/>
      <c r="FEI40" s="277"/>
      <c r="FEJ40" s="277"/>
      <c r="FEK40" s="277"/>
      <c r="FEL40" s="277"/>
      <c r="FEM40" s="277"/>
      <c r="FEN40" s="277"/>
      <c r="FEO40" s="277"/>
      <c r="FEP40" s="277"/>
      <c r="FEQ40" s="277"/>
      <c r="FER40" s="277"/>
      <c r="FES40" s="277"/>
      <c r="FET40" s="277"/>
      <c r="FEU40" s="277"/>
      <c r="FEV40" s="277"/>
      <c r="FEW40" s="277"/>
      <c r="FEX40" s="277"/>
      <c r="FEY40" s="277"/>
      <c r="FEZ40" s="277"/>
      <c r="FFA40" s="277"/>
      <c r="FFB40" s="277"/>
      <c r="FFC40" s="277"/>
      <c r="FFD40" s="277"/>
      <c r="FFE40" s="277"/>
      <c r="FFF40" s="277"/>
      <c r="FFG40" s="277"/>
      <c r="FFH40" s="277"/>
      <c r="FFI40" s="277"/>
      <c r="FFJ40" s="277"/>
      <c r="FFK40" s="277"/>
      <c r="FFL40" s="277"/>
      <c r="FFM40" s="277"/>
      <c r="FFN40" s="277"/>
      <c r="FFO40" s="277"/>
      <c r="FFP40" s="277"/>
      <c r="FFQ40" s="277"/>
      <c r="FFR40" s="277"/>
      <c r="FFS40" s="277"/>
      <c r="FFT40" s="277"/>
      <c r="FFU40" s="277"/>
      <c r="FFV40" s="277"/>
      <c r="FFW40" s="277"/>
      <c r="FFX40" s="277"/>
      <c r="FFY40" s="277"/>
      <c r="FFZ40" s="277"/>
      <c r="FGA40" s="277"/>
      <c r="FGB40" s="277"/>
      <c r="FGC40" s="277"/>
      <c r="FGD40" s="277"/>
      <c r="FGE40" s="277"/>
      <c r="FGF40" s="277"/>
      <c r="FGG40" s="277"/>
      <c r="FGH40" s="277"/>
      <c r="FGI40" s="277"/>
      <c r="FGJ40" s="277"/>
      <c r="FGK40" s="277"/>
      <c r="FGL40" s="277"/>
      <c r="FGM40" s="277"/>
      <c r="FGN40" s="277"/>
      <c r="FGO40" s="277"/>
      <c r="FGP40" s="277"/>
      <c r="FGQ40" s="277"/>
      <c r="FGR40" s="277"/>
      <c r="FGS40" s="277"/>
      <c r="FGT40" s="277"/>
      <c r="FGU40" s="277"/>
      <c r="FGV40" s="277"/>
      <c r="FGW40" s="277"/>
      <c r="FGX40" s="277"/>
      <c r="FGY40" s="277"/>
      <c r="FGZ40" s="277"/>
      <c r="FHA40" s="277"/>
      <c r="FHB40" s="277"/>
      <c r="FHC40" s="277"/>
      <c r="FHD40" s="277"/>
      <c r="FHE40" s="277"/>
      <c r="FHF40" s="277"/>
      <c r="FHG40" s="277"/>
      <c r="FHH40" s="277"/>
      <c r="FHI40" s="277"/>
      <c r="FHJ40" s="277"/>
      <c r="FHK40" s="277"/>
      <c r="FHL40" s="277"/>
      <c r="FHM40" s="277"/>
      <c r="FHN40" s="277"/>
      <c r="FHO40" s="277"/>
      <c r="FHP40" s="277"/>
      <c r="FHQ40" s="277"/>
      <c r="FHR40" s="277"/>
      <c r="FHS40" s="277"/>
      <c r="FHT40" s="277"/>
      <c r="FHU40" s="277"/>
      <c r="FHV40" s="277"/>
      <c r="FHW40" s="277"/>
      <c r="FHX40" s="277"/>
      <c r="FHY40" s="277"/>
      <c r="FHZ40" s="277"/>
      <c r="FIA40" s="277"/>
      <c r="FIB40" s="277"/>
      <c r="FIC40" s="277"/>
      <c r="FID40" s="277"/>
      <c r="FIE40" s="277"/>
      <c r="FIF40" s="277"/>
      <c r="FIG40" s="277"/>
      <c r="FIH40" s="277"/>
      <c r="FII40" s="277"/>
      <c r="FIJ40" s="277"/>
      <c r="FIK40" s="277"/>
      <c r="FIL40" s="277"/>
      <c r="FIM40" s="277"/>
      <c r="FIN40" s="277"/>
      <c r="FIO40" s="277"/>
      <c r="FIP40" s="277"/>
      <c r="FIQ40" s="277"/>
      <c r="FIR40" s="277"/>
      <c r="FIS40" s="277"/>
      <c r="FIT40" s="277"/>
      <c r="FIU40" s="277"/>
      <c r="FIV40" s="277"/>
      <c r="FIW40" s="277"/>
      <c r="FIX40" s="277"/>
      <c r="FIY40" s="277"/>
      <c r="FIZ40" s="277"/>
      <c r="FJA40" s="277"/>
      <c r="FJB40" s="277"/>
      <c r="FJC40" s="277"/>
      <c r="FJD40" s="277"/>
      <c r="FJE40" s="277"/>
      <c r="FJF40" s="277"/>
      <c r="FJG40" s="277"/>
      <c r="FJH40" s="277"/>
      <c r="FJI40" s="277"/>
      <c r="FJJ40" s="277"/>
      <c r="FJK40" s="277"/>
      <c r="FJL40" s="277"/>
      <c r="FJM40" s="277"/>
      <c r="FJN40" s="277"/>
      <c r="FJO40" s="277"/>
      <c r="FJP40" s="277"/>
      <c r="FJQ40" s="277"/>
      <c r="FJR40" s="277"/>
      <c r="FJS40" s="277"/>
      <c r="FJT40" s="277"/>
      <c r="FJU40" s="277"/>
      <c r="FJV40" s="277"/>
      <c r="FJW40" s="277"/>
      <c r="FJX40" s="277"/>
      <c r="FJY40" s="277"/>
      <c r="FJZ40" s="277"/>
      <c r="FKA40" s="277"/>
      <c r="FKB40" s="277"/>
      <c r="FKC40" s="277"/>
      <c r="FKD40" s="277"/>
      <c r="FKE40" s="277"/>
      <c r="FKF40" s="277"/>
      <c r="FKG40" s="277"/>
      <c r="FKH40" s="277"/>
      <c r="FKI40" s="277"/>
      <c r="FKJ40" s="277"/>
      <c r="FKK40" s="277"/>
      <c r="FKL40" s="277"/>
      <c r="FKM40" s="277"/>
      <c r="FKN40" s="277"/>
      <c r="FKO40" s="277"/>
      <c r="FKP40" s="277"/>
      <c r="FKQ40" s="277"/>
      <c r="FKR40" s="277"/>
      <c r="FKS40" s="277"/>
      <c r="FKT40" s="277"/>
      <c r="FKU40" s="277"/>
      <c r="FKV40" s="277"/>
      <c r="FKW40" s="277"/>
      <c r="FKX40" s="277"/>
      <c r="FKY40" s="277"/>
      <c r="FKZ40" s="277"/>
      <c r="FLA40" s="277"/>
      <c r="FLB40" s="277"/>
      <c r="FLC40" s="277"/>
      <c r="FLD40" s="277"/>
      <c r="FLE40" s="277"/>
      <c r="FLF40" s="277"/>
      <c r="FLG40" s="277"/>
      <c r="FLH40" s="277"/>
      <c r="FLI40" s="277"/>
      <c r="FLJ40" s="277"/>
      <c r="FLK40" s="277"/>
      <c r="FLL40" s="277"/>
      <c r="FLM40" s="277"/>
      <c r="FLN40" s="277"/>
      <c r="FLO40" s="277"/>
      <c r="FLP40" s="277"/>
      <c r="FLQ40" s="277"/>
      <c r="FLR40" s="277"/>
      <c r="FLS40" s="277"/>
      <c r="FLT40" s="277"/>
      <c r="FLU40" s="277"/>
      <c r="FLV40" s="277"/>
      <c r="FLW40" s="277"/>
      <c r="FLX40" s="277"/>
      <c r="FLY40" s="277"/>
      <c r="FLZ40" s="277"/>
      <c r="FMA40" s="277"/>
      <c r="FMB40" s="277"/>
      <c r="FMC40" s="277"/>
      <c r="FMD40" s="277"/>
      <c r="FME40" s="277"/>
      <c r="FMF40" s="277"/>
      <c r="FMG40" s="277"/>
      <c r="FMH40" s="277"/>
      <c r="FMI40" s="277"/>
      <c r="FMJ40" s="277"/>
      <c r="FMK40" s="277"/>
      <c r="FML40" s="277"/>
      <c r="FMM40" s="277"/>
      <c r="FMN40" s="277"/>
      <c r="FMO40" s="277"/>
      <c r="FMP40" s="277"/>
      <c r="FMQ40" s="277"/>
      <c r="FMR40" s="277"/>
      <c r="FMS40" s="277"/>
      <c r="FMT40" s="277"/>
      <c r="FMU40" s="277"/>
      <c r="FMV40" s="277"/>
      <c r="FMW40" s="277"/>
      <c r="FMX40" s="277"/>
      <c r="FMY40" s="277"/>
      <c r="FMZ40" s="277"/>
      <c r="FNA40" s="277"/>
      <c r="FNB40" s="277"/>
      <c r="FNC40" s="277"/>
      <c r="FND40" s="277"/>
      <c r="FNE40" s="277"/>
      <c r="FNF40" s="277"/>
      <c r="FNG40" s="277"/>
      <c r="FNH40" s="277"/>
      <c r="FNI40" s="277"/>
      <c r="FNJ40" s="277"/>
      <c r="FNK40" s="277"/>
      <c r="FNL40" s="277"/>
      <c r="FNM40" s="277"/>
      <c r="FNN40" s="277"/>
      <c r="FNO40" s="277"/>
      <c r="FNP40" s="277"/>
      <c r="FNQ40" s="277"/>
      <c r="FNR40" s="277"/>
      <c r="FNS40" s="277"/>
      <c r="FNT40" s="277"/>
      <c r="FNU40" s="277"/>
      <c r="FNV40" s="277"/>
      <c r="FNW40" s="277"/>
      <c r="FNX40" s="277"/>
      <c r="FNY40" s="277"/>
      <c r="FNZ40" s="277"/>
      <c r="FOA40" s="277"/>
      <c r="FOB40" s="277"/>
      <c r="FOC40" s="277"/>
      <c r="FOD40" s="277"/>
      <c r="FOE40" s="277"/>
      <c r="FOF40" s="277"/>
      <c r="FOG40" s="277"/>
      <c r="FOH40" s="277"/>
      <c r="FOI40" s="277"/>
      <c r="FOJ40" s="277"/>
      <c r="FOK40" s="277"/>
      <c r="FOL40" s="277"/>
      <c r="FOM40" s="277"/>
      <c r="FON40" s="277"/>
      <c r="FOO40" s="277"/>
      <c r="FOP40" s="277"/>
      <c r="FOQ40" s="277"/>
      <c r="FOR40" s="277"/>
      <c r="FOS40" s="277"/>
      <c r="FOT40" s="277"/>
      <c r="FOU40" s="277"/>
      <c r="FOV40" s="277"/>
      <c r="FOW40" s="277"/>
      <c r="FOX40" s="277"/>
      <c r="FOY40" s="277"/>
      <c r="FOZ40" s="277"/>
      <c r="FPA40" s="277"/>
      <c r="FPB40" s="277"/>
      <c r="FPC40" s="277"/>
      <c r="FPD40" s="277"/>
      <c r="FPE40" s="277"/>
      <c r="FPF40" s="277"/>
      <c r="FPG40" s="277"/>
      <c r="FPH40" s="277"/>
      <c r="FPI40" s="277"/>
      <c r="FPJ40" s="277"/>
      <c r="FPK40" s="277"/>
      <c r="FPL40" s="277"/>
      <c r="FPM40" s="277"/>
      <c r="FPN40" s="277"/>
      <c r="FPO40" s="277"/>
      <c r="FPP40" s="277"/>
      <c r="FPQ40" s="277"/>
      <c r="FPR40" s="277"/>
      <c r="FPS40" s="277"/>
      <c r="FPT40" s="277"/>
      <c r="FPU40" s="277"/>
      <c r="FPV40" s="277"/>
      <c r="FPW40" s="277"/>
      <c r="FPX40" s="277"/>
      <c r="FPY40" s="277"/>
      <c r="FPZ40" s="277"/>
      <c r="FQA40" s="277"/>
      <c r="FQB40" s="277"/>
      <c r="FQC40" s="277"/>
      <c r="FQD40" s="277"/>
      <c r="FQE40" s="277"/>
      <c r="FQF40" s="277"/>
      <c r="FQG40" s="277"/>
      <c r="FQH40" s="277"/>
      <c r="FQI40" s="277"/>
      <c r="FQJ40" s="277"/>
      <c r="FQK40" s="277"/>
      <c r="FQL40" s="277"/>
      <c r="FQM40" s="277"/>
      <c r="FQN40" s="277"/>
      <c r="FQO40" s="277"/>
      <c r="FQP40" s="277"/>
      <c r="FQQ40" s="277"/>
      <c r="FQR40" s="277"/>
      <c r="FQS40" s="277"/>
      <c r="FQT40" s="277"/>
      <c r="FQU40" s="277"/>
      <c r="FQV40" s="277"/>
      <c r="FQW40" s="277"/>
      <c r="FQX40" s="277"/>
      <c r="FQY40" s="277"/>
      <c r="FQZ40" s="277"/>
      <c r="FRA40" s="277"/>
      <c r="FRB40" s="277"/>
      <c r="FRC40" s="277"/>
      <c r="FRD40" s="277"/>
      <c r="FRE40" s="277"/>
      <c r="FRF40" s="277"/>
      <c r="FRG40" s="277"/>
      <c r="FRH40" s="277"/>
      <c r="FRI40" s="277"/>
      <c r="FRJ40" s="277"/>
      <c r="FRK40" s="277"/>
      <c r="FRL40" s="277"/>
      <c r="FRM40" s="277"/>
      <c r="FRN40" s="277"/>
      <c r="FRO40" s="277"/>
      <c r="FRP40" s="277"/>
      <c r="FRQ40" s="277"/>
      <c r="FRR40" s="277"/>
      <c r="FRS40" s="277"/>
      <c r="FRT40" s="277"/>
      <c r="FRU40" s="277"/>
      <c r="FRV40" s="277"/>
      <c r="FRW40" s="277"/>
      <c r="FRX40" s="277"/>
      <c r="FRY40" s="277"/>
      <c r="FRZ40" s="277"/>
      <c r="FSA40" s="277"/>
      <c r="FSB40" s="277"/>
      <c r="FSC40" s="277"/>
      <c r="FSD40" s="277"/>
      <c r="FSE40" s="277"/>
      <c r="FSF40" s="277"/>
      <c r="FSG40" s="277"/>
      <c r="FSH40" s="277"/>
      <c r="FSI40" s="277"/>
      <c r="FSJ40" s="277"/>
      <c r="FSK40" s="277"/>
      <c r="FSL40" s="277"/>
      <c r="FSM40" s="277"/>
      <c r="FSN40" s="277"/>
      <c r="FSO40" s="277"/>
      <c r="FSP40" s="277"/>
      <c r="FSQ40" s="277"/>
      <c r="FSR40" s="277"/>
      <c r="FSS40" s="277"/>
      <c r="FST40" s="277"/>
      <c r="FSU40" s="277"/>
      <c r="FSV40" s="277"/>
      <c r="FSW40" s="277"/>
      <c r="FSX40" s="277"/>
      <c r="FSY40" s="277"/>
      <c r="FSZ40" s="277"/>
      <c r="FTA40" s="277"/>
      <c r="FTB40" s="277"/>
      <c r="FTC40" s="277"/>
      <c r="FTD40" s="277"/>
      <c r="FTE40" s="277"/>
      <c r="FTF40" s="277"/>
      <c r="FTG40" s="277"/>
      <c r="FTH40" s="277"/>
      <c r="FTI40" s="277"/>
      <c r="FTJ40" s="277"/>
      <c r="FTK40" s="277"/>
      <c r="FTL40" s="277"/>
      <c r="FTM40" s="277"/>
      <c r="FTN40" s="277"/>
      <c r="FTO40" s="277"/>
      <c r="FTP40" s="277"/>
      <c r="FTQ40" s="277"/>
      <c r="FTR40" s="277"/>
      <c r="FTS40" s="277"/>
      <c r="FTT40" s="277"/>
      <c r="FTU40" s="277"/>
      <c r="FTV40" s="277"/>
      <c r="FTW40" s="277"/>
      <c r="FTX40" s="277"/>
      <c r="FTY40" s="277"/>
      <c r="FTZ40" s="277"/>
      <c r="FUA40" s="277"/>
      <c r="FUB40" s="277"/>
      <c r="FUC40" s="277"/>
      <c r="FUD40" s="277"/>
      <c r="FUE40" s="277"/>
      <c r="FUF40" s="277"/>
      <c r="FUG40" s="277"/>
      <c r="FUH40" s="277"/>
      <c r="FUI40" s="277"/>
      <c r="FUJ40" s="277"/>
      <c r="FUK40" s="277"/>
      <c r="FUL40" s="277"/>
      <c r="FUM40" s="277"/>
      <c r="FUN40" s="277"/>
      <c r="FUO40" s="277"/>
      <c r="FUP40" s="277"/>
      <c r="FUQ40" s="277"/>
      <c r="FUR40" s="277"/>
      <c r="FUS40" s="277"/>
      <c r="FUT40" s="277"/>
      <c r="FUU40" s="277"/>
      <c r="FUV40" s="277"/>
      <c r="FUW40" s="277"/>
      <c r="FUX40" s="277"/>
      <c r="FUY40" s="277"/>
      <c r="FUZ40" s="277"/>
      <c r="FVA40" s="277"/>
      <c r="FVB40" s="277"/>
      <c r="FVC40" s="277"/>
      <c r="FVD40" s="277"/>
      <c r="FVE40" s="277"/>
      <c r="FVF40" s="277"/>
      <c r="FVG40" s="277"/>
      <c r="FVH40" s="277"/>
      <c r="FVI40" s="277"/>
      <c r="FVJ40" s="277"/>
      <c r="FVK40" s="277"/>
      <c r="FVL40" s="277"/>
      <c r="FVM40" s="277"/>
      <c r="FVN40" s="277"/>
      <c r="FVO40" s="277"/>
      <c r="FVP40" s="277"/>
      <c r="FVQ40" s="277"/>
      <c r="FVR40" s="277"/>
      <c r="FVS40" s="277"/>
      <c r="FVT40" s="277"/>
      <c r="FVU40" s="277"/>
      <c r="FVV40" s="277"/>
      <c r="FVW40" s="277"/>
      <c r="FVX40" s="277"/>
      <c r="FVY40" s="277"/>
      <c r="FVZ40" s="277"/>
      <c r="FWA40" s="277"/>
      <c r="FWB40" s="277"/>
      <c r="FWC40" s="277"/>
      <c r="FWD40" s="277"/>
      <c r="FWE40" s="277"/>
      <c r="FWF40" s="277"/>
      <c r="FWG40" s="277"/>
      <c r="FWH40" s="277"/>
      <c r="FWI40" s="277"/>
      <c r="FWJ40" s="277"/>
      <c r="FWK40" s="277"/>
      <c r="FWL40" s="277"/>
      <c r="FWM40" s="277"/>
      <c r="FWN40" s="277"/>
      <c r="FWO40" s="277"/>
      <c r="FWP40" s="277"/>
      <c r="FWQ40" s="277"/>
      <c r="FWR40" s="277"/>
      <c r="FWS40" s="277"/>
      <c r="FWT40" s="277"/>
      <c r="FWU40" s="277"/>
      <c r="FWV40" s="277"/>
      <c r="FWW40" s="277"/>
      <c r="FWX40" s="277"/>
      <c r="FWY40" s="277"/>
      <c r="FWZ40" s="277"/>
      <c r="FXA40" s="277"/>
      <c r="FXB40" s="277"/>
      <c r="FXC40" s="277"/>
      <c r="FXD40" s="277"/>
      <c r="FXE40" s="277"/>
      <c r="FXF40" s="277"/>
      <c r="FXG40" s="277"/>
      <c r="FXH40" s="277"/>
      <c r="FXI40" s="277"/>
      <c r="FXJ40" s="277"/>
      <c r="FXK40" s="277"/>
      <c r="FXL40" s="277"/>
      <c r="FXM40" s="277"/>
      <c r="FXN40" s="277"/>
      <c r="FXO40" s="277"/>
      <c r="FXP40" s="277"/>
      <c r="FXQ40" s="277"/>
      <c r="FXR40" s="277"/>
      <c r="FXS40" s="277"/>
      <c r="FXT40" s="277"/>
      <c r="FXU40" s="277"/>
      <c r="FXV40" s="277"/>
      <c r="FXW40" s="277"/>
      <c r="FXX40" s="277"/>
      <c r="FXY40" s="277"/>
      <c r="FXZ40" s="277"/>
      <c r="FYA40" s="277"/>
      <c r="FYB40" s="277"/>
      <c r="FYC40" s="277"/>
      <c r="FYD40" s="277"/>
      <c r="FYE40" s="277"/>
      <c r="FYF40" s="277"/>
      <c r="FYG40" s="277"/>
      <c r="FYH40" s="277"/>
      <c r="FYI40" s="277"/>
      <c r="FYJ40" s="277"/>
      <c r="FYK40" s="277"/>
      <c r="FYL40" s="277"/>
      <c r="FYM40" s="277"/>
      <c r="FYN40" s="277"/>
      <c r="FYO40" s="277"/>
      <c r="FYP40" s="277"/>
      <c r="FYQ40" s="277"/>
      <c r="FYR40" s="277"/>
      <c r="FYS40" s="277"/>
      <c r="FYT40" s="277"/>
      <c r="FYU40" s="277"/>
      <c r="FYV40" s="277"/>
      <c r="FYW40" s="277"/>
      <c r="FYX40" s="277"/>
      <c r="FYY40" s="277"/>
      <c r="FYZ40" s="277"/>
      <c r="FZA40" s="277"/>
      <c r="FZB40" s="277"/>
      <c r="FZC40" s="277"/>
      <c r="FZD40" s="277"/>
      <c r="FZE40" s="277"/>
      <c r="FZF40" s="277"/>
      <c r="FZG40" s="277"/>
      <c r="FZH40" s="277"/>
      <c r="FZI40" s="277"/>
      <c r="FZJ40" s="277"/>
      <c r="FZK40" s="277"/>
      <c r="FZL40" s="277"/>
      <c r="FZM40" s="277"/>
      <c r="FZN40" s="277"/>
      <c r="FZO40" s="277"/>
      <c r="FZP40" s="277"/>
      <c r="FZQ40" s="277"/>
      <c r="FZR40" s="277"/>
      <c r="FZS40" s="277"/>
      <c r="FZT40" s="277"/>
      <c r="FZU40" s="277"/>
      <c r="FZV40" s="277"/>
      <c r="FZW40" s="277"/>
      <c r="FZX40" s="277"/>
      <c r="FZY40" s="277"/>
      <c r="FZZ40" s="277"/>
      <c r="GAA40" s="277"/>
      <c r="GAB40" s="277"/>
      <c r="GAC40" s="277"/>
      <c r="GAD40" s="277"/>
      <c r="GAE40" s="277"/>
      <c r="GAF40" s="277"/>
      <c r="GAG40" s="277"/>
      <c r="GAH40" s="277"/>
      <c r="GAI40" s="277"/>
      <c r="GAJ40" s="277"/>
      <c r="GAK40" s="277"/>
      <c r="GAL40" s="277"/>
      <c r="GAM40" s="277"/>
      <c r="GAN40" s="277"/>
      <c r="GAO40" s="277"/>
      <c r="GAP40" s="277"/>
      <c r="GAQ40" s="277"/>
      <c r="GAR40" s="277"/>
      <c r="GAS40" s="277"/>
      <c r="GAT40" s="277"/>
      <c r="GAU40" s="277"/>
      <c r="GAV40" s="277"/>
      <c r="GAW40" s="277"/>
      <c r="GAX40" s="277"/>
      <c r="GAY40" s="277"/>
      <c r="GAZ40" s="277"/>
      <c r="GBA40" s="277"/>
      <c r="GBB40" s="277"/>
      <c r="GBC40" s="277"/>
      <c r="GBD40" s="277"/>
      <c r="GBE40" s="277"/>
      <c r="GBF40" s="277"/>
      <c r="GBG40" s="277"/>
      <c r="GBH40" s="277"/>
      <c r="GBI40" s="277"/>
      <c r="GBJ40" s="277"/>
      <c r="GBK40" s="277"/>
      <c r="GBL40" s="277"/>
      <c r="GBM40" s="277"/>
      <c r="GBN40" s="277"/>
      <c r="GBO40" s="277"/>
      <c r="GBP40" s="277"/>
      <c r="GBQ40" s="277"/>
      <c r="GBR40" s="277"/>
      <c r="GBS40" s="277"/>
      <c r="GBT40" s="277"/>
      <c r="GBU40" s="277"/>
      <c r="GBV40" s="277"/>
      <c r="GBW40" s="277"/>
      <c r="GBX40" s="277"/>
      <c r="GBY40" s="277"/>
      <c r="GBZ40" s="277"/>
      <c r="GCA40" s="277"/>
      <c r="GCB40" s="277"/>
      <c r="GCC40" s="277"/>
      <c r="GCD40" s="277"/>
      <c r="GCE40" s="277"/>
      <c r="GCF40" s="277"/>
      <c r="GCG40" s="277"/>
      <c r="GCH40" s="277"/>
      <c r="GCI40" s="277"/>
      <c r="GCJ40" s="277"/>
      <c r="GCK40" s="277"/>
      <c r="GCL40" s="277"/>
      <c r="GCM40" s="277"/>
      <c r="GCN40" s="277"/>
      <c r="GCO40" s="277"/>
      <c r="GCP40" s="277"/>
      <c r="GCQ40" s="277"/>
      <c r="GCR40" s="277"/>
      <c r="GCS40" s="277"/>
      <c r="GCT40" s="277"/>
      <c r="GCU40" s="277"/>
      <c r="GCV40" s="277"/>
      <c r="GCW40" s="277"/>
      <c r="GCX40" s="277"/>
      <c r="GCY40" s="277"/>
      <c r="GCZ40" s="277"/>
      <c r="GDA40" s="277"/>
      <c r="GDB40" s="277"/>
      <c r="GDC40" s="277"/>
      <c r="GDD40" s="277"/>
      <c r="GDE40" s="277"/>
      <c r="GDF40" s="277"/>
      <c r="GDG40" s="277"/>
      <c r="GDH40" s="277"/>
      <c r="GDI40" s="277"/>
      <c r="GDJ40" s="277"/>
      <c r="GDK40" s="277"/>
      <c r="GDL40" s="277"/>
      <c r="GDM40" s="277"/>
      <c r="GDN40" s="277"/>
      <c r="GDO40" s="277"/>
      <c r="GDP40" s="277"/>
      <c r="GDQ40" s="277"/>
      <c r="GDR40" s="277"/>
      <c r="GDS40" s="277"/>
      <c r="GDT40" s="277"/>
      <c r="GDU40" s="277"/>
      <c r="GDV40" s="277"/>
      <c r="GDW40" s="277"/>
      <c r="GDX40" s="277"/>
      <c r="GDY40" s="277"/>
      <c r="GDZ40" s="277"/>
      <c r="GEA40" s="277"/>
      <c r="GEB40" s="277"/>
      <c r="GEC40" s="277"/>
      <c r="GED40" s="277"/>
      <c r="GEE40" s="277"/>
      <c r="GEF40" s="277"/>
      <c r="GEG40" s="277"/>
      <c r="GEH40" s="277"/>
      <c r="GEI40" s="277"/>
      <c r="GEJ40" s="277"/>
      <c r="GEK40" s="277"/>
      <c r="GEL40" s="277"/>
      <c r="GEM40" s="277"/>
      <c r="GEN40" s="277"/>
      <c r="GEO40" s="277"/>
      <c r="GEP40" s="277"/>
      <c r="GEQ40" s="277"/>
      <c r="GER40" s="277"/>
      <c r="GES40" s="277"/>
      <c r="GET40" s="277"/>
      <c r="GEU40" s="277"/>
      <c r="GEV40" s="277"/>
      <c r="GEW40" s="277"/>
      <c r="GEX40" s="277"/>
      <c r="GEY40" s="277"/>
      <c r="GEZ40" s="277"/>
      <c r="GFA40" s="277"/>
      <c r="GFB40" s="277"/>
      <c r="GFC40" s="277"/>
      <c r="GFD40" s="277"/>
      <c r="GFE40" s="277"/>
      <c r="GFF40" s="277"/>
      <c r="GFG40" s="277"/>
      <c r="GFH40" s="277"/>
      <c r="GFI40" s="277"/>
      <c r="GFJ40" s="277"/>
      <c r="GFK40" s="277"/>
      <c r="GFL40" s="277"/>
      <c r="GFM40" s="277"/>
      <c r="GFN40" s="277"/>
      <c r="GFO40" s="277"/>
      <c r="GFP40" s="277"/>
      <c r="GFQ40" s="277"/>
      <c r="GFR40" s="277"/>
      <c r="GFS40" s="277"/>
      <c r="GFT40" s="277"/>
      <c r="GFU40" s="277"/>
      <c r="GFV40" s="277"/>
      <c r="GFW40" s="277"/>
      <c r="GFX40" s="277"/>
      <c r="GFY40" s="277"/>
      <c r="GFZ40" s="277"/>
      <c r="GGA40" s="277"/>
      <c r="GGB40" s="277"/>
      <c r="GGC40" s="277"/>
      <c r="GGD40" s="277"/>
      <c r="GGE40" s="277"/>
      <c r="GGF40" s="277"/>
      <c r="GGG40" s="277"/>
      <c r="GGH40" s="277"/>
      <c r="GGI40" s="277"/>
      <c r="GGJ40" s="277"/>
      <c r="GGK40" s="277"/>
      <c r="GGL40" s="277"/>
      <c r="GGM40" s="277"/>
      <c r="GGN40" s="277"/>
      <c r="GGO40" s="277"/>
      <c r="GGP40" s="277"/>
      <c r="GGQ40" s="277"/>
      <c r="GGR40" s="277"/>
      <c r="GGS40" s="277"/>
      <c r="GGT40" s="277"/>
      <c r="GGU40" s="277"/>
      <c r="GGV40" s="277"/>
      <c r="GGW40" s="277"/>
      <c r="GGX40" s="277"/>
      <c r="GGY40" s="277"/>
      <c r="GGZ40" s="277"/>
      <c r="GHA40" s="277"/>
      <c r="GHB40" s="277"/>
      <c r="GHC40" s="277"/>
      <c r="GHD40" s="277"/>
      <c r="GHE40" s="277"/>
      <c r="GHF40" s="277"/>
      <c r="GHG40" s="277"/>
      <c r="GHH40" s="277"/>
      <c r="GHI40" s="277"/>
      <c r="GHJ40" s="277"/>
      <c r="GHK40" s="277"/>
      <c r="GHL40" s="277"/>
      <c r="GHM40" s="277"/>
      <c r="GHN40" s="277"/>
      <c r="GHO40" s="277"/>
      <c r="GHP40" s="277"/>
      <c r="GHQ40" s="277"/>
      <c r="GHR40" s="277"/>
      <c r="GHS40" s="277"/>
      <c r="GHT40" s="277"/>
      <c r="GHU40" s="277"/>
      <c r="GHV40" s="277"/>
      <c r="GHW40" s="277"/>
      <c r="GHX40" s="277"/>
      <c r="GHY40" s="277"/>
      <c r="GHZ40" s="277"/>
      <c r="GIA40" s="277"/>
      <c r="GIB40" s="277"/>
      <c r="GIC40" s="277"/>
      <c r="GID40" s="277"/>
      <c r="GIE40" s="277"/>
      <c r="GIF40" s="277"/>
      <c r="GIG40" s="277"/>
      <c r="GIH40" s="277"/>
      <c r="GII40" s="277"/>
      <c r="GIJ40" s="277"/>
      <c r="GIK40" s="277"/>
      <c r="GIL40" s="277"/>
      <c r="GIM40" s="277"/>
      <c r="GIN40" s="277"/>
      <c r="GIO40" s="277"/>
      <c r="GIP40" s="277"/>
      <c r="GIQ40" s="277"/>
      <c r="GIR40" s="277"/>
      <c r="GIS40" s="277"/>
      <c r="GIT40" s="277"/>
      <c r="GIU40" s="277"/>
      <c r="GIV40" s="277"/>
      <c r="GIW40" s="277"/>
      <c r="GIX40" s="277"/>
      <c r="GIY40" s="277"/>
      <c r="GIZ40" s="277"/>
      <c r="GJA40" s="277"/>
      <c r="GJB40" s="277"/>
      <c r="GJC40" s="277"/>
      <c r="GJD40" s="277"/>
      <c r="GJE40" s="277"/>
      <c r="GJF40" s="277"/>
      <c r="GJG40" s="277"/>
      <c r="GJH40" s="277"/>
      <c r="GJI40" s="277"/>
      <c r="GJJ40" s="277"/>
      <c r="GJK40" s="277"/>
      <c r="GJL40" s="277"/>
      <c r="GJM40" s="277"/>
      <c r="GJN40" s="277"/>
      <c r="GJO40" s="277"/>
      <c r="GJP40" s="277"/>
      <c r="GJQ40" s="277"/>
      <c r="GJR40" s="277"/>
      <c r="GJS40" s="277"/>
      <c r="GJT40" s="277"/>
      <c r="GJU40" s="277"/>
      <c r="GJV40" s="277"/>
      <c r="GJW40" s="277"/>
      <c r="GJX40" s="277"/>
      <c r="GJY40" s="277"/>
      <c r="GJZ40" s="277"/>
      <c r="GKA40" s="277"/>
      <c r="GKB40" s="277"/>
      <c r="GKC40" s="277"/>
      <c r="GKD40" s="277"/>
      <c r="GKE40" s="277"/>
      <c r="GKF40" s="277"/>
      <c r="GKG40" s="277"/>
      <c r="GKH40" s="277"/>
      <c r="GKI40" s="277"/>
      <c r="GKJ40" s="277"/>
      <c r="GKK40" s="277"/>
      <c r="GKL40" s="277"/>
      <c r="GKM40" s="277"/>
      <c r="GKN40" s="277"/>
      <c r="GKO40" s="277"/>
      <c r="GKP40" s="277"/>
      <c r="GKQ40" s="277"/>
      <c r="GKR40" s="277"/>
      <c r="GKS40" s="277"/>
      <c r="GKT40" s="277"/>
      <c r="GKU40" s="277"/>
      <c r="GKV40" s="277"/>
      <c r="GKW40" s="277"/>
      <c r="GKX40" s="277"/>
      <c r="GKY40" s="277"/>
      <c r="GKZ40" s="277"/>
      <c r="GLA40" s="277"/>
      <c r="GLB40" s="277"/>
      <c r="GLC40" s="277"/>
      <c r="GLD40" s="277"/>
      <c r="GLE40" s="277"/>
      <c r="GLF40" s="277"/>
      <c r="GLG40" s="277"/>
      <c r="GLH40" s="277"/>
      <c r="GLI40" s="277"/>
      <c r="GLJ40" s="277"/>
      <c r="GLK40" s="277"/>
      <c r="GLL40" s="277"/>
      <c r="GLM40" s="277"/>
      <c r="GLN40" s="277"/>
      <c r="GLO40" s="277"/>
      <c r="GLP40" s="277"/>
      <c r="GLQ40" s="277"/>
      <c r="GLR40" s="277"/>
      <c r="GLS40" s="277"/>
      <c r="GLT40" s="277"/>
      <c r="GLU40" s="277"/>
      <c r="GLV40" s="277"/>
      <c r="GLW40" s="277"/>
      <c r="GLX40" s="277"/>
      <c r="GLY40" s="277"/>
      <c r="GLZ40" s="277"/>
      <c r="GMA40" s="277"/>
      <c r="GMB40" s="277"/>
      <c r="GMC40" s="277"/>
      <c r="GMD40" s="277"/>
      <c r="GME40" s="277"/>
      <c r="GMF40" s="277"/>
      <c r="GMG40" s="277"/>
      <c r="GMH40" s="277"/>
      <c r="GMI40" s="277"/>
      <c r="GMJ40" s="277"/>
      <c r="GMK40" s="277"/>
      <c r="GML40" s="277"/>
      <c r="GMM40" s="277"/>
      <c r="GMN40" s="277"/>
      <c r="GMO40" s="277"/>
      <c r="GMP40" s="277"/>
      <c r="GMQ40" s="277"/>
      <c r="GMR40" s="277"/>
      <c r="GMS40" s="277"/>
      <c r="GMT40" s="277"/>
      <c r="GMU40" s="277"/>
      <c r="GMV40" s="277"/>
      <c r="GMW40" s="277"/>
      <c r="GMX40" s="277"/>
      <c r="GMY40" s="277"/>
      <c r="GMZ40" s="277"/>
      <c r="GNA40" s="277"/>
      <c r="GNB40" s="277"/>
      <c r="GNC40" s="277"/>
      <c r="GND40" s="277"/>
      <c r="GNE40" s="277"/>
      <c r="GNF40" s="277"/>
      <c r="GNG40" s="277"/>
      <c r="GNH40" s="277"/>
      <c r="GNI40" s="277"/>
      <c r="GNJ40" s="277"/>
      <c r="GNK40" s="277"/>
      <c r="GNL40" s="277"/>
      <c r="GNM40" s="277"/>
      <c r="GNN40" s="277"/>
      <c r="GNO40" s="277"/>
      <c r="GNP40" s="277"/>
      <c r="GNQ40" s="277"/>
      <c r="GNR40" s="277"/>
      <c r="GNS40" s="277"/>
      <c r="GNT40" s="277"/>
      <c r="GNU40" s="277"/>
      <c r="GNV40" s="277"/>
      <c r="GNW40" s="277"/>
      <c r="GNX40" s="277"/>
      <c r="GNY40" s="277"/>
      <c r="GNZ40" s="277"/>
      <c r="GOA40" s="277"/>
      <c r="GOB40" s="277"/>
      <c r="GOC40" s="277"/>
      <c r="GOD40" s="277"/>
      <c r="GOE40" s="277"/>
      <c r="GOF40" s="277"/>
      <c r="GOG40" s="277"/>
      <c r="GOH40" s="277"/>
      <c r="GOI40" s="277"/>
      <c r="GOJ40" s="277"/>
      <c r="GOK40" s="277"/>
      <c r="GOL40" s="277"/>
      <c r="GOM40" s="277"/>
      <c r="GON40" s="277"/>
      <c r="GOO40" s="277"/>
      <c r="GOP40" s="277"/>
      <c r="GOQ40" s="277"/>
      <c r="GOR40" s="277"/>
      <c r="GOS40" s="277"/>
      <c r="GOT40" s="277"/>
      <c r="GOU40" s="277"/>
      <c r="GOV40" s="277"/>
      <c r="GOW40" s="277"/>
      <c r="GOX40" s="277"/>
      <c r="GOY40" s="277"/>
      <c r="GOZ40" s="277"/>
      <c r="GPA40" s="277"/>
      <c r="GPB40" s="277"/>
      <c r="GPC40" s="277"/>
      <c r="GPD40" s="277"/>
      <c r="GPE40" s="277"/>
      <c r="GPF40" s="277"/>
      <c r="GPG40" s="277"/>
      <c r="GPH40" s="277"/>
      <c r="GPI40" s="277"/>
      <c r="GPJ40" s="277"/>
      <c r="GPK40" s="277"/>
      <c r="GPL40" s="277"/>
      <c r="GPM40" s="277"/>
      <c r="GPN40" s="277"/>
      <c r="GPO40" s="277"/>
      <c r="GPP40" s="277"/>
      <c r="GPQ40" s="277"/>
      <c r="GPR40" s="277"/>
      <c r="GPS40" s="277"/>
      <c r="GPT40" s="277"/>
      <c r="GPU40" s="277"/>
      <c r="GPV40" s="277"/>
      <c r="GPW40" s="277"/>
      <c r="GPX40" s="277"/>
      <c r="GPY40" s="277"/>
      <c r="GPZ40" s="277"/>
      <c r="GQA40" s="277"/>
      <c r="GQB40" s="277"/>
      <c r="GQC40" s="277"/>
      <c r="GQD40" s="277"/>
      <c r="GQE40" s="277"/>
      <c r="GQF40" s="277"/>
      <c r="GQG40" s="277"/>
      <c r="GQH40" s="277"/>
      <c r="GQI40" s="277"/>
      <c r="GQJ40" s="277"/>
      <c r="GQK40" s="277"/>
      <c r="GQL40" s="277"/>
      <c r="GQM40" s="277"/>
      <c r="GQN40" s="277"/>
      <c r="GQO40" s="277"/>
      <c r="GQP40" s="277"/>
      <c r="GQQ40" s="277"/>
      <c r="GQR40" s="277"/>
      <c r="GQS40" s="277"/>
      <c r="GQT40" s="277"/>
      <c r="GQU40" s="277"/>
      <c r="GQV40" s="277"/>
      <c r="GQW40" s="277"/>
      <c r="GQX40" s="277"/>
      <c r="GQY40" s="277"/>
      <c r="GQZ40" s="277"/>
      <c r="GRA40" s="277"/>
      <c r="GRB40" s="277"/>
      <c r="GRC40" s="277"/>
      <c r="GRD40" s="277"/>
      <c r="GRE40" s="277"/>
      <c r="GRF40" s="277"/>
      <c r="GRG40" s="277"/>
      <c r="GRH40" s="277"/>
      <c r="GRI40" s="277"/>
      <c r="GRJ40" s="277"/>
      <c r="GRK40" s="277"/>
      <c r="GRL40" s="277"/>
      <c r="GRM40" s="277"/>
      <c r="GRN40" s="277"/>
      <c r="GRO40" s="277"/>
      <c r="GRP40" s="277"/>
      <c r="GRQ40" s="277"/>
      <c r="GRR40" s="277"/>
      <c r="GRS40" s="277"/>
      <c r="GRT40" s="277"/>
      <c r="GRU40" s="277"/>
      <c r="GRV40" s="277"/>
      <c r="GRW40" s="277"/>
      <c r="GRX40" s="277"/>
      <c r="GRY40" s="277"/>
      <c r="GRZ40" s="277"/>
      <c r="GSA40" s="277"/>
      <c r="GSB40" s="277"/>
      <c r="GSC40" s="277"/>
      <c r="GSD40" s="277"/>
      <c r="GSE40" s="277"/>
      <c r="GSF40" s="277"/>
      <c r="GSG40" s="277"/>
      <c r="GSH40" s="277"/>
      <c r="GSI40" s="277"/>
      <c r="GSJ40" s="277"/>
      <c r="GSK40" s="277"/>
      <c r="GSL40" s="277"/>
      <c r="GSM40" s="277"/>
      <c r="GSN40" s="277"/>
      <c r="GSO40" s="277"/>
      <c r="GSP40" s="277"/>
      <c r="GSQ40" s="277"/>
      <c r="GSR40" s="277"/>
      <c r="GSS40" s="277"/>
      <c r="GST40" s="277"/>
      <c r="GSU40" s="277"/>
      <c r="GSV40" s="277"/>
      <c r="GSW40" s="277"/>
      <c r="GSX40" s="277"/>
      <c r="GSY40" s="277"/>
      <c r="GSZ40" s="277"/>
      <c r="GTA40" s="277"/>
      <c r="GTB40" s="277"/>
      <c r="GTC40" s="277"/>
      <c r="GTD40" s="277"/>
      <c r="GTE40" s="277"/>
      <c r="GTF40" s="277"/>
      <c r="GTG40" s="277"/>
      <c r="GTH40" s="277"/>
      <c r="GTI40" s="277"/>
      <c r="GTJ40" s="277"/>
      <c r="GTK40" s="277"/>
      <c r="GTL40" s="277"/>
      <c r="GTM40" s="277"/>
      <c r="GTN40" s="277"/>
      <c r="GTO40" s="277"/>
      <c r="GTP40" s="277"/>
      <c r="GTQ40" s="277"/>
      <c r="GTR40" s="277"/>
      <c r="GTS40" s="277"/>
      <c r="GTT40" s="277"/>
      <c r="GTU40" s="277"/>
      <c r="GTV40" s="277"/>
      <c r="GTW40" s="277"/>
      <c r="GTX40" s="277"/>
      <c r="GTY40" s="277"/>
      <c r="GTZ40" s="277"/>
      <c r="GUA40" s="277"/>
      <c r="GUB40" s="277"/>
      <c r="GUC40" s="277"/>
      <c r="GUD40" s="277"/>
      <c r="GUE40" s="277"/>
      <c r="GUF40" s="277"/>
      <c r="GUG40" s="277"/>
      <c r="GUH40" s="277"/>
      <c r="GUI40" s="277"/>
      <c r="GUJ40" s="277"/>
      <c r="GUK40" s="277"/>
      <c r="GUL40" s="277"/>
      <c r="GUM40" s="277"/>
      <c r="GUN40" s="277"/>
      <c r="GUO40" s="277"/>
      <c r="GUP40" s="277"/>
      <c r="GUQ40" s="277"/>
      <c r="GUR40" s="277"/>
      <c r="GUS40" s="277"/>
      <c r="GUT40" s="277"/>
      <c r="GUU40" s="277"/>
      <c r="GUV40" s="277"/>
      <c r="GUW40" s="277"/>
      <c r="GUX40" s="277"/>
      <c r="GUY40" s="277"/>
      <c r="GUZ40" s="277"/>
      <c r="GVA40" s="277"/>
      <c r="GVB40" s="277"/>
      <c r="GVC40" s="277"/>
      <c r="GVD40" s="277"/>
      <c r="GVE40" s="277"/>
      <c r="GVF40" s="277"/>
      <c r="GVG40" s="277"/>
      <c r="GVH40" s="277"/>
      <c r="GVI40" s="277"/>
      <c r="GVJ40" s="277"/>
      <c r="GVK40" s="277"/>
      <c r="GVL40" s="277"/>
      <c r="GVM40" s="277"/>
      <c r="GVN40" s="277"/>
      <c r="GVO40" s="277"/>
      <c r="GVP40" s="277"/>
      <c r="GVQ40" s="277"/>
      <c r="GVR40" s="277"/>
      <c r="GVS40" s="277"/>
      <c r="GVT40" s="277"/>
      <c r="GVU40" s="277"/>
      <c r="GVV40" s="277"/>
      <c r="GVW40" s="277"/>
      <c r="GVX40" s="277"/>
      <c r="GVY40" s="277"/>
      <c r="GVZ40" s="277"/>
      <c r="GWA40" s="277"/>
      <c r="GWB40" s="277"/>
      <c r="GWC40" s="277"/>
      <c r="GWD40" s="277"/>
      <c r="GWE40" s="277"/>
      <c r="GWF40" s="277"/>
      <c r="GWG40" s="277"/>
      <c r="GWH40" s="277"/>
      <c r="GWI40" s="277"/>
      <c r="GWJ40" s="277"/>
      <c r="GWK40" s="277"/>
      <c r="GWL40" s="277"/>
      <c r="GWM40" s="277"/>
      <c r="GWN40" s="277"/>
      <c r="GWO40" s="277"/>
      <c r="GWP40" s="277"/>
      <c r="GWQ40" s="277"/>
      <c r="GWR40" s="277"/>
      <c r="GWS40" s="277"/>
      <c r="GWT40" s="277"/>
      <c r="GWU40" s="277"/>
      <c r="GWV40" s="277"/>
      <c r="GWW40" s="277"/>
      <c r="GWX40" s="277"/>
      <c r="GWY40" s="277"/>
      <c r="GWZ40" s="277"/>
      <c r="GXA40" s="277"/>
      <c r="GXB40" s="277"/>
      <c r="GXC40" s="277"/>
      <c r="GXD40" s="277"/>
      <c r="GXE40" s="277"/>
      <c r="GXF40" s="277"/>
      <c r="GXG40" s="277"/>
      <c r="GXH40" s="277"/>
      <c r="GXI40" s="277"/>
      <c r="GXJ40" s="277"/>
      <c r="GXK40" s="277"/>
      <c r="GXL40" s="277"/>
      <c r="GXM40" s="277"/>
      <c r="GXN40" s="277"/>
      <c r="GXO40" s="277"/>
      <c r="GXP40" s="277"/>
      <c r="GXQ40" s="277"/>
      <c r="GXR40" s="277"/>
      <c r="GXS40" s="277"/>
      <c r="GXT40" s="277"/>
      <c r="GXU40" s="277"/>
      <c r="GXV40" s="277"/>
      <c r="GXW40" s="277"/>
      <c r="GXX40" s="277"/>
      <c r="GXY40" s="277"/>
      <c r="GXZ40" s="277"/>
      <c r="GYA40" s="277"/>
      <c r="GYB40" s="277"/>
      <c r="GYC40" s="277"/>
      <c r="GYD40" s="277"/>
      <c r="GYE40" s="277"/>
      <c r="GYF40" s="277"/>
      <c r="GYG40" s="277"/>
      <c r="GYH40" s="277"/>
      <c r="GYI40" s="277"/>
      <c r="GYJ40" s="277"/>
      <c r="GYK40" s="277"/>
      <c r="GYL40" s="277"/>
      <c r="GYM40" s="277"/>
      <c r="GYN40" s="277"/>
      <c r="GYO40" s="277"/>
      <c r="GYP40" s="277"/>
      <c r="GYQ40" s="277"/>
      <c r="GYR40" s="277"/>
      <c r="GYS40" s="277"/>
      <c r="GYT40" s="277"/>
      <c r="GYU40" s="277"/>
      <c r="GYV40" s="277"/>
      <c r="GYW40" s="277"/>
      <c r="GYX40" s="277"/>
      <c r="GYY40" s="277"/>
      <c r="GYZ40" s="277"/>
      <c r="GZA40" s="277"/>
      <c r="GZB40" s="277"/>
      <c r="GZC40" s="277"/>
      <c r="GZD40" s="277"/>
      <c r="GZE40" s="277"/>
      <c r="GZF40" s="277"/>
      <c r="GZG40" s="277"/>
      <c r="GZH40" s="277"/>
      <c r="GZI40" s="277"/>
      <c r="GZJ40" s="277"/>
      <c r="GZK40" s="277"/>
      <c r="GZL40" s="277"/>
      <c r="GZM40" s="277"/>
      <c r="GZN40" s="277"/>
      <c r="GZO40" s="277"/>
      <c r="GZP40" s="277"/>
      <c r="GZQ40" s="277"/>
      <c r="GZR40" s="277"/>
      <c r="GZS40" s="277"/>
      <c r="GZT40" s="277"/>
      <c r="GZU40" s="277"/>
      <c r="GZV40" s="277"/>
      <c r="GZW40" s="277"/>
      <c r="GZX40" s="277"/>
      <c r="GZY40" s="277"/>
      <c r="GZZ40" s="277"/>
      <c r="HAA40" s="277"/>
      <c r="HAB40" s="277"/>
      <c r="HAC40" s="277"/>
      <c r="HAD40" s="277"/>
      <c r="HAE40" s="277"/>
      <c r="HAF40" s="277"/>
      <c r="HAG40" s="277"/>
      <c r="HAH40" s="277"/>
      <c r="HAI40" s="277"/>
      <c r="HAJ40" s="277"/>
      <c r="HAK40" s="277"/>
      <c r="HAL40" s="277"/>
      <c r="HAM40" s="277"/>
      <c r="HAN40" s="277"/>
      <c r="HAO40" s="277"/>
      <c r="HAP40" s="277"/>
      <c r="HAQ40" s="277"/>
      <c r="HAR40" s="277"/>
      <c r="HAS40" s="277"/>
      <c r="HAT40" s="277"/>
      <c r="HAU40" s="277"/>
      <c r="HAV40" s="277"/>
      <c r="HAW40" s="277"/>
      <c r="HAX40" s="277"/>
      <c r="HAY40" s="277"/>
      <c r="HAZ40" s="277"/>
      <c r="HBA40" s="277"/>
      <c r="HBB40" s="277"/>
      <c r="HBC40" s="277"/>
      <c r="HBD40" s="277"/>
      <c r="HBE40" s="277"/>
      <c r="HBF40" s="277"/>
      <c r="HBG40" s="277"/>
      <c r="HBH40" s="277"/>
      <c r="HBI40" s="277"/>
      <c r="HBJ40" s="277"/>
      <c r="HBK40" s="277"/>
      <c r="HBL40" s="277"/>
      <c r="HBM40" s="277"/>
      <c r="HBN40" s="277"/>
      <c r="HBO40" s="277"/>
      <c r="HBP40" s="277"/>
      <c r="HBQ40" s="277"/>
      <c r="HBR40" s="277"/>
      <c r="HBS40" s="277"/>
      <c r="HBT40" s="277"/>
      <c r="HBU40" s="277"/>
      <c r="HBV40" s="277"/>
      <c r="HBW40" s="277"/>
      <c r="HBX40" s="277"/>
      <c r="HBY40" s="277"/>
      <c r="HBZ40" s="277"/>
      <c r="HCA40" s="277"/>
      <c r="HCB40" s="277"/>
      <c r="HCC40" s="277"/>
      <c r="HCD40" s="277"/>
      <c r="HCE40" s="277"/>
      <c r="HCF40" s="277"/>
      <c r="HCG40" s="277"/>
      <c r="HCH40" s="277"/>
      <c r="HCI40" s="277"/>
      <c r="HCJ40" s="277"/>
      <c r="HCK40" s="277"/>
      <c r="HCL40" s="277"/>
      <c r="HCM40" s="277"/>
      <c r="HCN40" s="277"/>
      <c r="HCO40" s="277"/>
      <c r="HCP40" s="277"/>
      <c r="HCQ40" s="277"/>
      <c r="HCR40" s="277"/>
      <c r="HCS40" s="277"/>
      <c r="HCT40" s="277"/>
      <c r="HCU40" s="277"/>
      <c r="HCV40" s="277"/>
      <c r="HCW40" s="277"/>
      <c r="HCX40" s="277"/>
      <c r="HCY40" s="277"/>
      <c r="HCZ40" s="277"/>
      <c r="HDA40" s="277"/>
      <c r="HDB40" s="277"/>
      <c r="HDC40" s="277"/>
      <c r="HDD40" s="277"/>
      <c r="HDE40" s="277"/>
      <c r="HDF40" s="277"/>
      <c r="HDG40" s="277"/>
      <c r="HDH40" s="277"/>
      <c r="HDI40" s="277"/>
      <c r="HDJ40" s="277"/>
      <c r="HDK40" s="277"/>
      <c r="HDL40" s="277"/>
      <c r="HDM40" s="277"/>
      <c r="HDN40" s="277"/>
      <c r="HDO40" s="277"/>
      <c r="HDP40" s="277"/>
      <c r="HDQ40" s="277"/>
      <c r="HDR40" s="277"/>
      <c r="HDS40" s="277"/>
      <c r="HDT40" s="277"/>
      <c r="HDU40" s="277"/>
      <c r="HDV40" s="277"/>
      <c r="HDW40" s="277"/>
      <c r="HDX40" s="277"/>
      <c r="HDY40" s="277"/>
      <c r="HDZ40" s="277"/>
      <c r="HEA40" s="277"/>
      <c r="HEB40" s="277"/>
      <c r="HEC40" s="277"/>
      <c r="HED40" s="277"/>
      <c r="HEE40" s="277"/>
      <c r="HEF40" s="277"/>
      <c r="HEG40" s="277"/>
      <c r="HEH40" s="277"/>
      <c r="HEI40" s="277"/>
      <c r="HEJ40" s="277"/>
      <c r="HEK40" s="277"/>
      <c r="HEL40" s="277"/>
      <c r="HEM40" s="277"/>
      <c r="HEN40" s="277"/>
      <c r="HEO40" s="277"/>
      <c r="HEP40" s="277"/>
      <c r="HEQ40" s="277"/>
      <c r="HER40" s="277"/>
      <c r="HES40" s="277"/>
      <c r="HET40" s="277"/>
      <c r="HEU40" s="277"/>
      <c r="HEV40" s="277"/>
      <c r="HEW40" s="277"/>
      <c r="HEX40" s="277"/>
      <c r="HEY40" s="277"/>
      <c r="HEZ40" s="277"/>
      <c r="HFA40" s="277"/>
      <c r="HFB40" s="277"/>
      <c r="HFC40" s="277"/>
      <c r="HFD40" s="277"/>
      <c r="HFE40" s="277"/>
      <c r="HFF40" s="277"/>
      <c r="HFG40" s="277"/>
      <c r="HFH40" s="277"/>
      <c r="HFI40" s="277"/>
      <c r="HFJ40" s="277"/>
      <c r="HFK40" s="277"/>
      <c r="HFL40" s="277"/>
      <c r="HFM40" s="277"/>
      <c r="HFN40" s="277"/>
      <c r="HFO40" s="277"/>
      <c r="HFP40" s="277"/>
      <c r="HFQ40" s="277"/>
      <c r="HFR40" s="277"/>
      <c r="HFS40" s="277"/>
      <c r="HFT40" s="277"/>
      <c r="HFU40" s="277"/>
      <c r="HFV40" s="277"/>
      <c r="HFW40" s="277"/>
      <c r="HFX40" s="277"/>
      <c r="HFY40" s="277"/>
      <c r="HFZ40" s="277"/>
      <c r="HGA40" s="277"/>
      <c r="HGB40" s="277"/>
      <c r="HGC40" s="277"/>
      <c r="HGD40" s="277"/>
      <c r="HGE40" s="277"/>
      <c r="HGF40" s="277"/>
      <c r="HGG40" s="277"/>
      <c r="HGH40" s="277"/>
      <c r="HGI40" s="277"/>
      <c r="HGJ40" s="277"/>
      <c r="HGK40" s="277"/>
      <c r="HGL40" s="277"/>
      <c r="HGM40" s="277"/>
      <c r="HGN40" s="277"/>
      <c r="HGO40" s="277"/>
      <c r="HGP40" s="277"/>
      <c r="HGQ40" s="277"/>
      <c r="HGR40" s="277"/>
      <c r="HGS40" s="277"/>
      <c r="HGT40" s="277"/>
      <c r="HGU40" s="277"/>
      <c r="HGV40" s="277"/>
      <c r="HGW40" s="277"/>
      <c r="HGX40" s="277"/>
      <c r="HGY40" s="277"/>
      <c r="HGZ40" s="277"/>
      <c r="HHA40" s="277"/>
      <c r="HHB40" s="277"/>
      <c r="HHC40" s="277"/>
      <c r="HHD40" s="277"/>
      <c r="HHE40" s="277"/>
      <c r="HHF40" s="277"/>
      <c r="HHG40" s="277"/>
      <c r="HHH40" s="277"/>
      <c r="HHI40" s="277"/>
      <c r="HHJ40" s="277"/>
      <c r="HHK40" s="277"/>
      <c r="HHL40" s="277"/>
      <c r="HHM40" s="277"/>
      <c r="HHN40" s="277"/>
      <c r="HHO40" s="277"/>
      <c r="HHP40" s="277"/>
      <c r="HHQ40" s="277"/>
      <c r="HHR40" s="277"/>
      <c r="HHS40" s="277"/>
      <c r="HHT40" s="277"/>
      <c r="HHU40" s="277"/>
      <c r="HHV40" s="277"/>
      <c r="HHW40" s="277"/>
      <c r="HHX40" s="277"/>
      <c r="HHY40" s="277"/>
      <c r="HHZ40" s="277"/>
      <c r="HIA40" s="277"/>
      <c r="HIB40" s="277"/>
      <c r="HIC40" s="277"/>
      <c r="HID40" s="277"/>
      <c r="HIE40" s="277"/>
      <c r="HIF40" s="277"/>
      <c r="HIG40" s="277"/>
      <c r="HIH40" s="277"/>
      <c r="HII40" s="277"/>
      <c r="HIJ40" s="277"/>
      <c r="HIK40" s="277"/>
      <c r="HIL40" s="277"/>
      <c r="HIM40" s="277"/>
      <c r="HIN40" s="277"/>
      <c r="HIO40" s="277"/>
      <c r="HIP40" s="277"/>
      <c r="HIQ40" s="277"/>
      <c r="HIR40" s="277"/>
      <c r="HIS40" s="277"/>
      <c r="HIT40" s="277"/>
      <c r="HIU40" s="277"/>
      <c r="HIV40" s="277"/>
      <c r="HIW40" s="277"/>
      <c r="HIX40" s="277"/>
      <c r="HIY40" s="277"/>
      <c r="HIZ40" s="277"/>
      <c r="HJA40" s="277"/>
      <c r="HJB40" s="277"/>
      <c r="HJC40" s="277"/>
      <c r="HJD40" s="277"/>
      <c r="HJE40" s="277"/>
      <c r="HJF40" s="277"/>
      <c r="HJG40" s="277"/>
      <c r="HJH40" s="277"/>
      <c r="HJI40" s="277"/>
      <c r="HJJ40" s="277"/>
      <c r="HJK40" s="277"/>
      <c r="HJL40" s="277"/>
      <c r="HJM40" s="277"/>
      <c r="HJN40" s="277"/>
      <c r="HJO40" s="277"/>
      <c r="HJP40" s="277"/>
      <c r="HJQ40" s="277"/>
      <c r="HJR40" s="277"/>
      <c r="HJS40" s="277"/>
      <c r="HJT40" s="277"/>
      <c r="HJU40" s="277"/>
      <c r="HJV40" s="277"/>
      <c r="HJW40" s="277"/>
      <c r="HJX40" s="277"/>
      <c r="HJY40" s="277"/>
      <c r="HJZ40" s="277"/>
      <c r="HKA40" s="277"/>
      <c r="HKB40" s="277"/>
      <c r="HKC40" s="277"/>
      <c r="HKD40" s="277"/>
      <c r="HKE40" s="277"/>
      <c r="HKF40" s="277"/>
      <c r="HKG40" s="277"/>
      <c r="HKH40" s="277"/>
      <c r="HKI40" s="277"/>
      <c r="HKJ40" s="277"/>
      <c r="HKK40" s="277"/>
      <c r="HKL40" s="277"/>
      <c r="HKM40" s="277"/>
      <c r="HKN40" s="277"/>
      <c r="HKO40" s="277"/>
      <c r="HKP40" s="277"/>
      <c r="HKQ40" s="277"/>
      <c r="HKR40" s="277"/>
      <c r="HKS40" s="277"/>
      <c r="HKT40" s="277"/>
      <c r="HKU40" s="277"/>
      <c r="HKV40" s="277"/>
      <c r="HKW40" s="277"/>
      <c r="HKX40" s="277"/>
      <c r="HKY40" s="277"/>
      <c r="HKZ40" s="277"/>
      <c r="HLA40" s="277"/>
      <c r="HLB40" s="277"/>
      <c r="HLC40" s="277"/>
      <c r="HLD40" s="277"/>
      <c r="HLE40" s="277"/>
      <c r="HLF40" s="277"/>
      <c r="HLG40" s="277"/>
      <c r="HLH40" s="277"/>
      <c r="HLI40" s="277"/>
      <c r="HLJ40" s="277"/>
      <c r="HLK40" s="277"/>
      <c r="HLL40" s="277"/>
      <c r="HLM40" s="277"/>
      <c r="HLN40" s="277"/>
      <c r="HLO40" s="277"/>
      <c r="HLP40" s="277"/>
      <c r="HLQ40" s="277"/>
      <c r="HLR40" s="277"/>
      <c r="HLS40" s="277"/>
      <c r="HLT40" s="277"/>
      <c r="HLU40" s="277"/>
      <c r="HLV40" s="277"/>
      <c r="HLW40" s="277"/>
      <c r="HLX40" s="277"/>
      <c r="HLY40" s="277"/>
      <c r="HLZ40" s="277"/>
      <c r="HMA40" s="277"/>
      <c r="HMB40" s="277"/>
      <c r="HMC40" s="277"/>
      <c r="HMD40" s="277"/>
      <c r="HME40" s="277"/>
      <c r="HMF40" s="277"/>
      <c r="HMG40" s="277"/>
      <c r="HMH40" s="277"/>
      <c r="HMI40" s="277"/>
      <c r="HMJ40" s="277"/>
      <c r="HMK40" s="277"/>
      <c r="HML40" s="277"/>
      <c r="HMM40" s="277"/>
      <c r="HMN40" s="277"/>
      <c r="HMO40" s="277"/>
      <c r="HMP40" s="277"/>
      <c r="HMQ40" s="277"/>
      <c r="HMR40" s="277"/>
      <c r="HMS40" s="277"/>
      <c r="HMT40" s="277"/>
      <c r="HMU40" s="277"/>
      <c r="HMV40" s="277"/>
      <c r="HMW40" s="277"/>
      <c r="HMX40" s="277"/>
      <c r="HMY40" s="277"/>
      <c r="HMZ40" s="277"/>
      <c r="HNA40" s="277"/>
      <c r="HNB40" s="277"/>
      <c r="HNC40" s="277"/>
      <c r="HND40" s="277"/>
      <c r="HNE40" s="277"/>
      <c r="HNF40" s="277"/>
      <c r="HNG40" s="277"/>
      <c r="HNH40" s="277"/>
      <c r="HNI40" s="277"/>
      <c r="HNJ40" s="277"/>
      <c r="HNK40" s="277"/>
      <c r="HNL40" s="277"/>
      <c r="HNM40" s="277"/>
      <c r="HNN40" s="277"/>
      <c r="HNO40" s="277"/>
      <c r="HNP40" s="277"/>
      <c r="HNQ40" s="277"/>
      <c r="HNR40" s="277"/>
      <c r="HNS40" s="277"/>
      <c r="HNT40" s="277"/>
      <c r="HNU40" s="277"/>
      <c r="HNV40" s="277"/>
      <c r="HNW40" s="277"/>
      <c r="HNX40" s="277"/>
      <c r="HNY40" s="277"/>
      <c r="HNZ40" s="277"/>
      <c r="HOA40" s="277"/>
      <c r="HOB40" s="277"/>
      <c r="HOC40" s="277"/>
      <c r="HOD40" s="277"/>
      <c r="HOE40" s="277"/>
      <c r="HOF40" s="277"/>
      <c r="HOG40" s="277"/>
      <c r="HOH40" s="277"/>
      <c r="HOI40" s="277"/>
      <c r="HOJ40" s="277"/>
      <c r="HOK40" s="277"/>
      <c r="HOL40" s="277"/>
      <c r="HOM40" s="277"/>
      <c r="HON40" s="277"/>
      <c r="HOO40" s="277"/>
      <c r="HOP40" s="277"/>
      <c r="HOQ40" s="277"/>
      <c r="HOR40" s="277"/>
      <c r="HOS40" s="277"/>
      <c r="HOT40" s="277"/>
      <c r="HOU40" s="277"/>
      <c r="HOV40" s="277"/>
      <c r="HOW40" s="277"/>
      <c r="HOX40" s="277"/>
      <c r="HOY40" s="277"/>
      <c r="HOZ40" s="277"/>
      <c r="HPA40" s="277"/>
      <c r="HPB40" s="277"/>
      <c r="HPC40" s="277"/>
      <c r="HPD40" s="277"/>
      <c r="HPE40" s="277"/>
      <c r="HPF40" s="277"/>
      <c r="HPG40" s="277"/>
      <c r="HPH40" s="277"/>
      <c r="HPI40" s="277"/>
      <c r="HPJ40" s="277"/>
      <c r="HPK40" s="277"/>
      <c r="HPL40" s="277"/>
      <c r="HPM40" s="277"/>
      <c r="HPN40" s="277"/>
      <c r="HPO40" s="277"/>
      <c r="HPP40" s="277"/>
      <c r="HPQ40" s="277"/>
      <c r="HPR40" s="277"/>
      <c r="HPS40" s="277"/>
      <c r="HPT40" s="277"/>
      <c r="HPU40" s="277"/>
      <c r="HPV40" s="277"/>
      <c r="HPW40" s="277"/>
      <c r="HPX40" s="277"/>
      <c r="HPY40" s="277"/>
      <c r="HPZ40" s="277"/>
      <c r="HQA40" s="277"/>
      <c r="HQB40" s="277"/>
      <c r="HQC40" s="277"/>
      <c r="HQD40" s="277"/>
      <c r="HQE40" s="277"/>
      <c r="HQF40" s="277"/>
      <c r="HQG40" s="277"/>
      <c r="HQH40" s="277"/>
      <c r="HQI40" s="277"/>
      <c r="HQJ40" s="277"/>
      <c r="HQK40" s="277"/>
      <c r="HQL40" s="277"/>
      <c r="HQM40" s="277"/>
      <c r="HQN40" s="277"/>
      <c r="HQO40" s="277"/>
      <c r="HQP40" s="277"/>
      <c r="HQQ40" s="277"/>
      <c r="HQR40" s="277"/>
      <c r="HQS40" s="277"/>
      <c r="HQT40" s="277"/>
      <c r="HQU40" s="277"/>
      <c r="HQV40" s="277"/>
      <c r="HQW40" s="277"/>
      <c r="HQX40" s="277"/>
      <c r="HQY40" s="277"/>
      <c r="HQZ40" s="277"/>
      <c r="HRA40" s="277"/>
      <c r="HRB40" s="277"/>
      <c r="HRC40" s="277"/>
      <c r="HRD40" s="277"/>
      <c r="HRE40" s="277"/>
      <c r="HRF40" s="277"/>
      <c r="HRG40" s="277"/>
      <c r="HRH40" s="277"/>
      <c r="HRI40" s="277"/>
      <c r="HRJ40" s="277"/>
      <c r="HRK40" s="277"/>
      <c r="HRL40" s="277"/>
      <c r="HRM40" s="277"/>
      <c r="HRN40" s="277"/>
      <c r="HRO40" s="277"/>
      <c r="HRP40" s="277"/>
      <c r="HRQ40" s="277"/>
      <c r="HRR40" s="277"/>
      <c r="HRS40" s="277"/>
      <c r="HRT40" s="277"/>
      <c r="HRU40" s="277"/>
      <c r="HRV40" s="277"/>
      <c r="HRW40" s="277"/>
      <c r="HRX40" s="277"/>
      <c r="HRY40" s="277"/>
      <c r="HRZ40" s="277"/>
      <c r="HSA40" s="277"/>
      <c r="HSB40" s="277"/>
      <c r="HSC40" s="277"/>
      <c r="HSD40" s="277"/>
      <c r="HSE40" s="277"/>
      <c r="HSF40" s="277"/>
      <c r="HSG40" s="277"/>
      <c r="HSH40" s="277"/>
      <c r="HSI40" s="277"/>
      <c r="HSJ40" s="277"/>
      <c r="HSK40" s="277"/>
      <c r="HSL40" s="277"/>
      <c r="HSM40" s="277"/>
      <c r="HSN40" s="277"/>
      <c r="HSO40" s="277"/>
      <c r="HSP40" s="277"/>
      <c r="HSQ40" s="277"/>
      <c r="HSR40" s="277"/>
      <c r="HSS40" s="277"/>
      <c r="HST40" s="277"/>
      <c r="HSU40" s="277"/>
      <c r="HSV40" s="277"/>
      <c r="HSW40" s="277"/>
      <c r="HSX40" s="277"/>
      <c r="HSY40" s="277"/>
      <c r="HSZ40" s="277"/>
      <c r="HTA40" s="277"/>
      <c r="HTB40" s="277"/>
      <c r="HTC40" s="277"/>
      <c r="HTD40" s="277"/>
      <c r="HTE40" s="277"/>
      <c r="HTF40" s="277"/>
      <c r="HTG40" s="277"/>
      <c r="HTH40" s="277"/>
      <c r="HTI40" s="277"/>
      <c r="HTJ40" s="277"/>
      <c r="HTK40" s="277"/>
      <c r="HTL40" s="277"/>
      <c r="HTM40" s="277"/>
      <c r="HTN40" s="277"/>
      <c r="HTO40" s="277"/>
      <c r="HTP40" s="277"/>
      <c r="HTQ40" s="277"/>
      <c r="HTR40" s="277"/>
      <c r="HTS40" s="277"/>
      <c r="HTT40" s="277"/>
      <c r="HTU40" s="277"/>
      <c r="HTV40" s="277"/>
      <c r="HTW40" s="277"/>
      <c r="HTX40" s="277"/>
      <c r="HTY40" s="277"/>
      <c r="HTZ40" s="277"/>
      <c r="HUA40" s="277"/>
      <c r="HUB40" s="277"/>
      <c r="HUC40" s="277"/>
      <c r="HUD40" s="277"/>
      <c r="HUE40" s="277"/>
      <c r="HUF40" s="277"/>
      <c r="HUG40" s="277"/>
      <c r="HUH40" s="277"/>
      <c r="HUI40" s="277"/>
      <c r="HUJ40" s="277"/>
      <c r="HUK40" s="277"/>
      <c r="HUL40" s="277"/>
      <c r="HUM40" s="277"/>
      <c r="HUN40" s="277"/>
      <c r="HUO40" s="277"/>
      <c r="HUP40" s="277"/>
      <c r="HUQ40" s="277"/>
      <c r="HUR40" s="277"/>
      <c r="HUS40" s="277"/>
      <c r="HUT40" s="277"/>
      <c r="HUU40" s="277"/>
      <c r="HUV40" s="277"/>
      <c r="HUW40" s="277"/>
      <c r="HUX40" s="277"/>
      <c r="HUY40" s="277"/>
      <c r="HUZ40" s="277"/>
      <c r="HVA40" s="277"/>
      <c r="HVB40" s="277"/>
      <c r="HVC40" s="277"/>
      <c r="HVD40" s="277"/>
      <c r="HVE40" s="277"/>
      <c r="HVF40" s="277"/>
      <c r="HVG40" s="277"/>
      <c r="HVH40" s="277"/>
      <c r="HVI40" s="277"/>
      <c r="HVJ40" s="277"/>
      <c r="HVK40" s="277"/>
      <c r="HVL40" s="277"/>
      <c r="HVM40" s="277"/>
      <c r="HVN40" s="277"/>
      <c r="HVO40" s="277"/>
      <c r="HVP40" s="277"/>
      <c r="HVQ40" s="277"/>
      <c r="HVR40" s="277"/>
      <c r="HVS40" s="277"/>
      <c r="HVT40" s="277"/>
      <c r="HVU40" s="277"/>
      <c r="HVV40" s="277"/>
      <c r="HVW40" s="277"/>
      <c r="HVX40" s="277"/>
      <c r="HVY40" s="277"/>
      <c r="HVZ40" s="277"/>
      <c r="HWA40" s="277"/>
      <c r="HWB40" s="277"/>
      <c r="HWC40" s="277"/>
      <c r="HWD40" s="277"/>
      <c r="HWE40" s="277"/>
      <c r="HWF40" s="277"/>
      <c r="HWG40" s="277"/>
      <c r="HWH40" s="277"/>
      <c r="HWI40" s="277"/>
      <c r="HWJ40" s="277"/>
      <c r="HWK40" s="277"/>
      <c r="HWL40" s="277"/>
      <c r="HWM40" s="277"/>
      <c r="HWN40" s="277"/>
      <c r="HWO40" s="277"/>
      <c r="HWP40" s="277"/>
      <c r="HWQ40" s="277"/>
      <c r="HWR40" s="277"/>
      <c r="HWS40" s="277"/>
      <c r="HWT40" s="277"/>
      <c r="HWU40" s="277"/>
      <c r="HWV40" s="277"/>
      <c r="HWW40" s="277"/>
      <c r="HWX40" s="277"/>
      <c r="HWY40" s="277"/>
      <c r="HWZ40" s="277"/>
      <c r="HXA40" s="277"/>
      <c r="HXB40" s="277"/>
      <c r="HXC40" s="277"/>
      <c r="HXD40" s="277"/>
      <c r="HXE40" s="277"/>
      <c r="HXF40" s="277"/>
      <c r="HXG40" s="277"/>
      <c r="HXH40" s="277"/>
      <c r="HXI40" s="277"/>
      <c r="HXJ40" s="277"/>
      <c r="HXK40" s="277"/>
      <c r="HXL40" s="277"/>
      <c r="HXM40" s="277"/>
      <c r="HXN40" s="277"/>
      <c r="HXO40" s="277"/>
      <c r="HXP40" s="277"/>
      <c r="HXQ40" s="277"/>
      <c r="HXR40" s="277"/>
      <c r="HXS40" s="277"/>
      <c r="HXT40" s="277"/>
      <c r="HXU40" s="277"/>
      <c r="HXV40" s="277"/>
      <c r="HXW40" s="277"/>
      <c r="HXX40" s="277"/>
      <c r="HXY40" s="277"/>
      <c r="HXZ40" s="277"/>
      <c r="HYA40" s="277"/>
      <c r="HYB40" s="277"/>
      <c r="HYC40" s="277"/>
      <c r="HYD40" s="277"/>
      <c r="HYE40" s="277"/>
      <c r="HYF40" s="277"/>
      <c r="HYG40" s="277"/>
      <c r="HYH40" s="277"/>
      <c r="HYI40" s="277"/>
      <c r="HYJ40" s="277"/>
      <c r="HYK40" s="277"/>
      <c r="HYL40" s="277"/>
      <c r="HYM40" s="277"/>
      <c r="HYN40" s="277"/>
      <c r="HYO40" s="277"/>
      <c r="HYP40" s="277"/>
      <c r="HYQ40" s="277"/>
      <c r="HYR40" s="277"/>
      <c r="HYS40" s="277"/>
      <c r="HYT40" s="277"/>
      <c r="HYU40" s="277"/>
      <c r="HYV40" s="277"/>
      <c r="HYW40" s="277"/>
      <c r="HYX40" s="277"/>
      <c r="HYY40" s="277"/>
      <c r="HYZ40" s="277"/>
      <c r="HZA40" s="277"/>
      <c r="HZB40" s="277"/>
      <c r="HZC40" s="277"/>
      <c r="HZD40" s="277"/>
      <c r="HZE40" s="277"/>
      <c r="HZF40" s="277"/>
      <c r="HZG40" s="277"/>
      <c r="HZH40" s="277"/>
      <c r="HZI40" s="277"/>
      <c r="HZJ40" s="277"/>
      <c r="HZK40" s="277"/>
      <c r="HZL40" s="277"/>
      <c r="HZM40" s="277"/>
      <c r="HZN40" s="277"/>
      <c r="HZO40" s="277"/>
      <c r="HZP40" s="277"/>
      <c r="HZQ40" s="277"/>
      <c r="HZR40" s="277"/>
      <c r="HZS40" s="277"/>
      <c r="HZT40" s="277"/>
      <c r="HZU40" s="277"/>
      <c r="HZV40" s="277"/>
      <c r="HZW40" s="277"/>
      <c r="HZX40" s="277"/>
      <c r="HZY40" s="277"/>
      <c r="HZZ40" s="277"/>
      <c r="IAA40" s="277"/>
      <c r="IAB40" s="277"/>
      <c r="IAC40" s="277"/>
      <c r="IAD40" s="277"/>
      <c r="IAE40" s="277"/>
      <c r="IAF40" s="277"/>
      <c r="IAG40" s="277"/>
      <c r="IAH40" s="277"/>
      <c r="IAI40" s="277"/>
      <c r="IAJ40" s="277"/>
      <c r="IAK40" s="277"/>
      <c r="IAL40" s="277"/>
      <c r="IAM40" s="277"/>
      <c r="IAN40" s="277"/>
      <c r="IAO40" s="277"/>
      <c r="IAP40" s="277"/>
      <c r="IAQ40" s="277"/>
      <c r="IAR40" s="277"/>
      <c r="IAS40" s="277"/>
      <c r="IAT40" s="277"/>
      <c r="IAU40" s="277"/>
      <c r="IAV40" s="277"/>
      <c r="IAW40" s="277"/>
      <c r="IAX40" s="277"/>
      <c r="IAY40" s="277"/>
      <c r="IAZ40" s="277"/>
      <c r="IBA40" s="277"/>
      <c r="IBB40" s="277"/>
      <c r="IBC40" s="277"/>
      <c r="IBD40" s="277"/>
      <c r="IBE40" s="277"/>
      <c r="IBF40" s="277"/>
      <c r="IBG40" s="277"/>
      <c r="IBH40" s="277"/>
      <c r="IBI40" s="277"/>
      <c r="IBJ40" s="277"/>
      <c r="IBK40" s="277"/>
      <c r="IBL40" s="277"/>
      <c r="IBM40" s="277"/>
      <c r="IBN40" s="277"/>
      <c r="IBO40" s="277"/>
      <c r="IBP40" s="277"/>
      <c r="IBQ40" s="277"/>
      <c r="IBR40" s="277"/>
      <c r="IBS40" s="277"/>
      <c r="IBT40" s="277"/>
      <c r="IBU40" s="277"/>
      <c r="IBV40" s="277"/>
      <c r="IBW40" s="277"/>
      <c r="IBX40" s="277"/>
      <c r="IBY40" s="277"/>
      <c r="IBZ40" s="277"/>
      <c r="ICA40" s="277"/>
      <c r="ICB40" s="277"/>
      <c r="ICC40" s="277"/>
      <c r="ICD40" s="277"/>
      <c r="ICE40" s="277"/>
      <c r="ICF40" s="277"/>
      <c r="ICG40" s="277"/>
      <c r="ICH40" s="277"/>
      <c r="ICI40" s="277"/>
      <c r="ICJ40" s="277"/>
      <c r="ICK40" s="277"/>
      <c r="ICL40" s="277"/>
      <c r="ICM40" s="277"/>
      <c r="ICN40" s="277"/>
      <c r="ICO40" s="277"/>
      <c r="ICP40" s="277"/>
      <c r="ICQ40" s="277"/>
      <c r="ICR40" s="277"/>
      <c r="ICS40" s="277"/>
      <c r="ICT40" s="277"/>
      <c r="ICU40" s="277"/>
      <c r="ICV40" s="277"/>
      <c r="ICW40" s="277"/>
      <c r="ICX40" s="277"/>
      <c r="ICY40" s="277"/>
      <c r="ICZ40" s="277"/>
      <c r="IDA40" s="277"/>
      <c r="IDB40" s="277"/>
      <c r="IDC40" s="277"/>
      <c r="IDD40" s="277"/>
      <c r="IDE40" s="277"/>
      <c r="IDF40" s="277"/>
      <c r="IDG40" s="277"/>
      <c r="IDH40" s="277"/>
      <c r="IDI40" s="277"/>
      <c r="IDJ40" s="277"/>
      <c r="IDK40" s="277"/>
      <c r="IDL40" s="277"/>
      <c r="IDM40" s="277"/>
      <c r="IDN40" s="277"/>
      <c r="IDO40" s="277"/>
      <c r="IDP40" s="277"/>
      <c r="IDQ40" s="277"/>
      <c r="IDR40" s="277"/>
      <c r="IDS40" s="277"/>
      <c r="IDT40" s="277"/>
      <c r="IDU40" s="277"/>
      <c r="IDV40" s="277"/>
      <c r="IDW40" s="277"/>
      <c r="IDX40" s="277"/>
      <c r="IDY40" s="277"/>
      <c r="IDZ40" s="277"/>
      <c r="IEA40" s="277"/>
      <c r="IEB40" s="277"/>
      <c r="IEC40" s="277"/>
      <c r="IED40" s="277"/>
      <c r="IEE40" s="277"/>
      <c r="IEF40" s="277"/>
      <c r="IEG40" s="277"/>
      <c r="IEH40" s="277"/>
      <c r="IEI40" s="277"/>
      <c r="IEJ40" s="277"/>
      <c r="IEK40" s="277"/>
      <c r="IEL40" s="277"/>
      <c r="IEM40" s="277"/>
      <c r="IEN40" s="277"/>
      <c r="IEO40" s="277"/>
      <c r="IEP40" s="277"/>
      <c r="IEQ40" s="277"/>
      <c r="IER40" s="277"/>
      <c r="IES40" s="277"/>
      <c r="IET40" s="277"/>
      <c r="IEU40" s="277"/>
      <c r="IEV40" s="277"/>
      <c r="IEW40" s="277"/>
      <c r="IEX40" s="277"/>
      <c r="IEY40" s="277"/>
      <c r="IEZ40" s="277"/>
      <c r="IFA40" s="277"/>
      <c r="IFB40" s="277"/>
      <c r="IFC40" s="277"/>
      <c r="IFD40" s="277"/>
      <c r="IFE40" s="277"/>
      <c r="IFF40" s="277"/>
      <c r="IFG40" s="277"/>
      <c r="IFH40" s="277"/>
      <c r="IFI40" s="277"/>
      <c r="IFJ40" s="277"/>
      <c r="IFK40" s="277"/>
      <c r="IFL40" s="277"/>
      <c r="IFM40" s="277"/>
      <c r="IFN40" s="277"/>
      <c r="IFO40" s="277"/>
      <c r="IFP40" s="277"/>
      <c r="IFQ40" s="277"/>
      <c r="IFR40" s="277"/>
      <c r="IFS40" s="277"/>
      <c r="IFT40" s="277"/>
      <c r="IFU40" s="277"/>
      <c r="IFV40" s="277"/>
      <c r="IFW40" s="277"/>
      <c r="IFX40" s="277"/>
      <c r="IFY40" s="277"/>
      <c r="IFZ40" s="277"/>
      <c r="IGA40" s="277"/>
      <c r="IGB40" s="277"/>
      <c r="IGC40" s="277"/>
      <c r="IGD40" s="277"/>
      <c r="IGE40" s="277"/>
      <c r="IGF40" s="277"/>
      <c r="IGG40" s="277"/>
      <c r="IGH40" s="277"/>
      <c r="IGI40" s="277"/>
      <c r="IGJ40" s="277"/>
      <c r="IGK40" s="277"/>
      <c r="IGL40" s="277"/>
      <c r="IGM40" s="277"/>
      <c r="IGN40" s="277"/>
      <c r="IGO40" s="277"/>
      <c r="IGP40" s="277"/>
      <c r="IGQ40" s="277"/>
      <c r="IGR40" s="277"/>
      <c r="IGS40" s="277"/>
      <c r="IGT40" s="277"/>
      <c r="IGU40" s="277"/>
      <c r="IGV40" s="277"/>
      <c r="IGW40" s="277"/>
      <c r="IGX40" s="277"/>
      <c r="IGY40" s="277"/>
      <c r="IGZ40" s="277"/>
      <c r="IHA40" s="277"/>
      <c r="IHB40" s="277"/>
      <c r="IHC40" s="277"/>
      <c r="IHD40" s="277"/>
      <c r="IHE40" s="277"/>
      <c r="IHF40" s="277"/>
      <c r="IHG40" s="277"/>
      <c r="IHH40" s="277"/>
      <c r="IHI40" s="277"/>
      <c r="IHJ40" s="277"/>
      <c r="IHK40" s="277"/>
      <c r="IHL40" s="277"/>
      <c r="IHM40" s="277"/>
      <c r="IHN40" s="277"/>
      <c r="IHO40" s="277"/>
      <c r="IHP40" s="277"/>
      <c r="IHQ40" s="277"/>
      <c r="IHR40" s="277"/>
      <c r="IHS40" s="277"/>
      <c r="IHT40" s="277"/>
      <c r="IHU40" s="277"/>
      <c r="IHV40" s="277"/>
      <c r="IHW40" s="277"/>
      <c r="IHX40" s="277"/>
      <c r="IHY40" s="277"/>
      <c r="IHZ40" s="277"/>
      <c r="IIA40" s="277"/>
      <c r="IIB40" s="277"/>
      <c r="IIC40" s="277"/>
      <c r="IID40" s="277"/>
      <c r="IIE40" s="277"/>
      <c r="IIF40" s="277"/>
      <c r="IIG40" s="277"/>
      <c r="IIH40" s="277"/>
      <c r="III40" s="277"/>
      <c r="IIJ40" s="277"/>
      <c r="IIK40" s="277"/>
      <c r="IIL40" s="277"/>
      <c r="IIM40" s="277"/>
      <c r="IIN40" s="277"/>
      <c r="IIO40" s="277"/>
      <c r="IIP40" s="277"/>
      <c r="IIQ40" s="277"/>
      <c r="IIR40" s="277"/>
      <c r="IIS40" s="277"/>
      <c r="IIT40" s="277"/>
      <c r="IIU40" s="277"/>
      <c r="IIV40" s="277"/>
      <c r="IIW40" s="277"/>
      <c r="IIX40" s="277"/>
      <c r="IIY40" s="277"/>
      <c r="IIZ40" s="277"/>
      <c r="IJA40" s="277"/>
      <c r="IJB40" s="277"/>
      <c r="IJC40" s="277"/>
      <c r="IJD40" s="277"/>
      <c r="IJE40" s="277"/>
      <c r="IJF40" s="277"/>
      <c r="IJG40" s="277"/>
      <c r="IJH40" s="277"/>
      <c r="IJI40" s="277"/>
      <c r="IJJ40" s="277"/>
      <c r="IJK40" s="277"/>
      <c r="IJL40" s="277"/>
      <c r="IJM40" s="277"/>
      <c r="IJN40" s="277"/>
      <c r="IJO40" s="277"/>
      <c r="IJP40" s="277"/>
      <c r="IJQ40" s="277"/>
      <c r="IJR40" s="277"/>
      <c r="IJS40" s="277"/>
      <c r="IJT40" s="277"/>
      <c r="IJU40" s="277"/>
      <c r="IJV40" s="277"/>
      <c r="IJW40" s="277"/>
      <c r="IJX40" s="277"/>
      <c r="IJY40" s="277"/>
      <c r="IJZ40" s="277"/>
      <c r="IKA40" s="277"/>
      <c r="IKB40" s="277"/>
      <c r="IKC40" s="277"/>
      <c r="IKD40" s="277"/>
      <c r="IKE40" s="277"/>
      <c r="IKF40" s="277"/>
      <c r="IKG40" s="277"/>
      <c r="IKH40" s="277"/>
      <c r="IKI40" s="277"/>
      <c r="IKJ40" s="277"/>
      <c r="IKK40" s="277"/>
      <c r="IKL40" s="277"/>
      <c r="IKM40" s="277"/>
      <c r="IKN40" s="277"/>
      <c r="IKO40" s="277"/>
      <c r="IKP40" s="277"/>
      <c r="IKQ40" s="277"/>
      <c r="IKR40" s="277"/>
      <c r="IKS40" s="277"/>
      <c r="IKT40" s="277"/>
      <c r="IKU40" s="277"/>
      <c r="IKV40" s="277"/>
      <c r="IKW40" s="277"/>
      <c r="IKX40" s="277"/>
      <c r="IKY40" s="277"/>
      <c r="IKZ40" s="277"/>
      <c r="ILA40" s="277"/>
      <c r="ILB40" s="277"/>
      <c r="ILC40" s="277"/>
      <c r="ILD40" s="277"/>
      <c r="ILE40" s="277"/>
      <c r="ILF40" s="277"/>
      <c r="ILG40" s="277"/>
      <c r="ILH40" s="277"/>
      <c r="ILI40" s="277"/>
      <c r="ILJ40" s="277"/>
      <c r="ILK40" s="277"/>
      <c r="ILL40" s="277"/>
      <c r="ILM40" s="277"/>
      <c r="ILN40" s="277"/>
      <c r="ILO40" s="277"/>
      <c r="ILP40" s="277"/>
      <c r="ILQ40" s="277"/>
      <c r="ILR40" s="277"/>
      <c r="ILS40" s="277"/>
      <c r="ILT40" s="277"/>
      <c r="ILU40" s="277"/>
      <c r="ILV40" s="277"/>
      <c r="ILW40" s="277"/>
      <c r="ILX40" s="277"/>
      <c r="ILY40" s="277"/>
      <c r="ILZ40" s="277"/>
      <c r="IMA40" s="277"/>
      <c r="IMB40" s="277"/>
      <c r="IMC40" s="277"/>
      <c r="IMD40" s="277"/>
      <c r="IME40" s="277"/>
      <c r="IMF40" s="277"/>
      <c r="IMG40" s="277"/>
      <c r="IMH40" s="277"/>
      <c r="IMI40" s="277"/>
      <c r="IMJ40" s="277"/>
      <c r="IMK40" s="277"/>
      <c r="IML40" s="277"/>
      <c r="IMM40" s="277"/>
      <c r="IMN40" s="277"/>
      <c r="IMO40" s="277"/>
      <c r="IMP40" s="277"/>
      <c r="IMQ40" s="277"/>
      <c r="IMR40" s="277"/>
      <c r="IMS40" s="277"/>
      <c r="IMT40" s="277"/>
      <c r="IMU40" s="277"/>
      <c r="IMV40" s="277"/>
      <c r="IMW40" s="277"/>
      <c r="IMX40" s="277"/>
      <c r="IMY40" s="277"/>
      <c r="IMZ40" s="277"/>
      <c r="INA40" s="277"/>
      <c r="INB40" s="277"/>
      <c r="INC40" s="277"/>
      <c r="IND40" s="277"/>
      <c r="INE40" s="277"/>
      <c r="INF40" s="277"/>
      <c r="ING40" s="277"/>
      <c r="INH40" s="277"/>
      <c r="INI40" s="277"/>
      <c r="INJ40" s="277"/>
      <c r="INK40" s="277"/>
      <c r="INL40" s="277"/>
      <c r="INM40" s="277"/>
      <c r="INN40" s="277"/>
      <c r="INO40" s="277"/>
      <c r="INP40" s="277"/>
      <c r="INQ40" s="277"/>
      <c r="INR40" s="277"/>
      <c r="INS40" s="277"/>
      <c r="INT40" s="277"/>
      <c r="INU40" s="277"/>
      <c r="INV40" s="277"/>
      <c r="INW40" s="277"/>
      <c r="INX40" s="277"/>
      <c r="INY40" s="277"/>
      <c r="INZ40" s="277"/>
      <c r="IOA40" s="277"/>
      <c r="IOB40" s="277"/>
      <c r="IOC40" s="277"/>
      <c r="IOD40" s="277"/>
      <c r="IOE40" s="277"/>
      <c r="IOF40" s="277"/>
      <c r="IOG40" s="277"/>
      <c r="IOH40" s="277"/>
      <c r="IOI40" s="277"/>
      <c r="IOJ40" s="277"/>
      <c r="IOK40" s="277"/>
      <c r="IOL40" s="277"/>
      <c r="IOM40" s="277"/>
      <c r="ION40" s="277"/>
      <c r="IOO40" s="277"/>
      <c r="IOP40" s="277"/>
      <c r="IOQ40" s="277"/>
      <c r="IOR40" s="277"/>
      <c r="IOS40" s="277"/>
      <c r="IOT40" s="277"/>
      <c r="IOU40" s="277"/>
      <c r="IOV40" s="277"/>
      <c r="IOW40" s="277"/>
      <c r="IOX40" s="277"/>
      <c r="IOY40" s="277"/>
      <c r="IOZ40" s="277"/>
      <c r="IPA40" s="277"/>
      <c r="IPB40" s="277"/>
      <c r="IPC40" s="277"/>
      <c r="IPD40" s="277"/>
      <c r="IPE40" s="277"/>
      <c r="IPF40" s="277"/>
      <c r="IPG40" s="277"/>
      <c r="IPH40" s="277"/>
      <c r="IPI40" s="277"/>
      <c r="IPJ40" s="277"/>
      <c r="IPK40" s="277"/>
      <c r="IPL40" s="277"/>
      <c r="IPM40" s="277"/>
      <c r="IPN40" s="277"/>
      <c r="IPO40" s="277"/>
      <c r="IPP40" s="277"/>
      <c r="IPQ40" s="277"/>
      <c r="IPR40" s="277"/>
      <c r="IPS40" s="277"/>
      <c r="IPT40" s="277"/>
      <c r="IPU40" s="277"/>
      <c r="IPV40" s="277"/>
      <c r="IPW40" s="277"/>
      <c r="IPX40" s="277"/>
      <c r="IPY40" s="277"/>
      <c r="IPZ40" s="277"/>
      <c r="IQA40" s="277"/>
      <c r="IQB40" s="277"/>
      <c r="IQC40" s="277"/>
      <c r="IQD40" s="277"/>
      <c r="IQE40" s="277"/>
      <c r="IQF40" s="277"/>
      <c r="IQG40" s="277"/>
      <c r="IQH40" s="277"/>
      <c r="IQI40" s="277"/>
      <c r="IQJ40" s="277"/>
      <c r="IQK40" s="277"/>
      <c r="IQL40" s="277"/>
      <c r="IQM40" s="277"/>
      <c r="IQN40" s="277"/>
      <c r="IQO40" s="277"/>
      <c r="IQP40" s="277"/>
      <c r="IQQ40" s="277"/>
      <c r="IQR40" s="277"/>
      <c r="IQS40" s="277"/>
      <c r="IQT40" s="277"/>
      <c r="IQU40" s="277"/>
      <c r="IQV40" s="277"/>
      <c r="IQW40" s="277"/>
      <c r="IQX40" s="277"/>
      <c r="IQY40" s="277"/>
      <c r="IQZ40" s="277"/>
      <c r="IRA40" s="277"/>
      <c r="IRB40" s="277"/>
      <c r="IRC40" s="277"/>
      <c r="IRD40" s="277"/>
      <c r="IRE40" s="277"/>
      <c r="IRF40" s="277"/>
      <c r="IRG40" s="277"/>
      <c r="IRH40" s="277"/>
      <c r="IRI40" s="277"/>
      <c r="IRJ40" s="277"/>
      <c r="IRK40" s="277"/>
      <c r="IRL40" s="277"/>
      <c r="IRM40" s="277"/>
      <c r="IRN40" s="277"/>
      <c r="IRO40" s="277"/>
      <c r="IRP40" s="277"/>
      <c r="IRQ40" s="277"/>
      <c r="IRR40" s="277"/>
      <c r="IRS40" s="277"/>
      <c r="IRT40" s="277"/>
      <c r="IRU40" s="277"/>
      <c r="IRV40" s="277"/>
      <c r="IRW40" s="277"/>
      <c r="IRX40" s="277"/>
      <c r="IRY40" s="277"/>
      <c r="IRZ40" s="277"/>
      <c r="ISA40" s="277"/>
      <c r="ISB40" s="277"/>
      <c r="ISC40" s="277"/>
      <c r="ISD40" s="277"/>
      <c r="ISE40" s="277"/>
      <c r="ISF40" s="277"/>
      <c r="ISG40" s="277"/>
      <c r="ISH40" s="277"/>
      <c r="ISI40" s="277"/>
      <c r="ISJ40" s="277"/>
      <c r="ISK40" s="277"/>
      <c r="ISL40" s="277"/>
      <c r="ISM40" s="277"/>
      <c r="ISN40" s="277"/>
      <c r="ISO40" s="277"/>
      <c r="ISP40" s="277"/>
      <c r="ISQ40" s="277"/>
      <c r="ISR40" s="277"/>
      <c r="ISS40" s="277"/>
      <c r="IST40" s="277"/>
      <c r="ISU40" s="277"/>
      <c r="ISV40" s="277"/>
      <c r="ISW40" s="277"/>
      <c r="ISX40" s="277"/>
      <c r="ISY40" s="277"/>
      <c r="ISZ40" s="277"/>
      <c r="ITA40" s="277"/>
      <c r="ITB40" s="277"/>
      <c r="ITC40" s="277"/>
      <c r="ITD40" s="277"/>
      <c r="ITE40" s="277"/>
      <c r="ITF40" s="277"/>
      <c r="ITG40" s="277"/>
      <c r="ITH40" s="277"/>
      <c r="ITI40" s="277"/>
      <c r="ITJ40" s="277"/>
      <c r="ITK40" s="277"/>
      <c r="ITL40" s="277"/>
      <c r="ITM40" s="277"/>
      <c r="ITN40" s="277"/>
      <c r="ITO40" s="277"/>
      <c r="ITP40" s="277"/>
      <c r="ITQ40" s="277"/>
      <c r="ITR40" s="277"/>
      <c r="ITS40" s="277"/>
      <c r="ITT40" s="277"/>
      <c r="ITU40" s="277"/>
      <c r="ITV40" s="277"/>
      <c r="ITW40" s="277"/>
      <c r="ITX40" s="277"/>
      <c r="ITY40" s="277"/>
      <c r="ITZ40" s="277"/>
      <c r="IUA40" s="277"/>
      <c r="IUB40" s="277"/>
      <c r="IUC40" s="277"/>
      <c r="IUD40" s="277"/>
      <c r="IUE40" s="277"/>
      <c r="IUF40" s="277"/>
      <c r="IUG40" s="277"/>
      <c r="IUH40" s="277"/>
      <c r="IUI40" s="277"/>
      <c r="IUJ40" s="277"/>
      <c r="IUK40" s="277"/>
      <c r="IUL40" s="277"/>
      <c r="IUM40" s="277"/>
      <c r="IUN40" s="277"/>
      <c r="IUO40" s="277"/>
      <c r="IUP40" s="277"/>
      <c r="IUQ40" s="277"/>
      <c r="IUR40" s="277"/>
      <c r="IUS40" s="277"/>
      <c r="IUT40" s="277"/>
      <c r="IUU40" s="277"/>
      <c r="IUV40" s="277"/>
      <c r="IUW40" s="277"/>
      <c r="IUX40" s="277"/>
      <c r="IUY40" s="277"/>
      <c r="IUZ40" s="277"/>
      <c r="IVA40" s="277"/>
      <c r="IVB40" s="277"/>
      <c r="IVC40" s="277"/>
      <c r="IVD40" s="277"/>
      <c r="IVE40" s="277"/>
      <c r="IVF40" s="277"/>
      <c r="IVG40" s="277"/>
      <c r="IVH40" s="277"/>
      <c r="IVI40" s="277"/>
      <c r="IVJ40" s="277"/>
      <c r="IVK40" s="277"/>
      <c r="IVL40" s="277"/>
      <c r="IVM40" s="277"/>
      <c r="IVN40" s="277"/>
      <c r="IVO40" s="277"/>
      <c r="IVP40" s="277"/>
      <c r="IVQ40" s="277"/>
      <c r="IVR40" s="277"/>
      <c r="IVS40" s="277"/>
      <c r="IVT40" s="277"/>
      <c r="IVU40" s="277"/>
      <c r="IVV40" s="277"/>
      <c r="IVW40" s="277"/>
      <c r="IVX40" s="277"/>
      <c r="IVY40" s="277"/>
      <c r="IVZ40" s="277"/>
      <c r="IWA40" s="277"/>
      <c r="IWB40" s="277"/>
      <c r="IWC40" s="277"/>
      <c r="IWD40" s="277"/>
      <c r="IWE40" s="277"/>
      <c r="IWF40" s="277"/>
      <c r="IWG40" s="277"/>
      <c r="IWH40" s="277"/>
      <c r="IWI40" s="277"/>
      <c r="IWJ40" s="277"/>
      <c r="IWK40" s="277"/>
      <c r="IWL40" s="277"/>
      <c r="IWM40" s="277"/>
      <c r="IWN40" s="277"/>
      <c r="IWO40" s="277"/>
      <c r="IWP40" s="277"/>
      <c r="IWQ40" s="277"/>
      <c r="IWR40" s="277"/>
      <c r="IWS40" s="277"/>
      <c r="IWT40" s="277"/>
      <c r="IWU40" s="277"/>
      <c r="IWV40" s="277"/>
      <c r="IWW40" s="277"/>
      <c r="IWX40" s="277"/>
      <c r="IWY40" s="277"/>
      <c r="IWZ40" s="277"/>
      <c r="IXA40" s="277"/>
      <c r="IXB40" s="277"/>
      <c r="IXC40" s="277"/>
      <c r="IXD40" s="277"/>
      <c r="IXE40" s="277"/>
      <c r="IXF40" s="277"/>
      <c r="IXG40" s="277"/>
      <c r="IXH40" s="277"/>
      <c r="IXI40" s="277"/>
      <c r="IXJ40" s="277"/>
      <c r="IXK40" s="277"/>
      <c r="IXL40" s="277"/>
      <c r="IXM40" s="277"/>
      <c r="IXN40" s="277"/>
      <c r="IXO40" s="277"/>
      <c r="IXP40" s="277"/>
      <c r="IXQ40" s="277"/>
      <c r="IXR40" s="277"/>
      <c r="IXS40" s="277"/>
      <c r="IXT40" s="277"/>
      <c r="IXU40" s="277"/>
      <c r="IXV40" s="277"/>
      <c r="IXW40" s="277"/>
      <c r="IXX40" s="277"/>
      <c r="IXY40" s="277"/>
      <c r="IXZ40" s="277"/>
      <c r="IYA40" s="277"/>
      <c r="IYB40" s="277"/>
      <c r="IYC40" s="277"/>
      <c r="IYD40" s="277"/>
      <c r="IYE40" s="277"/>
      <c r="IYF40" s="277"/>
      <c r="IYG40" s="277"/>
      <c r="IYH40" s="277"/>
      <c r="IYI40" s="277"/>
      <c r="IYJ40" s="277"/>
      <c r="IYK40" s="277"/>
      <c r="IYL40" s="277"/>
      <c r="IYM40" s="277"/>
      <c r="IYN40" s="277"/>
      <c r="IYO40" s="277"/>
      <c r="IYP40" s="277"/>
      <c r="IYQ40" s="277"/>
      <c r="IYR40" s="277"/>
      <c r="IYS40" s="277"/>
      <c r="IYT40" s="277"/>
      <c r="IYU40" s="277"/>
      <c r="IYV40" s="277"/>
      <c r="IYW40" s="277"/>
      <c r="IYX40" s="277"/>
      <c r="IYY40" s="277"/>
      <c r="IYZ40" s="277"/>
      <c r="IZA40" s="277"/>
      <c r="IZB40" s="277"/>
      <c r="IZC40" s="277"/>
      <c r="IZD40" s="277"/>
      <c r="IZE40" s="277"/>
      <c r="IZF40" s="277"/>
      <c r="IZG40" s="277"/>
      <c r="IZH40" s="277"/>
      <c r="IZI40" s="277"/>
      <c r="IZJ40" s="277"/>
      <c r="IZK40" s="277"/>
      <c r="IZL40" s="277"/>
      <c r="IZM40" s="277"/>
      <c r="IZN40" s="277"/>
      <c r="IZO40" s="277"/>
      <c r="IZP40" s="277"/>
      <c r="IZQ40" s="277"/>
      <c r="IZR40" s="277"/>
      <c r="IZS40" s="277"/>
      <c r="IZT40" s="277"/>
      <c r="IZU40" s="277"/>
      <c r="IZV40" s="277"/>
      <c r="IZW40" s="277"/>
      <c r="IZX40" s="277"/>
      <c r="IZY40" s="277"/>
      <c r="IZZ40" s="277"/>
      <c r="JAA40" s="277"/>
      <c r="JAB40" s="277"/>
      <c r="JAC40" s="277"/>
      <c r="JAD40" s="277"/>
      <c r="JAE40" s="277"/>
      <c r="JAF40" s="277"/>
      <c r="JAG40" s="277"/>
      <c r="JAH40" s="277"/>
      <c r="JAI40" s="277"/>
      <c r="JAJ40" s="277"/>
      <c r="JAK40" s="277"/>
      <c r="JAL40" s="277"/>
      <c r="JAM40" s="277"/>
      <c r="JAN40" s="277"/>
      <c r="JAO40" s="277"/>
      <c r="JAP40" s="277"/>
      <c r="JAQ40" s="277"/>
      <c r="JAR40" s="277"/>
      <c r="JAS40" s="277"/>
      <c r="JAT40" s="277"/>
      <c r="JAU40" s="277"/>
      <c r="JAV40" s="277"/>
      <c r="JAW40" s="277"/>
      <c r="JAX40" s="277"/>
      <c r="JAY40" s="277"/>
      <c r="JAZ40" s="277"/>
      <c r="JBA40" s="277"/>
      <c r="JBB40" s="277"/>
      <c r="JBC40" s="277"/>
      <c r="JBD40" s="277"/>
      <c r="JBE40" s="277"/>
      <c r="JBF40" s="277"/>
      <c r="JBG40" s="277"/>
      <c r="JBH40" s="277"/>
      <c r="JBI40" s="277"/>
      <c r="JBJ40" s="277"/>
      <c r="JBK40" s="277"/>
      <c r="JBL40" s="277"/>
      <c r="JBM40" s="277"/>
      <c r="JBN40" s="277"/>
      <c r="JBO40" s="277"/>
      <c r="JBP40" s="277"/>
      <c r="JBQ40" s="277"/>
      <c r="JBR40" s="277"/>
      <c r="JBS40" s="277"/>
      <c r="JBT40" s="277"/>
      <c r="JBU40" s="277"/>
      <c r="JBV40" s="277"/>
      <c r="JBW40" s="277"/>
      <c r="JBX40" s="277"/>
      <c r="JBY40" s="277"/>
      <c r="JBZ40" s="277"/>
      <c r="JCA40" s="277"/>
      <c r="JCB40" s="277"/>
      <c r="JCC40" s="277"/>
      <c r="JCD40" s="277"/>
      <c r="JCE40" s="277"/>
      <c r="JCF40" s="277"/>
      <c r="JCG40" s="277"/>
      <c r="JCH40" s="277"/>
      <c r="JCI40" s="277"/>
      <c r="JCJ40" s="277"/>
      <c r="JCK40" s="277"/>
      <c r="JCL40" s="277"/>
      <c r="JCM40" s="277"/>
      <c r="JCN40" s="277"/>
      <c r="JCO40" s="277"/>
      <c r="JCP40" s="277"/>
      <c r="JCQ40" s="277"/>
      <c r="JCR40" s="277"/>
      <c r="JCS40" s="277"/>
      <c r="JCT40" s="277"/>
      <c r="JCU40" s="277"/>
      <c r="JCV40" s="277"/>
      <c r="JCW40" s="277"/>
      <c r="JCX40" s="277"/>
      <c r="JCY40" s="277"/>
      <c r="JCZ40" s="277"/>
      <c r="JDA40" s="277"/>
      <c r="JDB40" s="277"/>
      <c r="JDC40" s="277"/>
      <c r="JDD40" s="277"/>
      <c r="JDE40" s="277"/>
      <c r="JDF40" s="277"/>
      <c r="JDG40" s="277"/>
      <c r="JDH40" s="277"/>
      <c r="JDI40" s="277"/>
      <c r="JDJ40" s="277"/>
      <c r="JDK40" s="277"/>
      <c r="JDL40" s="277"/>
      <c r="JDM40" s="277"/>
      <c r="JDN40" s="277"/>
      <c r="JDO40" s="277"/>
      <c r="JDP40" s="277"/>
      <c r="JDQ40" s="277"/>
      <c r="JDR40" s="277"/>
      <c r="JDS40" s="277"/>
      <c r="JDT40" s="277"/>
      <c r="JDU40" s="277"/>
      <c r="JDV40" s="277"/>
      <c r="JDW40" s="277"/>
      <c r="JDX40" s="277"/>
      <c r="JDY40" s="277"/>
      <c r="JDZ40" s="277"/>
      <c r="JEA40" s="277"/>
      <c r="JEB40" s="277"/>
      <c r="JEC40" s="277"/>
      <c r="JED40" s="277"/>
      <c r="JEE40" s="277"/>
      <c r="JEF40" s="277"/>
      <c r="JEG40" s="277"/>
      <c r="JEH40" s="277"/>
      <c r="JEI40" s="277"/>
      <c r="JEJ40" s="277"/>
      <c r="JEK40" s="277"/>
      <c r="JEL40" s="277"/>
      <c r="JEM40" s="277"/>
      <c r="JEN40" s="277"/>
      <c r="JEO40" s="277"/>
      <c r="JEP40" s="277"/>
      <c r="JEQ40" s="277"/>
      <c r="JER40" s="277"/>
      <c r="JES40" s="277"/>
      <c r="JET40" s="277"/>
      <c r="JEU40" s="277"/>
      <c r="JEV40" s="277"/>
      <c r="JEW40" s="277"/>
      <c r="JEX40" s="277"/>
      <c r="JEY40" s="277"/>
      <c r="JEZ40" s="277"/>
      <c r="JFA40" s="277"/>
      <c r="JFB40" s="277"/>
      <c r="JFC40" s="277"/>
      <c r="JFD40" s="277"/>
      <c r="JFE40" s="277"/>
      <c r="JFF40" s="277"/>
      <c r="JFG40" s="277"/>
      <c r="JFH40" s="277"/>
      <c r="JFI40" s="277"/>
      <c r="JFJ40" s="277"/>
      <c r="JFK40" s="277"/>
      <c r="JFL40" s="277"/>
      <c r="JFM40" s="277"/>
      <c r="JFN40" s="277"/>
      <c r="JFO40" s="277"/>
      <c r="JFP40" s="277"/>
      <c r="JFQ40" s="277"/>
      <c r="JFR40" s="277"/>
      <c r="JFS40" s="277"/>
      <c r="JFT40" s="277"/>
      <c r="JFU40" s="277"/>
      <c r="JFV40" s="277"/>
      <c r="JFW40" s="277"/>
      <c r="JFX40" s="277"/>
      <c r="JFY40" s="277"/>
      <c r="JFZ40" s="277"/>
      <c r="JGA40" s="277"/>
      <c r="JGB40" s="277"/>
      <c r="JGC40" s="277"/>
      <c r="JGD40" s="277"/>
      <c r="JGE40" s="277"/>
      <c r="JGF40" s="277"/>
      <c r="JGG40" s="277"/>
      <c r="JGH40" s="277"/>
      <c r="JGI40" s="277"/>
      <c r="JGJ40" s="277"/>
      <c r="JGK40" s="277"/>
      <c r="JGL40" s="277"/>
      <c r="JGM40" s="277"/>
      <c r="JGN40" s="277"/>
      <c r="JGO40" s="277"/>
      <c r="JGP40" s="277"/>
      <c r="JGQ40" s="277"/>
      <c r="JGR40" s="277"/>
      <c r="JGS40" s="277"/>
      <c r="JGT40" s="277"/>
      <c r="JGU40" s="277"/>
      <c r="JGV40" s="277"/>
      <c r="JGW40" s="277"/>
      <c r="JGX40" s="277"/>
      <c r="JGY40" s="277"/>
      <c r="JGZ40" s="277"/>
      <c r="JHA40" s="277"/>
      <c r="JHB40" s="277"/>
      <c r="JHC40" s="277"/>
      <c r="JHD40" s="277"/>
      <c r="JHE40" s="277"/>
      <c r="JHF40" s="277"/>
      <c r="JHG40" s="277"/>
      <c r="JHH40" s="277"/>
      <c r="JHI40" s="277"/>
      <c r="JHJ40" s="277"/>
      <c r="JHK40" s="277"/>
      <c r="JHL40" s="277"/>
      <c r="JHM40" s="277"/>
      <c r="JHN40" s="277"/>
      <c r="JHO40" s="277"/>
      <c r="JHP40" s="277"/>
      <c r="JHQ40" s="277"/>
      <c r="JHR40" s="277"/>
      <c r="JHS40" s="277"/>
      <c r="JHT40" s="277"/>
      <c r="JHU40" s="277"/>
      <c r="JHV40" s="277"/>
      <c r="JHW40" s="277"/>
      <c r="JHX40" s="277"/>
      <c r="JHY40" s="277"/>
      <c r="JHZ40" s="277"/>
      <c r="JIA40" s="277"/>
      <c r="JIB40" s="277"/>
      <c r="JIC40" s="277"/>
      <c r="JID40" s="277"/>
      <c r="JIE40" s="277"/>
      <c r="JIF40" s="277"/>
      <c r="JIG40" s="277"/>
      <c r="JIH40" s="277"/>
      <c r="JII40" s="277"/>
      <c r="JIJ40" s="277"/>
      <c r="JIK40" s="277"/>
      <c r="JIL40" s="277"/>
      <c r="JIM40" s="277"/>
      <c r="JIN40" s="277"/>
      <c r="JIO40" s="277"/>
      <c r="JIP40" s="277"/>
      <c r="JIQ40" s="277"/>
      <c r="JIR40" s="277"/>
      <c r="JIS40" s="277"/>
      <c r="JIT40" s="277"/>
      <c r="JIU40" s="277"/>
      <c r="JIV40" s="277"/>
      <c r="JIW40" s="277"/>
      <c r="JIX40" s="277"/>
      <c r="JIY40" s="277"/>
      <c r="JIZ40" s="277"/>
      <c r="JJA40" s="277"/>
      <c r="JJB40" s="277"/>
      <c r="JJC40" s="277"/>
      <c r="JJD40" s="277"/>
      <c r="JJE40" s="277"/>
      <c r="JJF40" s="277"/>
      <c r="JJG40" s="277"/>
      <c r="JJH40" s="277"/>
      <c r="JJI40" s="277"/>
      <c r="JJJ40" s="277"/>
      <c r="JJK40" s="277"/>
      <c r="JJL40" s="277"/>
      <c r="JJM40" s="277"/>
      <c r="JJN40" s="277"/>
      <c r="JJO40" s="277"/>
      <c r="JJP40" s="277"/>
      <c r="JJQ40" s="277"/>
      <c r="JJR40" s="277"/>
      <c r="JJS40" s="277"/>
      <c r="JJT40" s="277"/>
      <c r="JJU40" s="277"/>
      <c r="JJV40" s="277"/>
      <c r="JJW40" s="277"/>
      <c r="JJX40" s="277"/>
      <c r="JJY40" s="277"/>
      <c r="JJZ40" s="277"/>
      <c r="JKA40" s="277"/>
      <c r="JKB40" s="277"/>
      <c r="JKC40" s="277"/>
      <c r="JKD40" s="277"/>
      <c r="JKE40" s="277"/>
      <c r="JKF40" s="277"/>
      <c r="JKG40" s="277"/>
      <c r="JKH40" s="277"/>
      <c r="JKI40" s="277"/>
      <c r="JKJ40" s="277"/>
      <c r="JKK40" s="277"/>
      <c r="JKL40" s="277"/>
      <c r="JKM40" s="277"/>
      <c r="JKN40" s="277"/>
      <c r="JKO40" s="277"/>
      <c r="JKP40" s="277"/>
      <c r="JKQ40" s="277"/>
      <c r="JKR40" s="277"/>
      <c r="JKS40" s="277"/>
      <c r="JKT40" s="277"/>
      <c r="JKU40" s="277"/>
      <c r="JKV40" s="277"/>
      <c r="JKW40" s="277"/>
      <c r="JKX40" s="277"/>
      <c r="JKY40" s="277"/>
      <c r="JKZ40" s="277"/>
      <c r="JLA40" s="277"/>
      <c r="JLB40" s="277"/>
      <c r="JLC40" s="277"/>
      <c r="JLD40" s="277"/>
      <c r="JLE40" s="277"/>
      <c r="JLF40" s="277"/>
      <c r="JLG40" s="277"/>
      <c r="JLH40" s="277"/>
      <c r="JLI40" s="277"/>
      <c r="JLJ40" s="277"/>
      <c r="JLK40" s="277"/>
      <c r="JLL40" s="277"/>
      <c r="JLM40" s="277"/>
      <c r="JLN40" s="277"/>
      <c r="JLO40" s="277"/>
      <c r="JLP40" s="277"/>
      <c r="JLQ40" s="277"/>
      <c r="JLR40" s="277"/>
      <c r="JLS40" s="277"/>
      <c r="JLT40" s="277"/>
      <c r="JLU40" s="277"/>
      <c r="JLV40" s="277"/>
      <c r="JLW40" s="277"/>
      <c r="JLX40" s="277"/>
      <c r="JLY40" s="277"/>
      <c r="JLZ40" s="277"/>
      <c r="JMA40" s="277"/>
      <c r="JMB40" s="277"/>
      <c r="JMC40" s="277"/>
      <c r="JMD40" s="277"/>
      <c r="JME40" s="277"/>
      <c r="JMF40" s="277"/>
      <c r="JMG40" s="277"/>
      <c r="JMH40" s="277"/>
      <c r="JMI40" s="277"/>
      <c r="JMJ40" s="277"/>
      <c r="JMK40" s="277"/>
      <c r="JML40" s="277"/>
      <c r="JMM40" s="277"/>
      <c r="JMN40" s="277"/>
      <c r="JMO40" s="277"/>
      <c r="JMP40" s="277"/>
      <c r="JMQ40" s="277"/>
      <c r="JMR40" s="277"/>
      <c r="JMS40" s="277"/>
      <c r="JMT40" s="277"/>
      <c r="JMU40" s="277"/>
      <c r="JMV40" s="277"/>
      <c r="JMW40" s="277"/>
      <c r="JMX40" s="277"/>
      <c r="JMY40" s="277"/>
      <c r="JMZ40" s="277"/>
      <c r="JNA40" s="277"/>
      <c r="JNB40" s="277"/>
      <c r="JNC40" s="277"/>
      <c r="JND40" s="277"/>
      <c r="JNE40" s="277"/>
      <c r="JNF40" s="277"/>
      <c r="JNG40" s="277"/>
      <c r="JNH40" s="277"/>
      <c r="JNI40" s="277"/>
      <c r="JNJ40" s="277"/>
      <c r="JNK40" s="277"/>
      <c r="JNL40" s="277"/>
      <c r="JNM40" s="277"/>
      <c r="JNN40" s="277"/>
      <c r="JNO40" s="277"/>
      <c r="JNP40" s="277"/>
      <c r="JNQ40" s="277"/>
      <c r="JNR40" s="277"/>
      <c r="JNS40" s="277"/>
      <c r="JNT40" s="277"/>
      <c r="JNU40" s="277"/>
      <c r="JNV40" s="277"/>
      <c r="JNW40" s="277"/>
      <c r="JNX40" s="277"/>
      <c r="JNY40" s="277"/>
      <c r="JNZ40" s="277"/>
      <c r="JOA40" s="277"/>
      <c r="JOB40" s="277"/>
      <c r="JOC40" s="277"/>
      <c r="JOD40" s="277"/>
      <c r="JOE40" s="277"/>
      <c r="JOF40" s="277"/>
      <c r="JOG40" s="277"/>
      <c r="JOH40" s="277"/>
      <c r="JOI40" s="277"/>
      <c r="JOJ40" s="277"/>
      <c r="JOK40" s="277"/>
      <c r="JOL40" s="277"/>
      <c r="JOM40" s="277"/>
      <c r="JON40" s="277"/>
      <c r="JOO40" s="277"/>
      <c r="JOP40" s="277"/>
      <c r="JOQ40" s="277"/>
      <c r="JOR40" s="277"/>
      <c r="JOS40" s="277"/>
      <c r="JOT40" s="277"/>
      <c r="JOU40" s="277"/>
      <c r="JOV40" s="277"/>
      <c r="JOW40" s="277"/>
      <c r="JOX40" s="277"/>
      <c r="JOY40" s="277"/>
      <c r="JOZ40" s="277"/>
      <c r="JPA40" s="277"/>
      <c r="JPB40" s="277"/>
      <c r="JPC40" s="277"/>
      <c r="JPD40" s="277"/>
      <c r="JPE40" s="277"/>
      <c r="JPF40" s="277"/>
      <c r="JPG40" s="277"/>
      <c r="JPH40" s="277"/>
      <c r="JPI40" s="277"/>
      <c r="JPJ40" s="277"/>
      <c r="JPK40" s="277"/>
      <c r="JPL40" s="277"/>
      <c r="JPM40" s="277"/>
      <c r="JPN40" s="277"/>
      <c r="JPO40" s="277"/>
      <c r="JPP40" s="277"/>
      <c r="JPQ40" s="277"/>
      <c r="JPR40" s="277"/>
      <c r="JPS40" s="277"/>
      <c r="JPT40" s="277"/>
      <c r="JPU40" s="277"/>
      <c r="JPV40" s="277"/>
      <c r="JPW40" s="277"/>
      <c r="JPX40" s="277"/>
      <c r="JPY40" s="277"/>
      <c r="JPZ40" s="277"/>
      <c r="JQA40" s="277"/>
      <c r="JQB40" s="277"/>
      <c r="JQC40" s="277"/>
      <c r="JQD40" s="277"/>
      <c r="JQE40" s="277"/>
      <c r="JQF40" s="277"/>
      <c r="JQG40" s="277"/>
      <c r="JQH40" s="277"/>
      <c r="JQI40" s="277"/>
      <c r="JQJ40" s="277"/>
      <c r="JQK40" s="277"/>
      <c r="JQL40" s="277"/>
      <c r="JQM40" s="277"/>
      <c r="JQN40" s="277"/>
      <c r="JQO40" s="277"/>
      <c r="JQP40" s="277"/>
      <c r="JQQ40" s="277"/>
      <c r="JQR40" s="277"/>
      <c r="JQS40" s="277"/>
      <c r="JQT40" s="277"/>
      <c r="JQU40" s="277"/>
      <c r="JQV40" s="277"/>
      <c r="JQW40" s="277"/>
      <c r="JQX40" s="277"/>
      <c r="JQY40" s="277"/>
      <c r="JQZ40" s="277"/>
      <c r="JRA40" s="277"/>
      <c r="JRB40" s="277"/>
      <c r="JRC40" s="277"/>
      <c r="JRD40" s="277"/>
      <c r="JRE40" s="277"/>
      <c r="JRF40" s="277"/>
      <c r="JRG40" s="277"/>
      <c r="JRH40" s="277"/>
      <c r="JRI40" s="277"/>
      <c r="JRJ40" s="277"/>
      <c r="JRK40" s="277"/>
      <c r="JRL40" s="277"/>
      <c r="JRM40" s="277"/>
      <c r="JRN40" s="277"/>
      <c r="JRO40" s="277"/>
      <c r="JRP40" s="277"/>
      <c r="JRQ40" s="277"/>
      <c r="JRR40" s="277"/>
      <c r="JRS40" s="277"/>
      <c r="JRT40" s="277"/>
      <c r="JRU40" s="277"/>
      <c r="JRV40" s="277"/>
      <c r="JRW40" s="277"/>
      <c r="JRX40" s="277"/>
      <c r="JRY40" s="277"/>
      <c r="JRZ40" s="277"/>
      <c r="JSA40" s="277"/>
      <c r="JSB40" s="277"/>
      <c r="JSC40" s="277"/>
      <c r="JSD40" s="277"/>
      <c r="JSE40" s="277"/>
      <c r="JSF40" s="277"/>
      <c r="JSG40" s="277"/>
      <c r="JSH40" s="277"/>
      <c r="JSI40" s="277"/>
      <c r="JSJ40" s="277"/>
      <c r="JSK40" s="277"/>
      <c r="JSL40" s="277"/>
      <c r="JSM40" s="277"/>
      <c r="JSN40" s="277"/>
      <c r="JSO40" s="277"/>
      <c r="JSP40" s="277"/>
      <c r="JSQ40" s="277"/>
      <c r="JSR40" s="277"/>
      <c r="JSS40" s="277"/>
      <c r="JST40" s="277"/>
      <c r="JSU40" s="277"/>
      <c r="JSV40" s="277"/>
      <c r="JSW40" s="277"/>
      <c r="JSX40" s="277"/>
      <c r="JSY40" s="277"/>
      <c r="JSZ40" s="277"/>
      <c r="JTA40" s="277"/>
      <c r="JTB40" s="277"/>
      <c r="JTC40" s="277"/>
      <c r="JTD40" s="277"/>
      <c r="JTE40" s="277"/>
      <c r="JTF40" s="277"/>
      <c r="JTG40" s="277"/>
      <c r="JTH40" s="277"/>
      <c r="JTI40" s="277"/>
      <c r="JTJ40" s="277"/>
      <c r="JTK40" s="277"/>
      <c r="JTL40" s="277"/>
      <c r="JTM40" s="277"/>
      <c r="JTN40" s="277"/>
      <c r="JTO40" s="277"/>
      <c r="JTP40" s="277"/>
      <c r="JTQ40" s="277"/>
      <c r="JTR40" s="277"/>
      <c r="JTS40" s="277"/>
      <c r="JTT40" s="277"/>
      <c r="JTU40" s="277"/>
      <c r="JTV40" s="277"/>
      <c r="JTW40" s="277"/>
      <c r="JTX40" s="277"/>
      <c r="JTY40" s="277"/>
      <c r="JTZ40" s="277"/>
      <c r="JUA40" s="277"/>
      <c r="JUB40" s="277"/>
      <c r="JUC40" s="277"/>
      <c r="JUD40" s="277"/>
      <c r="JUE40" s="277"/>
      <c r="JUF40" s="277"/>
      <c r="JUG40" s="277"/>
      <c r="JUH40" s="277"/>
      <c r="JUI40" s="277"/>
      <c r="JUJ40" s="277"/>
      <c r="JUK40" s="277"/>
      <c r="JUL40" s="277"/>
      <c r="JUM40" s="277"/>
      <c r="JUN40" s="277"/>
      <c r="JUO40" s="277"/>
      <c r="JUP40" s="277"/>
      <c r="JUQ40" s="277"/>
      <c r="JUR40" s="277"/>
      <c r="JUS40" s="277"/>
      <c r="JUT40" s="277"/>
      <c r="JUU40" s="277"/>
      <c r="JUV40" s="277"/>
      <c r="JUW40" s="277"/>
      <c r="JUX40" s="277"/>
      <c r="JUY40" s="277"/>
      <c r="JUZ40" s="277"/>
      <c r="JVA40" s="277"/>
      <c r="JVB40" s="277"/>
      <c r="JVC40" s="277"/>
      <c r="JVD40" s="277"/>
      <c r="JVE40" s="277"/>
      <c r="JVF40" s="277"/>
      <c r="JVG40" s="277"/>
      <c r="JVH40" s="277"/>
      <c r="JVI40" s="277"/>
      <c r="JVJ40" s="277"/>
      <c r="JVK40" s="277"/>
      <c r="JVL40" s="277"/>
      <c r="JVM40" s="277"/>
      <c r="JVN40" s="277"/>
      <c r="JVO40" s="277"/>
      <c r="JVP40" s="277"/>
      <c r="JVQ40" s="277"/>
      <c r="JVR40" s="277"/>
      <c r="JVS40" s="277"/>
      <c r="JVT40" s="277"/>
      <c r="JVU40" s="277"/>
      <c r="JVV40" s="277"/>
      <c r="JVW40" s="277"/>
      <c r="JVX40" s="277"/>
      <c r="JVY40" s="277"/>
      <c r="JVZ40" s="277"/>
      <c r="JWA40" s="277"/>
      <c r="JWB40" s="277"/>
      <c r="JWC40" s="277"/>
      <c r="JWD40" s="277"/>
      <c r="JWE40" s="277"/>
      <c r="JWF40" s="277"/>
      <c r="JWG40" s="277"/>
      <c r="JWH40" s="277"/>
      <c r="JWI40" s="277"/>
      <c r="JWJ40" s="277"/>
      <c r="JWK40" s="277"/>
      <c r="JWL40" s="277"/>
      <c r="JWM40" s="277"/>
      <c r="JWN40" s="277"/>
      <c r="JWO40" s="277"/>
      <c r="JWP40" s="277"/>
      <c r="JWQ40" s="277"/>
      <c r="JWR40" s="277"/>
      <c r="JWS40" s="277"/>
      <c r="JWT40" s="277"/>
      <c r="JWU40" s="277"/>
      <c r="JWV40" s="277"/>
      <c r="JWW40" s="277"/>
      <c r="JWX40" s="277"/>
      <c r="JWY40" s="277"/>
      <c r="JWZ40" s="277"/>
      <c r="JXA40" s="277"/>
      <c r="JXB40" s="277"/>
      <c r="JXC40" s="277"/>
      <c r="JXD40" s="277"/>
      <c r="JXE40" s="277"/>
      <c r="JXF40" s="277"/>
      <c r="JXG40" s="277"/>
      <c r="JXH40" s="277"/>
      <c r="JXI40" s="277"/>
      <c r="JXJ40" s="277"/>
      <c r="JXK40" s="277"/>
      <c r="JXL40" s="277"/>
      <c r="JXM40" s="277"/>
      <c r="JXN40" s="277"/>
      <c r="JXO40" s="277"/>
      <c r="JXP40" s="277"/>
      <c r="JXQ40" s="277"/>
      <c r="JXR40" s="277"/>
      <c r="JXS40" s="277"/>
      <c r="JXT40" s="277"/>
      <c r="JXU40" s="277"/>
      <c r="JXV40" s="277"/>
      <c r="JXW40" s="277"/>
      <c r="JXX40" s="277"/>
      <c r="JXY40" s="277"/>
      <c r="JXZ40" s="277"/>
      <c r="JYA40" s="277"/>
      <c r="JYB40" s="277"/>
      <c r="JYC40" s="277"/>
      <c r="JYD40" s="277"/>
      <c r="JYE40" s="277"/>
      <c r="JYF40" s="277"/>
      <c r="JYG40" s="277"/>
      <c r="JYH40" s="277"/>
      <c r="JYI40" s="277"/>
      <c r="JYJ40" s="277"/>
      <c r="JYK40" s="277"/>
      <c r="JYL40" s="277"/>
      <c r="JYM40" s="277"/>
      <c r="JYN40" s="277"/>
      <c r="JYO40" s="277"/>
      <c r="JYP40" s="277"/>
      <c r="JYQ40" s="277"/>
      <c r="JYR40" s="277"/>
      <c r="JYS40" s="277"/>
      <c r="JYT40" s="277"/>
      <c r="JYU40" s="277"/>
      <c r="JYV40" s="277"/>
      <c r="JYW40" s="277"/>
      <c r="JYX40" s="277"/>
      <c r="JYY40" s="277"/>
      <c r="JYZ40" s="277"/>
      <c r="JZA40" s="277"/>
      <c r="JZB40" s="277"/>
      <c r="JZC40" s="277"/>
      <c r="JZD40" s="277"/>
      <c r="JZE40" s="277"/>
      <c r="JZF40" s="277"/>
      <c r="JZG40" s="277"/>
      <c r="JZH40" s="277"/>
      <c r="JZI40" s="277"/>
      <c r="JZJ40" s="277"/>
      <c r="JZK40" s="277"/>
      <c r="JZL40" s="277"/>
      <c r="JZM40" s="277"/>
      <c r="JZN40" s="277"/>
      <c r="JZO40" s="277"/>
      <c r="JZP40" s="277"/>
      <c r="JZQ40" s="277"/>
      <c r="JZR40" s="277"/>
      <c r="JZS40" s="277"/>
      <c r="JZT40" s="277"/>
      <c r="JZU40" s="277"/>
      <c r="JZV40" s="277"/>
      <c r="JZW40" s="277"/>
      <c r="JZX40" s="277"/>
      <c r="JZY40" s="277"/>
      <c r="JZZ40" s="277"/>
      <c r="KAA40" s="277"/>
      <c r="KAB40" s="277"/>
      <c r="KAC40" s="277"/>
      <c r="KAD40" s="277"/>
      <c r="KAE40" s="277"/>
      <c r="KAF40" s="277"/>
      <c r="KAG40" s="277"/>
      <c r="KAH40" s="277"/>
      <c r="KAI40" s="277"/>
      <c r="KAJ40" s="277"/>
      <c r="KAK40" s="277"/>
      <c r="KAL40" s="277"/>
      <c r="KAM40" s="277"/>
      <c r="KAN40" s="277"/>
      <c r="KAO40" s="277"/>
      <c r="KAP40" s="277"/>
      <c r="KAQ40" s="277"/>
      <c r="KAR40" s="277"/>
      <c r="KAS40" s="277"/>
      <c r="KAT40" s="277"/>
      <c r="KAU40" s="277"/>
      <c r="KAV40" s="277"/>
      <c r="KAW40" s="277"/>
      <c r="KAX40" s="277"/>
      <c r="KAY40" s="277"/>
      <c r="KAZ40" s="277"/>
      <c r="KBA40" s="277"/>
      <c r="KBB40" s="277"/>
      <c r="KBC40" s="277"/>
      <c r="KBD40" s="277"/>
      <c r="KBE40" s="277"/>
      <c r="KBF40" s="277"/>
      <c r="KBG40" s="277"/>
      <c r="KBH40" s="277"/>
      <c r="KBI40" s="277"/>
      <c r="KBJ40" s="277"/>
      <c r="KBK40" s="277"/>
      <c r="KBL40" s="277"/>
      <c r="KBM40" s="277"/>
      <c r="KBN40" s="277"/>
      <c r="KBO40" s="277"/>
      <c r="KBP40" s="277"/>
      <c r="KBQ40" s="277"/>
      <c r="KBR40" s="277"/>
      <c r="KBS40" s="277"/>
      <c r="KBT40" s="277"/>
      <c r="KBU40" s="277"/>
      <c r="KBV40" s="277"/>
      <c r="KBW40" s="277"/>
      <c r="KBX40" s="277"/>
      <c r="KBY40" s="277"/>
      <c r="KBZ40" s="277"/>
      <c r="KCA40" s="277"/>
      <c r="KCB40" s="277"/>
      <c r="KCC40" s="277"/>
      <c r="KCD40" s="277"/>
      <c r="KCE40" s="277"/>
      <c r="KCF40" s="277"/>
      <c r="KCG40" s="277"/>
      <c r="KCH40" s="277"/>
      <c r="KCI40" s="277"/>
      <c r="KCJ40" s="277"/>
      <c r="KCK40" s="277"/>
      <c r="KCL40" s="277"/>
      <c r="KCM40" s="277"/>
      <c r="KCN40" s="277"/>
      <c r="KCO40" s="277"/>
      <c r="KCP40" s="277"/>
      <c r="KCQ40" s="277"/>
      <c r="KCR40" s="277"/>
      <c r="KCS40" s="277"/>
      <c r="KCT40" s="277"/>
      <c r="KCU40" s="277"/>
      <c r="KCV40" s="277"/>
      <c r="KCW40" s="277"/>
      <c r="KCX40" s="277"/>
      <c r="KCY40" s="277"/>
      <c r="KCZ40" s="277"/>
      <c r="KDA40" s="277"/>
      <c r="KDB40" s="277"/>
      <c r="KDC40" s="277"/>
      <c r="KDD40" s="277"/>
      <c r="KDE40" s="277"/>
      <c r="KDF40" s="277"/>
      <c r="KDG40" s="277"/>
      <c r="KDH40" s="277"/>
      <c r="KDI40" s="277"/>
      <c r="KDJ40" s="277"/>
      <c r="KDK40" s="277"/>
      <c r="KDL40" s="277"/>
      <c r="KDM40" s="277"/>
      <c r="KDN40" s="277"/>
      <c r="KDO40" s="277"/>
      <c r="KDP40" s="277"/>
      <c r="KDQ40" s="277"/>
      <c r="KDR40" s="277"/>
      <c r="KDS40" s="277"/>
      <c r="KDT40" s="277"/>
      <c r="KDU40" s="277"/>
      <c r="KDV40" s="277"/>
      <c r="KDW40" s="277"/>
      <c r="KDX40" s="277"/>
      <c r="KDY40" s="277"/>
      <c r="KDZ40" s="277"/>
      <c r="KEA40" s="277"/>
      <c r="KEB40" s="277"/>
      <c r="KEC40" s="277"/>
      <c r="KED40" s="277"/>
      <c r="KEE40" s="277"/>
      <c r="KEF40" s="277"/>
      <c r="KEG40" s="277"/>
      <c r="KEH40" s="277"/>
      <c r="KEI40" s="277"/>
      <c r="KEJ40" s="277"/>
      <c r="KEK40" s="277"/>
      <c r="KEL40" s="277"/>
      <c r="KEM40" s="277"/>
      <c r="KEN40" s="277"/>
      <c r="KEO40" s="277"/>
      <c r="KEP40" s="277"/>
      <c r="KEQ40" s="277"/>
      <c r="KER40" s="277"/>
      <c r="KES40" s="277"/>
      <c r="KET40" s="277"/>
      <c r="KEU40" s="277"/>
      <c r="KEV40" s="277"/>
      <c r="KEW40" s="277"/>
      <c r="KEX40" s="277"/>
      <c r="KEY40" s="277"/>
      <c r="KEZ40" s="277"/>
      <c r="KFA40" s="277"/>
      <c r="KFB40" s="277"/>
      <c r="KFC40" s="277"/>
      <c r="KFD40" s="277"/>
      <c r="KFE40" s="277"/>
      <c r="KFF40" s="277"/>
      <c r="KFG40" s="277"/>
      <c r="KFH40" s="277"/>
      <c r="KFI40" s="277"/>
      <c r="KFJ40" s="277"/>
      <c r="KFK40" s="277"/>
      <c r="KFL40" s="277"/>
      <c r="KFM40" s="277"/>
      <c r="KFN40" s="277"/>
      <c r="KFO40" s="277"/>
      <c r="KFP40" s="277"/>
      <c r="KFQ40" s="277"/>
      <c r="KFR40" s="277"/>
      <c r="KFS40" s="277"/>
      <c r="KFT40" s="277"/>
      <c r="KFU40" s="277"/>
      <c r="KFV40" s="277"/>
      <c r="KFW40" s="277"/>
      <c r="KFX40" s="277"/>
      <c r="KFY40" s="277"/>
      <c r="KFZ40" s="277"/>
      <c r="KGA40" s="277"/>
      <c r="KGB40" s="277"/>
      <c r="KGC40" s="277"/>
      <c r="KGD40" s="277"/>
      <c r="KGE40" s="277"/>
      <c r="KGF40" s="277"/>
      <c r="KGG40" s="277"/>
      <c r="KGH40" s="277"/>
      <c r="KGI40" s="277"/>
      <c r="KGJ40" s="277"/>
      <c r="KGK40" s="277"/>
      <c r="KGL40" s="277"/>
      <c r="KGM40" s="277"/>
      <c r="KGN40" s="277"/>
      <c r="KGO40" s="277"/>
      <c r="KGP40" s="277"/>
      <c r="KGQ40" s="277"/>
      <c r="KGR40" s="277"/>
      <c r="KGS40" s="277"/>
      <c r="KGT40" s="277"/>
      <c r="KGU40" s="277"/>
      <c r="KGV40" s="277"/>
      <c r="KGW40" s="277"/>
      <c r="KGX40" s="277"/>
      <c r="KGY40" s="277"/>
      <c r="KGZ40" s="277"/>
      <c r="KHA40" s="277"/>
      <c r="KHB40" s="277"/>
      <c r="KHC40" s="277"/>
      <c r="KHD40" s="277"/>
      <c r="KHE40" s="277"/>
      <c r="KHF40" s="277"/>
      <c r="KHG40" s="277"/>
      <c r="KHH40" s="277"/>
      <c r="KHI40" s="277"/>
      <c r="KHJ40" s="277"/>
      <c r="KHK40" s="277"/>
      <c r="KHL40" s="277"/>
      <c r="KHM40" s="277"/>
      <c r="KHN40" s="277"/>
      <c r="KHO40" s="277"/>
      <c r="KHP40" s="277"/>
      <c r="KHQ40" s="277"/>
      <c r="KHR40" s="277"/>
      <c r="KHS40" s="277"/>
      <c r="KHT40" s="277"/>
      <c r="KHU40" s="277"/>
      <c r="KHV40" s="277"/>
      <c r="KHW40" s="277"/>
      <c r="KHX40" s="277"/>
      <c r="KHY40" s="277"/>
      <c r="KHZ40" s="277"/>
      <c r="KIA40" s="277"/>
      <c r="KIB40" s="277"/>
      <c r="KIC40" s="277"/>
      <c r="KID40" s="277"/>
      <c r="KIE40" s="277"/>
      <c r="KIF40" s="277"/>
      <c r="KIG40" s="277"/>
      <c r="KIH40" s="277"/>
      <c r="KII40" s="277"/>
      <c r="KIJ40" s="277"/>
      <c r="KIK40" s="277"/>
      <c r="KIL40" s="277"/>
      <c r="KIM40" s="277"/>
      <c r="KIN40" s="277"/>
      <c r="KIO40" s="277"/>
      <c r="KIP40" s="277"/>
      <c r="KIQ40" s="277"/>
      <c r="KIR40" s="277"/>
      <c r="KIS40" s="277"/>
      <c r="KIT40" s="277"/>
      <c r="KIU40" s="277"/>
      <c r="KIV40" s="277"/>
      <c r="KIW40" s="277"/>
      <c r="KIX40" s="277"/>
      <c r="KIY40" s="277"/>
      <c r="KIZ40" s="277"/>
      <c r="KJA40" s="277"/>
      <c r="KJB40" s="277"/>
      <c r="KJC40" s="277"/>
      <c r="KJD40" s="277"/>
      <c r="KJE40" s="277"/>
      <c r="KJF40" s="277"/>
      <c r="KJG40" s="277"/>
      <c r="KJH40" s="277"/>
      <c r="KJI40" s="277"/>
      <c r="KJJ40" s="277"/>
      <c r="KJK40" s="277"/>
      <c r="KJL40" s="277"/>
      <c r="KJM40" s="277"/>
      <c r="KJN40" s="277"/>
      <c r="KJO40" s="277"/>
      <c r="KJP40" s="277"/>
      <c r="KJQ40" s="277"/>
      <c r="KJR40" s="277"/>
      <c r="KJS40" s="277"/>
      <c r="KJT40" s="277"/>
      <c r="KJU40" s="277"/>
      <c r="KJV40" s="277"/>
      <c r="KJW40" s="277"/>
      <c r="KJX40" s="277"/>
      <c r="KJY40" s="277"/>
      <c r="KJZ40" s="277"/>
      <c r="KKA40" s="277"/>
      <c r="KKB40" s="277"/>
      <c r="KKC40" s="277"/>
      <c r="KKD40" s="277"/>
      <c r="KKE40" s="277"/>
      <c r="KKF40" s="277"/>
      <c r="KKG40" s="277"/>
      <c r="KKH40" s="277"/>
      <c r="KKI40" s="277"/>
      <c r="KKJ40" s="277"/>
      <c r="KKK40" s="277"/>
      <c r="KKL40" s="277"/>
      <c r="KKM40" s="277"/>
      <c r="KKN40" s="277"/>
      <c r="KKO40" s="277"/>
      <c r="KKP40" s="277"/>
      <c r="KKQ40" s="277"/>
      <c r="KKR40" s="277"/>
      <c r="KKS40" s="277"/>
      <c r="KKT40" s="277"/>
      <c r="KKU40" s="277"/>
      <c r="KKV40" s="277"/>
      <c r="KKW40" s="277"/>
      <c r="KKX40" s="277"/>
      <c r="KKY40" s="277"/>
      <c r="KKZ40" s="277"/>
      <c r="KLA40" s="277"/>
      <c r="KLB40" s="277"/>
      <c r="KLC40" s="277"/>
      <c r="KLD40" s="277"/>
      <c r="KLE40" s="277"/>
      <c r="KLF40" s="277"/>
      <c r="KLG40" s="277"/>
      <c r="KLH40" s="277"/>
      <c r="KLI40" s="277"/>
      <c r="KLJ40" s="277"/>
      <c r="KLK40" s="277"/>
      <c r="KLL40" s="277"/>
      <c r="KLM40" s="277"/>
      <c r="KLN40" s="277"/>
      <c r="KLO40" s="277"/>
      <c r="KLP40" s="277"/>
      <c r="KLQ40" s="277"/>
      <c r="KLR40" s="277"/>
      <c r="KLS40" s="277"/>
      <c r="KLT40" s="277"/>
      <c r="KLU40" s="277"/>
      <c r="KLV40" s="277"/>
      <c r="KLW40" s="277"/>
      <c r="KLX40" s="277"/>
      <c r="KLY40" s="277"/>
      <c r="KLZ40" s="277"/>
      <c r="KMA40" s="277"/>
      <c r="KMB40" s="277"/>
      <c r="KMC40" s="277"/>
      <c r="KMD40" s="277"/>
      <c r="KME40" s="277"/>
      <c r="KMF40" s="277"/>
      <c r="KMG40" s="277"/>
      <c r="KMH40" s="277"/>
      <c r="KMI40" s="277"/>
      <c r="KMJ40" s="277"/>
      <c r="KMK40" s="277"/>
      <c r="KML40" s="277"/>
      <c r="KMM40" s="277"/>
      <c r="KMN40" s="277"/>
      <c r="KMO40" s="277"/>
      <c r="KMP40" s="277"/>
      <c r="KMQ40" s="277"/>
      <c r="KMR40" s="277"/>
      <c r="KMS40" s="277"/>
      <c r="KMT40" s="277"/>
      <c r="KMU40" s="277"/>
      <c r="KMV40" s="277"/>
      <c r="KMW40" s="277"/>
      <c r="KMX40" s="277"/>
      <c r="KMY40" s="277"/>
      <c r="KMZ40" s="277"/>
      <c r="KNA40" s="277"/>
      <c r="KNB40" s="277"/>
      <c r="KNC40" s="277"/>
      <c r="KND40" s="277"/>
      <c r="KNE40" s="277"/>
      <c r="KNF40" s="277"/>
      <c r="KNG40" s="277"/>
      <c r="KNH40" s="277"/>
      <c r="KNI40" s="277"/>
      <c r="KNJ40" s="277"/>
      <c r="KNK40" s="277"/>
      <c r="KNL40" s="277"/>
      <c r="KNM40" s="277"/>
      <c r="KNN40" s="277"/>
      <c r="KNO40" s="277"/>
      <c r="KNP40" s="277"/>
      <c r="KNQ40" s="277"/>
      <c r="KNR40" s="277"/>
      <c r="KNS40" s="277"/>
      <c r="KNT40" s="277"/>
      <c r="KNU40" s="277"/>
      <c r="KNV40" s="277"/>
      <c r="KNW40" s="277"/>
      <c r="KNX40" s="277"/>
      <c r="KNY40" s="277"/>
      <c r="KNZ40" s="277"/>
      <c r="KOA40" s="277"/>
      <c r="KOB40" s="277"/>
      <c r="KOC40" s="277"/>
      <c r="KOD40" s="277"/>
      <c r="KOE40" s="277"/>
      <c r="KOF40" s="277"/>
      <c r="KOG40" s="277"/>
      <c r="KOH40" s="277"/>
      <c r="KOI40" s="277"/>
      <c r="KOJ40" s="277"/>
      <c r="KOK40" s="277"/>
      <c r="KOL40" s="277"/>
      <c r="KOM40" s="277"/>
      <c r="KON40" s="277"/>
      <c r="KOO40" s="277"/>
      <c r="KOP40" s="277"/>
      <c r="KOQ40" s="277"/>
      <c r="KOR40" s="277"/>
      <c r="KOS40" s="277"/>
      <c r="KOT40" s="277"/>
      <c r="KOU40" s="277"/>
      <c r="KOV40" s="277"/>
      <c r="KOW40" s="277"/>
      <c r="KOX40" s="277"/>
      <c r="KOY40" s="277"/>
      <c r="KOZ40" s="277"/>
      <c r="KPA40" s="277"/>
      <c r="KPB40" s="277"/>
      <c r="KPC40" s="277"/>
      <c r="KPD40" s="277"/>
      <c r="KPE40" s="277"/>
      <c r="KPF40" s="277"/>
      <c r="KPG40" s="277"/>
      <c r="KPH40" s="277"/>
      <c r="KPI40" s="277"/>
      <c r="KPJ40" s="277"/>
      <c r="KPK40" s="277"/>
      <c r="KPL40" s="277"/>
      <c r="KPM40" s="277"/>
      <c r="KPN40" s="277"/>
      <c r="KPO40" s="277"/>
      <c r="KPP40" s="277"/>
      <c r="KPQ40" s="277"/>
      <c r="KPR40" s="277"/>
      <c r="KPS40" s="277"/>
      <c r="KPT40" s="277"/>
      <c r="KPU40" s="277"/>
      <c r="KPV40" s="277"/>
      <c r="KPW40" s="277"/>
      <c r="KPX40" s="277"/>
      <c r="KPY40" s="277"/>
      <c r="KPZ40" s="277"/>
      <c r="KQA40" s="277"/>
      <c r="KQB40" s="277"/>
      <c r="KQC40" s="277"/>
      <c r="KQD40" s="277"/>
      <c r="KQE40" s="277"/>
      <c r="KQF40" s="277"/>
      <c r="KQG40" s="277"/>
      <c r="KQH40" s="277"/>
      <c r="KQI40" s="277"/>
      <c r="KQJ40" s="277"/>
      <c r="KQK40" s="277"/>
      <c r="KQL40" s="277"/>
      <c r="KQM40" s="277"/>
      <c r="KQN40" s="277"/>
      <c r="KQO40" s="277"/>
      <c r="KQP40" s="277"/>
      <c r="KQQ40" s="277"/>
      <c r="KQR40" s="277"/>
      <c r="KQS40" s="277"/>
      <c r="KQT40" s="277"/>
      <c r="KQU40" s="277"/>
      <c r="KQV40" s="277"/>
      <c r="KQW40" s="277"/>
      <c r="KQX40" s="277"/>
      <c r="KQY40" s="277"/>
      <c r="KQZ40" s="277"/>
      <c r="KRA40" s="277"/>
      <c r="KRB40" s="277"/>
      <c r="KRC40" s="277"/>
      <c r="KRD40" s="277"/>
      <c r="KRE40" s="277"/>
      <c r="KRF40" s="277"/>
      <c r="KRG40" s="277"/>
      <c r="KRH40" s="277"/>
      <c r="KRI40" s="277"/>
      <c r="KRJ40" s="277"/>
      <c r="KRK40" s="277"/>
      <c r="KRL40" s="277"/>
      <c r="KRM40" s="277"/>
      <c r="KRN40" s="277"/>
      <c r="KRO40" s="277"/>
      <c r="KRP40" s="277"/>
      <c r="KRQ40" s="277"/>
      <c r="KRR40" s="277"/>
      <c r="KRS40" s="277"/>
      <c r="KRT40" s="277"/>
      <c r="KRU40" s="277"/>
      <c r="KRV40" s="277"/>
      <c r="KRW40" s="277"/>
      <c r="KRX40" s="277"/>
      <c r="KRY40" s="277"/>
      <c r="KRZ40" s="277"/>
      <c r="KSA40" s="277"/>
      <c r="KSB40" s="277"/>
      <c r="KSC40" s="277"/>
      <c r="KSD40" s="277"/>
      <c r="KSE40" s="277"/>
      <c r="KSF40" s="277"/>
      <c r="KSG40" s="277"/>
      <c r="KSH40" s="277"/>
      <c r="KSI40" s="277"/>
      <c r="KSJ40" s="277"/>
      <c r="KSK40" s="277"/>
      <c r="KSL40" s="277"/>
      <c r="KSM40" s="277"/>
      <c r="KSN40" s="277"/>
      <c r="KSO40" s="277"/>
      <c r="KSP40" s="277"/>
      <c r="KSQ40" s="277"/>
      <c r="KSR40" s="277"/>
      <c r="KSS40" s="277"/>
      <c r="KST40" s="277"/>
      <c r="KSU40" s="277"/>
      <c r="KSV40" s="277"/>
      <c r="KSW40" s="277"/>
      <c r="KSX40" s="277"/>
      <c r="KSY40" s="277"/>
      <c r="KSZ40" s="277"/>
      <c r="KTA40" s="277"/>
      <c r="KTB40" s="277"/>
      <c r="KTC40" s="277"/>
      <c r="KTD40" s="277"/>
      <c r="KTE40" s="277"/>
      <c r="KTF40" s="277"/>
      <c r="KTG40" s="277"/>
      <c r="KTH40" s="277"/>
      <c r="KTI40" s="277"/>
      <c r="KTJ40" s="277"/>
      <c r="KTK40" s="277"/>
      <c r="KTL40" s="277"/>
      <c r="KTM40" s="277"/>
      <c r="KTN40" s="277"/>
      <c r="KTO40" s="277"/>
      <c r="KTP40" s="277"/>
      <c r="KTQ40" s="277"/>
      <c r="KTR40" s="277"/>
      <c r="KTS40" s="277"/>
      <c r="KTT40" s="277"/>
      <c r="KTU40" s="277"/>
      <c r="KTV40" s="277"/>
      <c r="KTW40" s="277"/>
      <c r="KTX40" s="277"/>
      <c r="KTY40" s="277"/>
      <c r="KTZ40" s="277"/>
      <c r="KUA40" s="277"/>
      <c r="KUB40" s="277"/>
      <c r="KUC40" s="277"/>
      <c r="KUD40" s="277"/>
      <c r="KUE40" s="277"/>
      <c r="KUF40" s="277"/>
      <c r="KUG40" s="277"/>
      <c r="KUH40" s="277"/>
      <c r="KUI40" s="277"/>
      <c r="KUJ40" s="277"/>
      <c r="KUK40" s="277"/>
      <c r="KUL40" s="277"/>
      <c r="KUM40" s="277"/>
      <c r="KUN40" s="277"/>
      <c r="KUO40" s="277"/>
      <c r="KUP40" s="277"/>
      <c r="KUQ40" s="277"/>
      <c r="KUR40" s="277"/>
      <c r="KUS40" s="277"/>
      <c r="KUT40" s="277"/>
      <c r="KUU40" s="277"/>
      <c r="KUV40" s="277"/>
      <c r="KUW40" s="277"/>
      <c r="KUX40" s="277"/>
      <c r="KUY40" s="277"/>
      <c r="KUZ40" s="277"/>
      <c r="KVA40" s="277"/>
      <c r="KVB40" s="277"/>
      <c r="KVC40" s="277"/>
      <c r="KVD40" s="277"/>
      <c r="KVE40" s="277"/>
      <c r="KVF40" s="277"/>
      <c r="KVG40" s="277"/>
      <c r="KVH40" s="277"/>
      <c r="KVI40" s="277"/>
      <c r="KVJ40" s="277"/>
      <c r="KVK40" s="277"/>
      <c r="KVL40" s="277"/>
      <c r="KVM40" s="277"/>
      <c r="KVN40" s="277"/>
      <c r="KVO40" s="277"/>
      <c r="KVP40" s="277"/>
      <c r="KVQ40" s="277"/>
      <c r="KVR40" s="277"/>
      <c r="KVS40" s="277"/>
      <c r="KVT40" s="277"/>
      <c r="KVU40" s="277"/>
      <c r="KVV40" s="277"/>
      <c r="KVW40" s="277"/>
      <c r="KVX40" s="277"/>
      <c r="KVY40" s="277"/>
      <c r="KVZ40" s="277"/>
      <c r="KWA40" s="277"/>
      <c r="KWB40" s="277"/>
      <c r="KWC40" s="277"/>
      <c r="KWD40" s="277"/>
      <c r="KWE40" s="277"/>
      <c r="KWF40" s="277"/>
      <c r="KWG40" s="277"/>
      <c r="KWH40" s="277"/>
      <c r="KWI40" s="277"/>
      <c r="KWJ40" s="277"/>
      <c r="KWK40" s="277"/>
      <c r="KWL40" s="277"/>
      <c r="KWM40" s="277"/>
      <c r="KWN40" s="277"/>
      <c r="KWO40" s="277"/>
      <c r="KWP40" s="277"/>
      <c r="KWQ40" s="277"/>
      <c r="KWR40" s="277"/>
      <c r="KWS40" s="277"/>
      <c r="KWT40" s="277"/>
      <c r="KWU40" s="277"/>
      <c r="KWV40" s="277"/>
      <c r="KWW40" s="277"/>
      <c r="KWX40" s="277"/>
      <c r="KWY40" s="277"/>
      <c r="KWZ40" s="277"/>
      <c r="KXA40" s="277"/>
      <c r="KXB40" s="277"/>
      <c r="KXC40" s="277"/>
      <c r="KXD40" s="277"/>
      <c r="KXE40" s="277"/>
      <c r="KXF40" s="277"/>
      <c r="KXG40" s="277"/>
      <c r="KXH40" s="277"/>
      <c r="KXI40" s="277"/>
      <c r="KXJ40" s="277"/>
      <c r="KXK40" s="277"/>
      <c r="KXL40" s="277"/>
      <c r="KXM40" s="277"/>
      <c r="KXN40" s="277"/>
      <c r="KXO40" s="277"/>
      <c r="KXP40" s="277"/>
      <c r="KXQ40" s="277"/>
      <c r="KXR40" s="277"/>
      <c r="KXS40" s="277"/>
      <c r="KXT40" s="277"/>
      <c r="KXU40" s="277"/>
      <c r="KXV40" s="277"/>
      <c r="KXW40" s="277"/>
      <c r="KXX40" s="277"/>
      <c r="KXY40" s="277"/>
      <c r="KXZ40" s="277"/>
      <c r="KYA40" s="277"/>
      <c r="KYB40" s="277"/>
      <c r="KYC40" s="277"/>
      <c r="KYD40" s="277"/>
      <c r="KYE40" s="277"/>
      <c r="KYF40" s="277"/>
      <c r="KYG40" s="277"/>
      <c r="KYH40" s="277"/>
      <c r="KYI40" s="277"/>
      <c r="KYJ40" s="277"/>
      <c r="KYK40" s="277"/>
      <c r="KYL40" s="277"/>
      <c r="KYM40" s="277"/>
      <c r="KYN40" s="277"/>
      <c r="KYO40" s="277"/>
      <c r="KYP40" s="277"/>
      <c r="KYQ40" s="277"/>
      <c r="KYR40" s="277"/>
      <c r="KYS40" s="277"/>
      <c r="KYT40" s="277"/>
      <c r="KYU40" s="277"/>
      <c r="KYV40" s="277"/>
      <c r="KYW40" s="277"/>
      <c r="KYX40" s="277"/>
      <c r="KYY40" s="277"/>
      <c r="KYZ40" s="277"/>
      <c r="KZA40" s="277"/>
      <c r="KZB40" s="277"/>
      <c r="KZC40" s="277"/>
      <c r="KZD40" s="277"/>
      <c r="KZE40" s="277"/>
      <c r="KZF40" s="277"/>
      <c r="KZG40" s="277"/>
      <c r="KZH40" s="277"/>
      <c r="KZI40" s="277"/>
      <c r="KZJ40" s="277"/>
      <c r="KZK40" s="277"/>
      <c r="KZL40" s="277"/>
      <c r="KZM40" s="277"/>
      <c r="KZN40" s="277"/>
      <c r="KZO40" s="277"/>
      <c r="KZP40" s="277"/>
      <c r="KZQ40" s="277"/>
      <c r="KZR40" s="277"/>
      <c r="KZS40" s="277"/>
      <c r="KZT40" s="277"/>
      <c r="KZU40" s="277"/>
      <c r="KZV40" s="277"/>
      <c r="KZW40" s="277"/>
      <c r="KZX40" s="277"/>
      <c r="KZY40" s="277"/>
      <c r="KZZ40" s="277"/>
      <c r="LAA40" s="277"/>
      <c r="LAB40" s="277"/>
      <c r="LAC40" s="277"/>
      <c r="LAD40" s="277"/>
      <c r="LAE40" s="277"/>
      <c r="LAF40" s="277"/>
      <c r="LAG40" s="277"/>
      <c r="LAH40" s="277"/>
      <c r="LAI40" s="277"/>
      <c r="LAJ40" s="277"/>
      <c r="LAK40" s="277"/>
      <c r="LAL40" s="277"/>
      <c r="LAM40" s="277"/>
      <c r="LAN40" s="277"/>
      <c r="LAO40" s="277"/>
      <c r="LAP40" s="277"/>
      <c r="LAQ40" s="277"/>
      <c r="LAR40" s="277"/>
      <c r="LAS40" s="277"/>
      <c r="LAT40" s="277"/>
      <c r="LAU40" s="277"/>
      <c r="LAV40" s="277"/>
      <c r="LAW40" s="277"/>
      <c r="LAX40" s="277"/>
      <c r="LAY40" s="277"/>
      <c r="LAZ40" s="277"/>
      <c r="LBA40" s="277"/>
      <c r="LBB40" s="277"/>
      <c r="LBC40" s="277"/>
      <c r="LBD40" s="277"/>
      <c r="LBE40" s="277"/>
      <c r="LBF40" s="277"/>
      <c r="LBG40" s="277"/>
      <c r="LBH40" s="277"/>
      <c r="LBI40" s="277"/>
      <c r="LBJ40" s="277"/>
      <c r="LBK40" s="277"/>
      <c r="LBL40" s="277"/>
      <c r="LBM40" s="277"/>
      <c r="LBN40" s="277"/>
      <c r="LBO40" s="277"/>
      <c r="LBP40" s="277"/>
      <c r="LBQ40" s="277"/>
      <c r="LBR40" s="277"/>
      <c r="LBS40" s="277"/>
      <c r="LBT40" s="277"/>
      <c r="LBU40" s="277"/>
      <c r="LBV40" s="277"/>
      <c r="LBW40" s="277"/>
      <c r="LBX40" s="277"/>
      <c r="LBY40" s="277"/>
      <c r="LBZ40" s="277"/>
      <c r="LCA40" s="277"/>
      <c r="LCB40" s="277"/>
      <c r="LCC40" s="277"/>
      <c r="LCD40" s="277"/>
      <c r="LCE40" s="277"/>
      <c r="LCF40" s="277"/>
      <c r="LCG40" s="277"/>
      <c r="LCH40" s="277"/>
      <c r="LCI40" s="277"/>
      <c r="LCJ40" s="277"/>
      <c r="LCK40" s="277"/>
      <c r="LCL40" s="277"/>
      <c r="LCM40" s="277"/>
      <c r="LCN40" s="277"/>
      <c r="LCO40" s="277"/>
      <c r="LCP40" s="277"/>
      <c r="LCQ40" s="277"/>
      <c r="LCR40" s="277"/>
      <c r="LCS40" s="277"/>
      <c r="LCT40" s="277"/>
      <c r="LCU40" s="277"/>
      <c r="LCV40" s="277"/>
      <c r="LCW40" s="277"/>
      <c r="LCX40" s="277"/>
      <c r="LCY40" s="277"/>
      <c r="LCZ40" s="277"/>
      <c r="LDA40" s="277"/>
      <c r="LDB40" s="277"/>
      <c r="LDC40" s="277"/>
      <c r="LDD40" s="277"/>
      <c r="LDE40" s="277"/>
      <c r="LDF40" s="277"/>
      <c r="LDG40" s="277"/>
      <c r="LDH40" s="277"/>
      <c r="LDI40" s="277"/>
      <c r="LDJ40" s="277"/>
      <c r="LDK40" s="277"/>
      <c r="LDL40" s="277"/>
      <c r="LDM40" s="277"/>
      <c r="LDN40" s="277"/>
      <c r="LDO40" s="277"/>
      <c r="LDP40" s="277"/>
      <c r="LDQ40" s="277"/>
      <c r="LDR40" s="277"/>
      <c r="LDS40" s="277"/>
      <c r="LDT40" s="277"/>
      <c r="LDU40" s="277"/>
      <c r="LDV40" s="277"/>
      <c r="LDW40" s="277"/>
      <c r="LDX40" s="277"/>
      <c r="LDY40" s="277"/>
      <c r="LDZ40" s="277"/>
      <c r="LEA40" s="277"/>
      <c r="LEB40" s="277"/>
      <c r="LEC40" s="277"/>
      <c r="LED40" s="277"/>
      <c r="LEE40" s="277"/>
      <c r="LEF40" s="277"/>
      <c r="LEG40" s="277"/>
      <c r="LEH40" s="277"/>
      <c r="LEI40" s="277"/>
      <c r="LEJ40" s="277"/>
      <c r="LEK40" s="277"/>
      <c r="LEL40" s="277"/>
      <c r="LEM40" s="277"/>
      <c r="LEN40" s="277"/>
      <c r="LEO40" s="277"/>
      <c r="LEP40" s="277"/>
      <c r="LEQ40" s="277"/>
      <c r="LER40" s="277"/>
      <c r="LES40" s="277"/>
      <c r="LET40" s="277"/>
      <c r="LEU40" s="277"/>
      <c r="LEV40" s="277"/>
      <c r="LEW40" s="277"/>
      <c r="LEX40" s="277"/>
      <c r="LEY40" s="277"/>
      <c r="LEZ40" s="277"/>
      <c r="LFA40" s="277"/>
      <c r="LFB40" s="277"/>
      <c r="LFC40" s="277"/>
      <c r="LFD40" s="277"/>
      <c r="LFE40" s="277"/>
      <c r="LFF40" s="277"/>
      <c r="LFG40" s="277"/>
      <c r="LFH40" s="277"/>
      <c r="LFI40" s="277"/>
      <c r="LFJ40" s="277"/>
      <c r="LFK40" s="277"/>
      <c r="LFL40" s="277"/>
      <c r="LFM40" s="277"/>
      <c r="LFN40" s="277"/>
      <c r="LFO40" s="277"/>
      <c r="LFP40" s="277"/>
      <c r="LFQ40" s="277"/>
      <c r="LFR40" s="277"/>
      <c r="LFS40" s="277"/>
      <c r="LFT40" s="277"/>
      <c r="LFU40" s="277"/>
      <c r="LFV40" s="277"/>
      <c r="LFW40" s="277"/>
      <c r="LFX40" s="277"/>
      <c r="LFY40" s="277"/>
      <c r="LFZ40" s="277"/>
      <c r="LGA40" s="277"/>
      <c r="LGB40" s="277"/>
      <c r="LGC40" s="277"/>
      <c r="LGD40" s="277"/>
      <c r="LGE40" s="277"/>
      <c r="LGF40" s="277"/>
      <c r="LGG40" s="277"/>
      <c r="LGH40" s="277"/>
      <c r="LGI40" s="277"/>
      <c r="LGJ40" s="277"/>
      <c r="LGK40" s="277"/>
      <c r="LGL40" s="277"/>
      <c r="LGM40" s="277"/>
      <c r="LGN40" s="277"/>
      <c r="LGO40" s="277"/>
      <c r="LGP40" s="277"/>
      <c r="LGQ40" s="277"/>
      <c r="LGR40" s="277"/>
      <c r="LGS40" s="277"/>
      <c r="LGT40" s="277"/>
      <c r="LGU40" s="277"/>
      <c r="LGV40" s="277"/>
      <c r="LGW40" s="277"/>
      <c r="LGX40" s="277"/>
      <c r="LGY40" s="277"/>
      <c r="LGZ40" s="277"/>
      <c r="LHA40" s="277"/>
      <c r="LHB40" s="277"/>
      <c r="LHC40" s="277"/>
      <c r="LHD40" s="277"/>
      <c r="LHE40" s="277"/>
      <c r="LHF40" s="277"/>
      <c r="LHG40" s="277"/>
      <c r="LHH40" s="277"/>
      <c r="LHI40" s="277"/>
      <c r="LHJ40" s="277"/>
      <c r="LHK40" s="277"/>
      <c r="LHL40" s="277"/>
      <c r="LHM40" s="277"/>
      <c r="LHN40" s="277"/>
      <c r="LHO40" s="277"/>
      <c r="LHP40" s="277"/>
      <c r="LHQ40" s="277"/>
      <c r="LHR40" s="277"/>
      <c r="LHS40" s="277"/>
      <c r="LHT40" s="277"/>
      <c r="LHU40" s="277"/>
      <c r="LHV40" s="277"/>
      <c r="LHW40" s="277"/>
      <c r="LHX40" s="277"/>
      <c r="LHY40" s="277"/>
      <c r="LHZ40" s="277"/>
      <c r="LIA40" s="277"/>
      <c r="LIB40" s="277"/>
      <c r="LIC40" s="277"/>
      <c r="LID40" s="277"/>
      <c r="LIE40" s="277"/>
      <c r="LIF40" s="277"/>
      <c r="LIG40" s="277"/>
      <c r="LIH40" s="277"/>
      <c r="LII40" s="277"/>
      <c r="LIJ40" s="277"/>
      <c r="LIK40" s="277"/>
      <c r="LIL40" s="277"/>
      <c r="LIM40" s="277"/>
      <c r="LIN40" s="277"/>
      <c r="LIO40" s="277"/>
      <c r="LIP40" s="277"/>
      <c r="LIQ40" s="277"/>
      <c r="LIR40" s="277"/>
      <c r="LIS40" s="277"/>
      <c r="LIT40" s="277"/>
      <c r="LIU40" s="277"/>
      <c r="LIV40" s="277"/>
      <c r="LIW40" s="277"/>
      <c r="LIX40" s="277"/>
      <c r="LIY40" s="277"/>
      <c r="LIZ40" s="277"/>
      <c r="LJA40" s="277"/>
      <c r="LJB40" s="277"/>
      <c r="LJC40" s="277"/>
      <c r="LJD40" s="277"/>
      <c r="LJE40" s="277"/>
      <c r="LJF40" s="277"/>
      <c r="LJG40" s="277"/>
      <c r="LJH40" s="277"/>
      <c r="LJI40" s="277"/>
      <c r="LJJ40" s="277"/>
      <c r="LJK40" s="277"/>
      <c r="LJL40" s="277"/>
      <c r="LJM40" s="277"/>
      <c r="LJN40" s="277"/>
      <c r="LJO40" s="277"/>
      <c r="LJP40" s="277"/>
      <c r="LJQ40" s="277"/>
      <c r="LJR40" s="277"/>
      <c r="LJS40" s="277"/>
      <c r="LJT40" s="277"/>
      <c r="LJU40" s="277"/>
      <c r="LJV40" s="277"/>
      <c r="LJW40" s="277"/>
      <c r="LJX40" s="277"/>
      <c r="LJY40" s="277"/>
      <c r="LJZ40" s="277"/>
      <c r="LKA40" s="277"/>
      <c r="LKB40" s="277"/>
      <c r="LKC40" s="277"/>
      <c r="LKD40" s="277"/>
      <c r="LKE40" s="277"/>
      <c r="LKF40" s="277"/>
      <c r="LKG40" s="277"/>
      <c r="LKH40" s="277"/>
      <c r="LKI40" s="277"/>
      <c r="LKJ40" s="277"/>
      <c r="LKK40" s="277"/>
      <c r="LKL40" s="277"/>
      <c r="LKM40" s="277"/>
      <c r="LKN40" s="277"/>
      <c r="LKO40" s="277"/>
      <c r="LKP40" s="277"/>
      <c r="LKQ40" s="277"/>
      <c r="LKR40" s="277"/>
      <c r="LKS40" s="277"/>
      <c r="LKT40" s="277"/>
      <c r="LKU40" s="277"/>
      <c r="LKV40" s="277"/>
      <c r="LKW40" s="277"/>
      <c r="LKX40" s="277"/>
      <c r="LKY40" s="277"/>
      <c r="LKZ40" s="277"/>
      <c r="LLA40" s="277"/>
      <c r="LLB40" s="277"/>
      <c r="LLC40" s="277"/>
      <c r="LLD40" s="277"/>
      <c r="LLE40" s="277"/>
      <c r="LLF40" s="277"/>
      <c r="LLG40" s="277"/>
      <c r="LLH40" s="277"/>
      <c r="LLI40" s="277"/>
      <c r="LLJ40" s="277"/>
      <c r="LLK40" s="277"/>
      <c r="LLL40" s="277"/>
      <c r="LLM40" s="277"/>
      <c r="LLN40" s="277"/>
      <c r="LLO40" s="277"/>
      <c r="LLP40" s="277"/>
      <c r="LLQ40" s="277"/>
      <c r="LLR40" s="277"/>
      <c r="LLS40" s="277"/>
      <c r="LLT40" s="277"/>
      <c r="LLU40" s="277"/>
      <c r="LLV40" s="277"/>
      <c r="LLW40" s="277"/>
      <c r="LLX40" s="277"/>
      <c r="LLY40" s="277"/>
      <c r="LLZ40" s="277"/>
      <c r="LMA40" s="277"/>
      <c r="LMB40" s="277"/>
      <c r="LMC40" s="277"/>
      <c r="LMD40" s="277"/>
      <c r="LME40" s="277"/>
      <c r="LMF40" s="277"/>
      <c r="LMG40" s="277"/>
      <c r="LMH40" s="277"/>
      <c r="LMI40" s="277"/>
      <c r="LMJ40" s="277"/>
      <c r="LMK40" s="277"/>
      <c r="LML40" s="277"/>
      <c r="LMM40" s="277"/>
      <c r="LMN40" s="277"/>
      <c r="LMO40" s="277"/>
      <c r="LMP40" s="277"/>
      <c r="LMQ40" s="277"/>
      <c r="LMR40" s="277"/>
      <c r="LMS40" s="277"/>
      <c r="LMT40" s="277"/>
      <c r="LMU40" s="277"/>
      <c r="LMV40" s="277"/>
      <c r="LMW40" s="277"/>
      <c r="LMX40" s="277"/>
      <c r="LMY40" s="277"/>
      <c r="LMZ40" s="277"/>
      <c r="LNA40" s="277"/>
      <c r="LNB40" s="277"/>
      <c r="LNC40" s="277"/>
      <c r="LND40" s="277"/>
      <c r="LNE40" s="277"/>
      <c r="LNF40" s="277"/>
      <c r="LNG40" s="277"/>
      <c r="LNH40" s="277"/>
      <c r="LNI40" s="277"/>
      <c r="LNJ40" s="277"/>
      <c r="LNK40" s="277"/>
      <c r="LNL40" s="277"/>
      <c r="LNM40" s="277"/>
      <c r="LNN40" s="277"/>
      <c r="LNO40" s="277"/>
      <c r="LNP40" s="277"/>
      <c r="LNQ40" s="277"/>
      <c r="LNR40" s="277"/>
      <c r="LNS40" s="277"/>
      <c r="LNT40" s="277"/>
      <c r="LNU40" s="277"/>
      <c r="LNV40" s="277"/>
      <c r="LNW40" s="277"/>
      <c r="LNX40" s="277"/>
      <c r="LNY40" s="277"/>
      <c r="LNZ40" s="277"/>
      <c r="LOA40" s="277"/>
      <c r="LOB40" s="277"/>
      <c r="LOC40" s="277"/>
      <c r="LOD40" s="277"/>
      <c r="LOE40" s="277"/>
      <c r="LOF40" s="277"/>
      <c r="LOG40" s="277"/>
      <c r="LOH40" s="277"/>
      <c r="LOI40" s="277"/>
      <c r="LOJ40" s="277"/>
      <c r="LOK40" s="277"/>
      <c r="LOL40" s="277"/>
      <c r="LOM40" s="277"/>
      <c r="LON40" s="277"/>
      <c r="LOO40" s="277"/>
      <c r="LOP40" s="277"/>
      <c r="LOQ40" s="277"/>
      <c r="LOR40" s="277"/>
      <c r="LOS40" s="277"/>
      <c r="LOT40" s="277"/>
      <c r="LOU40" s="277"/>
      <c r="LOV40" s="277"/>
      <c r="LOW40" s="277"/>
      <c r="LOX40" s="277"/>
      <c r="LOY40" s="277"/>
      <c r="LOZ40" s="277"/>
      <c r="LPA40" s="277"/>
      <c r="LPB40" s="277"/>
      <c r="LPC40" s="277"/>
      <c r="LPD40" s="277"/>
      <c r="LPE40" s="277"/>
      <c r="LPF40" s="277"/>
      <c r="LPG40" s="277"/>
      <c r="LPH40" s="277"/>
      <c r="LPI40" s="277"/>
      <c r="LPJ40" s="277"/>
      <c r="LPK40" s="277"/>
      <c r="LPL40" s="277"/>
      <c r="LPM40" s="277"/>
      <c r="LPN40" s="277"/>
      <c r="LPO40" s="277"/>
      <c r="LPP40" s="277"/>
      <c r="LPQ40" s="277"/>
      <c r="LPR40" s="277"/>
      <c r="LPS40" s="277"/>
      <c r="LPT40" s="277"/>
      <c r="LPU40" s="277"/>
      <c r="LPV40" s="277"/>
      <c r="LPW40" s="277"/>
      <c r="LPX40" s="277"/>
      <c r="LPY40" s="277"/>
      <c r="LPZ40" s="277"/>
      <c r="LQA40" s="277"/>
      <c r="LQB40" s="277"/>
      <c r="LQC40" s="277"/>
      <c r="LQD40" s="277"/>
      <c r="LQE40" s="277"/>
      <c r="LQF40" s="277"/>
      <c r="LQG40" s="277"/>
      <c r="LQH40" s="277"/>
      <c r="LQI40" s="277"/>
      <c r="LQJ40" s="277"/>
      <c r="LQK40" s="277"/>
      <c r="LQL40" s="277"/>
      <c r="LQM40" s="277"/>
      <c r="LQN40" s="277"/>
      <c r="LQO40" s="277"/>
      <c r="LQP40" s="277"/>
      <c r="LQQ40" s="277"/>
      <c r="LQR40" s="277"/>
      <c r="LQS40" s="277"/>
      <c r="LQT40" s="277"/>
      <c r="LQU40" s="277"/>
      <c r="LQV40" s="277"/>
      <c r="LQW40" s="277"/>
      <c r="LQX40" s="277"/>
      <c r="LQY40" s="277"/>
      <c r="LQZ40" s="277"/>
      <c r="LRA40" s="277"/>
      <c r="LRB40" s="277"/>
      <c r="LRC40" s="277"/>
      <c r="LRD40" s="277"/>
      <c r="LRE40" s="277"/>
      <c r="LRF40" s="277"/>
      <c r="LRG40" s="277"/>
      <c r="LRH40" s="277"/>
      <c r="LRI40" s="277"/>
      <c r="LRJ40" s="277"/>
      <c r="LRK40" s="277"/>
      <c r="LRL40" s="277"/>
      <c r="LRM40" s="277"/>
      <c r="LRN40" s="277"/>
      <c r="LRO40" s="277"/>
      <c r="LRP40" s="277"/>
      <c r="LRQ40" s="277"/>
      <c r="LRR40" s="277"/>
      <c r="LRS40" s="277"/>
      <c r="LRT40" s="277"/>
      <c r="LRU40" s="277"/>
      <c r="LRV40" s="277"/>
      <c r="LRW40" s="277"/>
      <c r="LRX40" s="277"/>
      <c r="LRY40" s="277"/>
      <c r="LRZ40" s="277"/>
      <c r="LSA40" s="277"/>
      <c r="LSB40" s="277"/>
      <c r="LSC40" s="277"/>
      <c r="LSD40" s="277"/>
      <c r="LSE40" s="277"/>
      <c r="LSF40" s="277"/>
      <c r="LSG40" s="277"/>
      <c r="LSH40" s="277"/>
      <c r="LSI40" s="277"/>
      <c r="LSJ40" s="277"/>
      <c r="LSK40" s="277"/>
      <c r="LSL40" s="277"/>
      <c r="LSM40" s="277"/>
      <c r="LSN40" s="277"/>
      <c r="LSO40" s="277"/>
      <c r="LSP40" s="277"/>
      <c r="LSQ40" s="277"/>
      <c r="LSR40" s="277"/>
      <c r="LSS40" s="277"/>
      <c r="LST40" s="277"/>
      <c r="LSU40" s="277"/>
      <c r="LSV40" s="277"/>
      <c r="LSW40" s="277"/>
      <c r="LSX40" s="277"/>
      <c r="LSY40" s="277"/>
      <c r="LSZ40" s="277"/>
      <c r="LTA40" s="277"/>
      <c r="LTB40" s="277"/>
      <c r="LTC40" s="277"/>
      <c r="LTD40" s="277"/>
      <c r="LTE40" s="277"/>
      <c r="LTF40" s="277"/>
      <c r="LTG40" s="277"/>
      <c r="LTH40" s="277"/>
      <c r="LTI40" s="277"/>
      <c r="LTJ40" s="277"/>
      <c r="LTK40" s="277"/>
      <c r="LTL40" s="277"/>
      <c r="LTM40" s="277"/>
      <c r="LTN40" s="277"/>
      <c r="LTO40" s="277"/>
      <c r="LTP40" s="277"/>
      <c r="LTQ40" s="277"/>
      <c r="LTR40" s="277"/>
      <c r="LTS40" s="277"/>
      <c r="LTT40" s="277"/>
      <c r="LTU40" s="277"/>
      <c r="LTV40" s="277"/>
      <c r="LTW40" s="277"/>
      <c r="LTX40" s="277"/>
      <c r="LTY40" s="277"/>
      <c r="LTZ40" s="277"/>
      <c r="LUA40" s="277"/>
      <c r="LUB40" s="277"/>
      <c r="LUC40" s="277"/>
      <c r="LUD40" s="277"/>
      <c r="LUE40" s="277"/>
      <c r="LUF40" s="277"/>
      <c r="LUG40" s="277"/>
      <c r="LUH40" s="277"/>
      <c r="LUI40" s="277"/>
      <c r="LUJ40" s="277"/>
      <c r="LUK40" s="277"/>
      <c r="LUL40" s="277"/>
      <c r="LUM40" s="277"/>
      <c r="LUN40" s="277"/>
      <c r="LUO40" s="277"/>
      <c r="LUP40" s="277"/>
      <c r="LUQ40" s="277"/>
      <c r="LUR40" s="277"/>
      <c r="LUS40" s="277"/>
      <c r="LUT40" s="277"/>
      <c r="LUU40" s="277"/>
      <c r="LUV40" s="277"/>
      <c r="LUW40" s="277"/>
      <c r="LUX40" s="277"/>
      <c r="LUY40" s="277"/>
      <c r="LUZ40" s="277"/>
      <c r="LVA40" s="277"/>
      <c r="LVB40" s="277"/>
      <c r="LVC40" s="277"/>
      <c r="LVD40" s="277"/>
      <c r="LVE40" s="277"/>
      <c r="LVF40" s="277"/>
      <c r="LVG40" s="277"/>
      <c r="LVH40" s="277"/>
      <c r="LVI40" s="277"/>
      <c r="LVJ40" s="277"/>
      <c r="LVK40" s="277"/>
      <c r="LVL40" s="277"/>
      <c r="LVM40" s="277"/>
      <c r="LVN40" s="277"/>
      <c r="LVO40" s="277"/>
      <c r="LVP40" s="277"/>
      <c r="LVQ40" s="277"/>
      <c r="LVR40" s="277"/>
      <c r="LVS40" s="277"/>
      <c r="LVT40" s="277"/>
      <c r="LVU40" s="277"/>
      <c r="LVV40" s="277"/>
      <c r="LVW40" s="277"/>
      <c r="LVX40" s="277"/>
      <c r="LVY40" s="277"/>
      <c r="LVZ40" s="277"/>
      <c r="LWA40" s="277"/>
      <c r="LWB40" s="277"/>
      <c r="LWC40" s="277"/>
      <c r="LWD40" s="277"/>
      <c r="LWE40" s="277"/>
      <c r="LWF40" s="277"/>
      <c r="LWG40" s="277"/>
      <c r="LWH40" s="277"/>
      <c r="LWI40" s="277"/>
      <c r="LWJ40" s="277"/>
      <c r="LWK40" s="277"/>
      <c r="LWL40" s="277"/>
      <c r="LWM40" s="277"/>
      <c r="LWN40" s="277"/>
      <c r="LWO40" s="277"/>
      <c r="LWP40" s="277"/>
      <c r="LWQ40" s="277"/>
      <c r="LWR40" s="277"/>
      <c r="LWS40" s="277"/>
      <c r="LWT40" s="277"/>
      <c r="LWU40" s="277"/>
      <c r="LWV40" s="277"/>
      <c r="LWW40" s="277"/>
      <c r="LWX40" s="277"/>
      <c r="LWY40" s="277"/>
      <c r="LWZ40" s="277"/>
      <c r="LXA40" s="277"/>
      <c r="LXB40" s="277"/>
      <c r="LXC40" s="277"/>
      <c r="LXD40" s="277"/>
      <c r="LXE40" s="277"/>
      <c r="LXF40" s="277"/>
      <c r="LXG40" s="277"/>
      <c r="LXH40" s="277"/>
      <c r="LXI40" s="277"/>
      <c r="LXJ40" s="277"/>
      <c r="LXK40" s="277"/>
      <c r="LXL40" s="277"/>
      <c r="LXM40" s="277"/>
      <c r="LXN40" s="277"/>
      <c r="LXO40" s="277"/>
      <c r="LXP40" s="277"/>
      <c r="LXQ40" s="277"/>
      <c r="LXR40" s="277"/>
      <c r="LXS40" s="277"/>
      <c r="LXT40" s="277"/>
      <c r="LXU40" s="277"/>
      <c r="LXV40" s="277"/>
      <c r="LXW40" s="277"/>
      <c r="LXX40" s="277"/>
      <c r="LXY40" s="277"/>
      <c r="LXZ40" s="277"/>
      <c r="LYA40" s="277"/>
      <c r="LYB40" s="277"/>
      <c r="LYC40" s="277"/>
      <c r="LYD40" s="277"/>
      <c r="LYE40" s="277"/>
      <c r="LYF40" s="277"/>
      <c r="LYG40" s="277"/>
      <c r="LYH40" s="277"/>
      <c r="LYI40" s="277"/>
      <c r="LYJ40" s="277"/>
      <c r="LYK40" s="277"/>
      <c r="LYL40" s="277"/>
      <c r="LYM40" s="277"/>
      <c r="LYN40" s="277"/>
      <c r="LYO40" s="277"/>
      <c r="LYP40" s="277"/>
      <c r="LYQ40" s="277"/>
      <c r="LYR40" s="277"/>
      <c r="LYS40" s="277"/>
      <c r="LYT40" s="277"/>
      <c r="LYU40" s="277"/>
      <c r="LYV40" s="277"/>
      <c r="LYW40" s="277"/>
      <c r="LYX40" s="277"/>
      <c r="LYY40" s="277"/>
      <c r="LYZ40" s="277"/>
      <c r="LZA40" s="277"/>
      <c r="LZB40" s="277"/>
      <c r="LZC40" s="277"/>
      <c r="LZD40" s="277"/>
      <c r="LZE40" s="277"/>
      <c r="LZF40" s="277"/>
      <c r="LZG40" s="277"/>
      <c r="LZH40" s="277"/>
      <c r="LZI40" s="277"/>
      <c r="LZJ40" s="277"/>
      <c r="LZK40" s="277"/>
      <c r="LZL40" s="277"/>
      <c r="LZM40" s="277"/>
      <c r="LZN40" s="277"/>
      <c r="LZO40" s="277"/>
      <c r="LZP40" s="277"/>
      <c r="LZQ40" s="277"/>
      <c r="LZR40" s="277"/>
      <c r="LZS40" s="277"/>
      <c r="LZT40" s="277"/>
      <c r="LZU40" s="277"/>
      <c r="LZV40" s="277"/>
      <c r="LZW40" s="277"/>
      <c r="LZX40" s="277"/>
      <c r="LZY40" s="277"/>
      <c r="LZZ40" s="277"/>
      <c r="MAA40" s="277"/>
      <c r="MAB40" s="277"/>
      <c r="MAC40" s="277"/>
      <c r="MAD40" s="277"/>
      <c r="MAE40" s="277"/>
      <c r="MAF40" s="277"/>
      <c r="MAG40" s="277"/>
      <c r="MAH40" s="277"/>
      <c r="MAI40" s="277"/>
      <c r="MAJ40" s="277"/>
      <c r="MAK40" s="277"/>
      <c r="MAL40" s="277"/>
      <c r="MAM40" s="277"/>
      <c r="MAN40" s="277"/>
      <c r="MAO40" s="277"/>
      <c r="MAP40" s="277"/>
      <c r="MAQ40" s="277"/>
      <c r="MAR40" s="277"/>
      <c r="MAS40" s="277"/>
      <c r="MAT40" s="277"/>
      <c r="MAU40" s="277"/>
      <c r="MAV40" s="277"/>
      <c r="MAW40" s="277"/>
      <c r="MAX40" s="277"/>
      <c r="MAY40" s="277"/>
      <c r="MAZ40" s="277"/>
      <c r="MBA40" s="277"/>
      <c r="MBB40" s="277"/>
      <c r="MBC40" s="277"/>
      <c r="MBD40" s="277"/>
      <c r="MBE40" s="277"/>
      <c r="MBF40" s="277"/>
      <c r="MBG40" s="277"/>
      <c r="MBH40" s="277"/>
      <c r="MBI40" s="277"/>
      <c r="MBJ40" s="277"/>
      <c r="MBK40" s="277"/>
      <c r="MBL40" s="277"/>
      <c r="MBM40" s="277"/>
      <c r="MBN40" s="277"/>
      <c r="MBO40" s="277"/>
      <c r="MBP40" s="277"/>
      <c r="MBQ40" s="277"/>
      <c r="MBR40" s="277"/>
      <c r="MBS40" s="277"/>
      <c r="MBT40" s="277"/>
      <c r="MBU40" s="277"/>
      <c r="MBV40" s="277"/>
      <c r="MBW40" s="277"/>
      <c r="MBX40" s="277"/>
      <c r="MBY40" s="277"/>
      <c r="MBZ40" s="277"/>
      <c r="MCA40" s="277"/>
      <c r="MCB40" s="277"/>
      <c r="MCC40" s="277"/>
      <c r="MCD40" s="277"/>
      <c r="MCE40" s="277"/>
      <c r="MCF40" s="277"/>
      <c r="MCG40" s="277"/>
      <c r="MCH40" s="277"/>
      <c r="MCI40" s="277"/>
      <c r="MCJ40" s="277"/>
      <c r="MCK40" s="277"/>
      <c r="MCL40" s="277"/>
      <c r="MCM40" s="277"/>
      <c r="MCN40" s="277"/>
      <c r="MCO40" s="277"/>
      <c r="MCP40" s="277"/>
      <c r="MCQ40" s="277"/>
      <c r="MCR40" s="277"/>
      <c r="MCS40" s="277"/>
      <c r="MCT40" s="277"/>
      <c r="MCU40" s="277"/>
      <c r="MCV40" s="277"/>
      <c r="MCW40" s="277"/>
      <c r="MCX40" s="277"/>
      <c r="MCY40" s="277"/>
      <c r="MCZ40" s="277"/>
      <c r="MDA40" s="277"/>
      <c r="MDB40" s="277"/>
      <c r="MDC40" s="277"/>
      <c r="MDD40" s="277"/>
      <c r="MDE40" s="277"/>
      <c r="MDF40" s="277"/>
      <c r="MDG40" s="277"/>
      <c r="MDH40" s="277"/>
      <c r="MDI40" s="277"/>
      <c r="MDJ40" s="277"/>
      <c r="MDK40" s="277"/>
      <c r="MDL40" s="277"/>
      <c r="MDM40" s="277"/>
      <c r="MDN40" s="277"/>
      <c r="MDO40" s="277"/>
      <c r="MDP40" s="277"/>
      <c r="MDQ40" s="277"/>
      <c r="MDR40" s="277"/>
      <c r="MDS40" s="277"/>
      <c r="MDT40" s="277"/>
      <c r="MDU40" s="277"/>
      <c r="MDV40" s="277"/>
      <c r="MDW40" s="277"/>
      <c r="MDX40" s="277"/>
      <c r="MDY40" s="277"/>
      <c r="MDZ40" s="277"/>
      <c r="MEA40" s="277"/>
      <c r="MEB40" s="277"/>
      <c r="MEC40" s="277"/>
      <c r="MED40" s="277"/>
      <c r="MEE40" s="277"/>
      <c r="MEF40" s="277"/>
      <c r="MEG40" s="277"/>
      <c r="MEH40" s="277"/>
      <c r="MEI40" s="277"/>
      <c r="MEJ40" s="277"/>
      <c r="MEK40" s="277"/>
      <c r="MEL40" s="277"/>
      <c r="MEM40" s="277"/>
      <c r="MEN40" s="277"/>
      <c r="MEO40" s="277"/>
      <c r="MEP40" s="277"/>
      <c r="MEQ40" s="277"/>
      <c r="MER40" s="277"/>
      <c r="MES40" s="277"/>
      <c r="MET40" s="277"/>
      <c r="MEU40" s="277"/>
      <c r="MEV40" s="277"/>
      <c r="MEW40" s="277"/>
      <c r="MEX40" s="277"/>
      <c r="MEY40" s="277"/>
      <c r="MEZ40" s="277"/>
      <c r="MFA40" s="277"/>
      <c r="MFB40" s="277"/>
      <c r="MFC40" s="277"/>
      <c r="MFD40" s="277"/>
      <c r="MFE40" s="277"/>
      <c r="MFF40" s="277"/>
      <c r="MFG40" s="277"/>
      <c r="MFH40" s="277"/>
      <c r="MFI40" s="277"/>
      <c r="MFJ40" s="277"/>
      <c r="MFK40" s="277"/>
      <c r="MFL40" s="277"/>
      <c r="MFM40" s="277"/>
      <c r="MFN40" s="277"/>
      <c r="MFO40" s="277"/>
      <c r="MFP40" s="277"/>
      <c r="MFQ40" s="277"/>
      <c r="MFR40" s="277"/>
      <c r="MFS40" s="277"/>
      <c r="MFT40" s="277"/>
      <c r="MFU40" s="277"/>
      <c r="MFV40" s="277"/>
      <c r="MFW40" s="277"/>
      <c r="MFX40" s="277"/>
      <c r="MFY40" s="277"/>
      <c r="MFZ40" s="277"/>
      <c r="MGA40" s="277"/>
      <c r="MGB40" s="277"/>
      <c r="MGC40" s="277"/>
      <c r="MGD40" s="277"/>
      <c r="MGE40" s="277"/>
      <c r="MGF40" s="277"/>
      <c r="MGG40" s="277"/>
      <c r="MGH40" s="277"/>
      <c r="MGI40" s="277"/>
      <c r="MGJ40" s="277"/>
      <c r="MGK40" s="277"/>
      <c r="MGL40" s="277"/>
      <c r="MGM40" s="277"/>
      <c r="MGN40" s="277"/>
      <c r="MGO40" s="277"/>
      <c r="MGP40" s="277"/>
      <c r="MGQ40" s="277"/>
      <c r="MGR40" s="277"/>
      <c r="MGS40" s="277"/>
      <c r="MGT40" s="277"/>
      <c r="MGU40" s="277"/>
      <c r="MGV40" s="277"/>
      <c r="MGW40" s="277"/>
      <c r="MGX40" s="277"/>
      <c r="MGY40" s="277"/>
      <c r="MGZ40" s="277"/>
      <c r="MHA40" s="277"/>
      <c r="MHB40" s="277"/>
      <c r="MHC40" s="277"/>
      <c r="MHD40" s="277"/>
      <c r="MHE40" s="277"/>
      <c r="MHF40" s="277"/>
      <c r="MHG40" s="277"/>
      <c r="MHH40" s="277"/>
      <c r="MHI40" s="277"/>
      <c r="MHJ40" s="277"/>
      <c r="MHK40" s="277"/>
      <c r="MHL40" s="277"/>
      <c r="MHM40" s="277"/>
      <c r="MHN40" s="277"/>
      <c r="MHO40" s="277"/>
      <c r="MHP40" s="277"/>
      <c r="MHQ40" s="277"/>
      <c r="MHR40" s="277"/>
      <c r="MHS40" s="277"/>
      <c r="MHT40" s="277"/>
      <c r="MHU40" s="277"/>
      <c r="MHV40" s="277"/>
      <c r="MHW40" s="277"/>
      <c r="MHX40" s="277"/>
      <c r="MHY40" s="277"/>
      <c r="MHZ40" s="277"/>
      <c r="MIA40" s="277"/>
      <c r="MIB40" s="277"/>
      <c r="MIC40" s="277"/>
      <c r="MID40" s="277"/>
      <c r="MIE40" s="277"/>
      <c r="MIF40" s="277"/>
      <c r="MIG40" s="277"/>
      <c r="MIH40" s="277"/>
      <c r="MII40" s="277"/>
      <c r="MIJ40" s="277"/>
      <c r="MIK40" s="277"/>
      <c r="MIL40" s="277"/>
      <c r="MIM40" s="277"/>
      <c r="MIN40" s="277"/>
      <c r="MIO40" s="277"/>
      <c r="MIP40" s="277"/>
      <c r="MIQ40" s="277"/>
      <c r="MIR40" s="277"/>
      <c r="MIS40" s="277"/>
      <c r="MIT40" s="277"/>
      <c r="MIU40" s="277"/>
      <c r="MIV40" s="277"/>
      <c r="MIW40" s="277"/>
      <c r="MIX40" s="277"/>
      <c r="MIY40" s="277"/>
      <c r="MIZ40" s="277"/>
      <c r="MJA40" s="277"/>
      <c r="MJB40" s="277"/>
      <c r="MJC40" s="277"/>
      <c r="MJD40" s="277"/>
      <c r="MJE40" s="277"/>
      <c r="MJF40" s="277"/>
      <c r="MJG40" s="277"/>
      <c r="MJH40" s="277"/>
      <c r="MJI40" s="277"/>
      <c r="MJJ40" s="277"/>
      <c r="MJK40" s="277"/>
      <c r="MJL40" s="277"/>
      <c r="MJM40" s="277"/>
      <c r="MJN40" s="277"/>
      <c r="MJO40" s="277"/>
      <c r="MJP40" s="277"/>
      <c r="MJQ40" s="277"/>
      <c r="MJR40" s="277"/>
      <c r="MJS40" s="277"/>
      <c r="MJT40" s="277"/>
      <c r="MJU40" s="277"/>
      <c r="MJV40" s="277"/>
      <c r="MJW40" s="277"/>
      <c r="MJX40" s="277"/>
      <c r="MJY40" s="277"/>
      <c r="MJZ40" s="277"/>
      <c r="MKA40" s="277"/>
      <c r="MKB40" s="277"/>
      <c r="MKC40" s="277"/>
      <c r="MKD40" s="277"/>
      <c r="MKE40" s="277"/>
      <c r="MKF40" s="277"/>
      <c r="MKG40" s="277"/>
      <c r="MKH40" s="277"/>
      <c r="MKI40" s="277"/>
      <c r="MKJ40" s="277"/>
      <c r="MKK40" s="277"/>
      <c r="MKL40" s="277"/>
      <c r="MKM40" s="277"/>
      <c r="MKN40" s="277"/>
      <c r="MKO40" s="277"/>
      <c r="MKP40" s="277"/>
      <c r="MKQ40" s="277"/>
      <c r="MKR40" s="277"/>
      <c r="MKS40" s="277"/>
      <c r="MKT40" s="277"/>
      <c r="MKU40" s="277"/>
      <c r="MKV40" s="277"/>
      <c r="MKW40" s="277"/>
      <c r="MKX40" s="277"/>
      <c r="MKY40" s="277"/>
      <c r="MKZ40" s="277"/>
      <c r="MLA40" s="277"/>
      <c r="MLB40" s="277"/>
      <c r="MLC40" s="277"/>
      <c r="MLD40" s="277"/>
      <c r="MLE40" s="277"/>
      <c r="MLF40" s="277"/>
      <c r="MLG40" s="277"/>
      <c r="MLH40" s="277"/>
      <c r="MLI40" s="277"/>
      <c r="MLJ40" s="277"/>
      <c r="MLK40" s="277"/>
      <c r="MLL40" s="277"/>
      <c r="MLM40" s="277"/>
      <c r="MLN40" s="277"/>
      <c r="MLO40" s="277"/>
      <c r="MLP40" s="277"/>
      <c r="MLQ40" s="277"/>
      <c r="MLR40" s="277"/>
      <c r="MLS40" s="277"/>
      <c r="MLT40" s="277"/>
      <c r="MLU40" s="277"/>
      <c r="MLV40" s="277"/>
      <c r="MLW40" s="277"/>
      <c r="MLX40" s="277"/>
      <c r="MLY40" s="277"/>
      <c r="MLZ40" s="277"/>
      <c r="MMA40" s="277"/>
      <c r="MMB40" s="277"/>
      <c r="MMC40" s="277"/>
      <c r="MMD40" s="277"/>
      <c r="MME40" s="277"/>
      <c r="MMF40" s="277"/>
      <c r="MMG40" s="277"/>
      <c r="MMH40" s="277"/>
      <c r="MMI40" s="277"/>
      <c r="MMJ40" s="277"/>
      <c r="MMK40" s="277"/>
      <c r="MML40" s="277"/>
      <c r="MMM40" s="277"/>
      <c r="MMN40" s="277"/>
      <c r="MMO40" s="277"/>
      <c r="MMP40" s="277"/>
      <c r="MMQ40" s="277"/>
      <c r="MMR40" s="277"/>
      <c r="MMS40" s="277"/>
      <c r="MMT40" s="277"/>
      <c r="MMU40" s="277"/>
      <c r="MMV40" s="277"/>
      <c r="MMW40" s="277"/>
      <c r="MMX40" s="277"/>
      <c r="MMY40" s="277"/>
      <c r="MMZ40" s="277"/>
      <c r="MNA40" s="277"/>
      <c r="MNB40" s="277"/>
      <c r="MNC40" s="277"/>
      <c r="MND40" s="277"/>
      <c r="MNE40" s="277"/>
      <c r="MNF40" s="277"/>
      <c r="MNG40" s="277"/>
      <c r="MNH40" s="277"/>
      <c r="MNI40" s="277"/>
      <c r="MNJ40" s="277"/>
      <c r="MNK40" s="277"/>
      <c r="MNL40" s="277"/>
      <c r="MNM40" s="277"/>
      <c r="MNN40" s="277"/>
      <c r="MNO40" s="277"/>
      <c r="MNP40" s="277"/>
      <c r="MNQ40" s="277"/>
      <c r="MNR40" s="277"/>
      <c r="MNS40" s="277"/>
      <c r="MNT40" s="277"/>
      <c r="MNU40" s="277"/>
      <c r="MNV40" s="277"/>
      <c r="MNW40" s="277"/>
      <c r="MNX40" s="277"/>
      <c r="MNY40" s="277"/>
      <c r="MNZ40" s="277"/>
      <c r="MOA40" s="277"/>
      <c r="MOB40" s="277"/>
      <c r="MOC40" s="277"/>
      <c r="MOD40" s="277"/>
      <c r="MOE40" s="277"/>
      <c r="MOF40" s="277"/>
      <c r="MOG40" s="277"/>
      <c r="MOH40" s="277"/>
      <c r="MOI40" s="277"/>
      <c r="MOJ40" s="277"/>
      <c r="MOK40" s="277"/>
      <c r="MOL40" s="277"/>
      <c r="MOM40" s="277"/>
      <c r="MON40" s="277"/>
      <c r="MOO40" s="277"/>
      <c r="MOP40" s="277"/>
      <c r="MOQ40" s="277"/>
      <c r="MOR40" s="277"/>
      <c r="MOS40" s="277"/>
      <c r="MOT40" s="277"/>
      <c r="MOU40" s="277"/>
      <c r="MOV40" s="277"/>
      <c r="MOW40" s="277"/>
      <c r="MOX40" s="277"/>
      <c r="MOY40" s="277"/>
      <c r="MOZ40" s="277"/>
      <c r="MPA40" s="277"/>
      <c r="MPB40" s="277"/>
      <c r="MPC40" s="277"/>
      <c r="MPD40" s="277"/>
      <c r="MPE40" s="277"/>
      <c r="MPF40" s="277"/>
      <c r="MPG40" s="277"/>
      <c r="MPH40" s="277"/>
      <c r="MPI40" s="277"/>
      <c r="MPJ40" s="277"/>
      <c r="MPK40" s="277"/>
      <c r="MPL40" s="277"/>
      <c r="MPM40" s="277"/>
      <c r="MPN40" s="277"/>
      <c r="MPO40" s="277"/>
      <c r="MPP40" s="277"/>
      <c r="MPQ40" s="277"/>
      <c r="MPR40" s="277"/>
      <c r="MPS40" s="277"/>
      <c r="MPT40" s="277"/>
      <c r="MPU40" s="277"/>
      <c r="MPV40" s="277"/>
      <c r="MPW40" s="277"/>
      <c r="MPX40" s="277"/>
      <c r="MPY40" s="277"/>
      <c r="MPZ40" s="277"/>
      <c r="MQA40" s="277"/>
      <c r="MQB40" s="277"/>
      <c r="MQC40" s="277"/>
      <c r="MQD40" s="277"/>
      <c r="MQE40" s="277"/>
      <c r="MQF40" s="277"/>
      <c r="MQG40" s="277"/>
      <c r="MQH40" s="277"/>
      <c r="MQI40" s="277"/>
      <c r="MQJ40" s="277"/>
      <c r="MQK40" s="277"/>
      <c r="MQL40" s="277"/>
      <c r="MQM40" s="277"/>
      <c r="MQN40" s="277"/>
      <c r="MQO40" s="277"/>
      <c r="MQP40" s="277"/>
      <c r="MQQ40" s="277"/>
      <c r="MQR40" s="277"/>
      <c r="MQS40" s="277"/>
      <c r="MQT40" s="277"/>
      <c r="MQU40" s="277"/>
      <c r="MQV40" s="277"/>
      <c r="MQW40" s="277"/>
      <c r="MQX40" s="277"/>
      <c r="MQY40" s="277"/>
      <c r="MQZ40" s="277"/>
      <c r="MRA40" s="277"/>
      <c r="MRB40" s="277"/>
      <c r="MRC40" s="277"/>
      <c r="MRD40" s="277"/>
      <c r="MRE40" s="277"/>
      <c r="MRF40" s="277"/>
      <c r="MRG40" s="277"/>
      <c r="MRH40" s="277"/>
      <c r="MRI40" s="277"/>
      <c r="MRJ40" s="277"/>
      <c r="MRK40" s="277"/>
      <c r="MRL40" s="277"/>
      <c r="MRM40" s="277"/>
      <c r="MRN40" s="277"/>
      <c r="MRO40" s="277"/>
      <c r="MRP40" s="277"/>
      <c r="MRQ40" s="277"/>
      <c r="MRR40" s="277"/>
      <c r="MRS40" s="277"/>
      <c r="MRT40" s="277"/>
      <c r="MRU40" s="277"/>
      <c r="MRV40" s="277"/>
      <c r="MRW40" s="277"/>
      <c r="MRX40" s="277"/>
      <c r="MRY40" s="277"/>
      <c r="MRZ40" s="277"/>
      <c r="MSA40" s="277"/>
      <c r="MSB40" s="277"/>
      <c r="MSC40" s="277"/>
      <c r="MSD40" s="277"/>
      <c r="MSE40" s="277"/>
      <c r="MSF40" s="277"/>
      <c r="MSG40" s="277"/>
      <c r="MSH40" s="277"/>
      <c r="MSI40" s="277"/>
      <c r="MSJ40" s="277"/>
      <c r="MSK40" s="277"/>
      <c r="MSL40" s="277"/>
      <c r="MSM40" s="277"/>
      <c r="MSN40" s="277"/>
      <c r="MSO40" s="277"/>
      <c r="MSP40" s="277"/>
      <c r="MSQ40" s="277"/>
      <c r="MSR40" s="277"/>
      <c r="MSS40" s="277"/>
      <c r="MST40" s="277"/>
      <c r="MSU40" s="277"/>
      <c r="MSV40" s="277"/>
      <c r="MSW40" s="277"/>
      <c r="MSX40" s="277"/>
      <c r="MSY40" s="277"/>
      <c r="MSZ40" s="277"/>
      <c r="MTA40" s="277"/>
      <c r="MTB40" s="277"/>
      <c r="MTC40" s="277"/>
      <c r="MTD40" s="277"/>
      <c r="MTE40" s="277"/>
      <c r="MTF40" s="277"/>
      <c r="MTG40" s="277"/>
      <c r="MTH40" s="277"/>
      <c r="MTI40" s="277"/>
      <c r="MTJ40" s="277"/>
      <c r="MTK40" s="277"/>
      <c r="MTL40" s="277"/>
      <c r="MTM40" s="277"/>
      <c r="MTN40" s="277"/>
      <c r="MTO40" s="277"/>
      <c r="MTP40" s="277"/>
      <c r="MTQ40" s="277"/>
      <c r="MTR40" s="277"/>
      <c r="MTS40" s="277"/>
      <c r="MTT40" s="277"/>
      <c r="MTU40" s="277"/>
      <c r="MTV40" s="277"/>
      <c r="MTW40" s="277"/>
      <c r="MTX40" s="277"/>
      <c r="MTY40" s="277"/>
      <c r="MTZ40" s="277"/>
      <c r="MUA40" s="277"/>
      <c r="MUB40" s="277"/>
      <c r="MUC40" s="277"/>
      <c r="MUD40" s="277"/>
      <c r="MUE40" s="277"/>
      <c r="MUF40" s="277"/>
      <c r="MUG40" s="277"/>
      <c r="MUH40" s="277"/>
      <c r="MUI40" s="277"/>
      <c r="MUJ40" s="277"/>
      <c r="MUK40" s="277"/>
      <c r="MUL40" s="277"/>
      <c r="MUM40" s="277"/>
      <c r="MUN40" s="277"/>
      <c r="MUO40" s="277"/>
      <c r="MUP40" s="277"/>
      <c r="MUQ40" s="277"/>
      <c r="MUR40" s="277"/>
      <c r="MUS40" s="277"/>
      <c r="MUT40" s="277"/>
      <c r="MUU40" s="277"/>
      <c r="MUV40" s="277"/>
      <c r="MUW40" s="277"/>
      <c r="MUX40" s="277"/>
      <c r="MUY40" s="277"/>
      <c r="MUZ40" s="277"/>
      <c r="MVA40" s="277"/>
      <c r="MVB40" s="277"/>
      <c r="MVC40" s="277"/>
      <c r="MVD40" s="277"/>
      <c r="MVE40" s="277"/>
      <c r="MVF40" s="277"/>
      <c r="MVG40" s="277"/>
      <c r="MVH40" s="277"/>
      <c r="MVI40" s="277"/>
      <c r="MVJ40" s="277"/>
      <c r="MVK40" s="277"/>
      <c r="MVL40" s="277"/>
      <c r="MVM40" s="277"/>
      <c r="MVN40" s="277"/>
      <c r="MVO40" s="277"/>
      <c r="MVP40" s="277"/>
      <c r="MVQ40" s="277"/>
      <c r="MVR40" s="277"/>
      <c r="MVS40" s="277"/>
      <c r="MVT40" s="277"/>
      <c r="MVU40" s="277"/>
      <c r="MVV40" s="277"/>
      <c r="MVW40" s="277"/>
      <c r="MVX40" s="277"/>
      <c r="MVY40" s="277"/>
      <c r="MVZ40" s="277"/>
      <c r="MWA40" s="277"/>
      <c r="MWB40" s="277"/>
      <c r="MWC40" s="277"/>
      <c r="MWD40" s="277"/>
      <c r="MWE40" s="277"/>
      <c r="MWF40" s="277"/>
      <c r="MWG40" s="277"/>
      <c r="MWH40" s="277"/>
      <c r="MWI40" s="277"/>
      <c r="MWJ40" s="277"/>
      <c r="MWK40" s="277"/>
      <c r="MWL40" s="277"/>
      <c r="MWM40" s="277"/>
      <c r="MWN40" s="277"/>
      <c r="MWO40" s="277"/>
      <c r="MWP40" s="277"/>
      <c r="MWQ40" s="277"/>
      <c r="MWR40" s="277"/>
      <c r="MWS40" s="277"/>
      <c r="MWT40" s="277"/>
      <c r="MWU40" s="277"/>
      <c r="MWV40" s="277"/>
      <c r="MWW40" s="277"/>
      <c r="MWX40" s="277"/>
      <c r="MWY40" s="277"/>
      <c r="MWZ40" s="277"/>
      <c r="MXA40" s="277"/>
      <c r="MXB40" s="277"/>
      <c r="MXC40" s="277"/>
      <c r="MXD40" s="277"/>
      <c r="MXE40" s="277"/>
      <c r="MXF40" s="277"/>
      <c r="MXG40" s="277"/>
      <c r="MXH40" s="277"/>
      <c r="MXI40" s="277"/>
      <c r="MXJ40" s="277"/>
      <c r="MXK40" s="277"/>
      <c r="MXL40" s="277"/>
      <c r="MXM40" s="277"/>
      <c r="MXN40" s="277"/>
      <c r="MXO40" s="277"/>
      <c r="MXP40" s="277"/>
      <c r="MXQ40" s="277"/>
      <c r="MXR40" s="277"/>
      <c r="MXS40" s="277"/>
      <c r="MXT40" s="277"/>
      <c r="MXU40" s="277"/>
      <c r="MXV40" s="277"/>
      <c r="MXW40" s="277"/>
      <c r="MXX40" s="277"/>
      <c r="MXY40" s="277"/>
      <c r="MXZ40" s="277"/>
      <c r="MYA40" s="277"/>
      <c r="MYB40" s="277"/>
      <c r="MYC40" s="277"/>
      <c r="MYD40" s="277"/>
      <c r="MYE40" s="277"/>
      <c r="MYF40" s="277"/>
      <c r="MYG40" s="277"/>
      <c r="MYH40" s="277"/>
      <c r="MYI40" s="277"/>
      <c r="MYJ40" s="277"/>
      <c r="MYK40" s="277"/>
      <c r="MYL40" s="277"/>
      <c r="MYM40" s="277"/>
      <c r="MYN40" s="277"/>
      <c r="MYO40" s="277"/>
      <c r="MYP40" s="277"/>
      <c r="MYQ40" s="277"/>
      <c r="MYR40" s="277"/>
      <c r="MYS40" s="277"/>
      <c r="MYT40" s="277"/>
      <c r="MYU40" s="277"/>
      <c r="MYV40" s="277"/>
      <c r="MYW40" s="277"/>
      <c r="MYX40" s="277"/>
      <c r="MYY40" s="277"/>
      <c r="MYZ40" s="277"/>
      <c r="MZA40" s="277"/>
      <c r="MZB40" s="277"/>
      <c r="MZC40" s="277"/>
      <c r="MZD40" s="277"/>
      <c r="MZE40" s="277"/>
      <c r="MZF40" s="277"/>
      <c r="MZG40" s="277"/>
      <c r="MZH40" s="277"/>
      <c r="MZI40" s="277"/>
      <c r="MZJ40" s="277"/>
      <c r="MZK40" s="277"/>
      <c r="MZL40" s="277"/>
      <c r="MZM40" s="277"/>
      <c r="MZN40" s="277"/>
      <c r="MZO40" s="277"/>
      <c r="MZP40" s="277"/>
      <c r="MZQ40" s="277"/>
      <c r="MZR40" s="277"/>
      <c r="MZS40" s="277"/>
      <c r="MZT40" s="277"/>
      <c r="MZU40" s="277"/>
      <c r="MZV40" s="277"/>
      <c r="MZW40" s="277"/>
      <c r="MZX40" s="277"/>
      <c r="MZY40" s="277"/>
      <c r="MZZ40" s="277"/>
      <c r="NAA40" s="277"/>
      <c r="NAB40" s="277"/>
      <c r="NAC40" s="277"/>
      <c r="NAD40" s="277"/>
      <c r="NAE40" s="277"/>
      <c r="NAF40" s="277"/>
      <c r="NAG40" s="277"/>
      <c r="NAH40" s="277"/>
      <c r="NAI40" s="277"/>
      <c r="NAJ40" s="277"/>
      <c r="NAK40" s="277"/>
      <c r="NAL40" s="277"/>
      <c r="NAM40" s="277"/>
      <c r="NAN40" s="277"/>
      <c r="NAO40" s="277"/>
      <c r="NAP40" s="277"/>
      <c r="NAQ40" s="277"/>
      <c r="NAR40" s="277"/>
      <c r="NAS40" s="277"/>
      <c r="NAT40" s="277"/>
      <c r="NAU40" s="277"/>
      <c r="NAV40" s="277"/>
      <c r="NAW40" s="277"/>
      <c r="NAX40" s="277"/>
      <c r="NAY40" s="277"/>
      <c r="NAZ40" s="277"/>
      <c r="NBA40" s="277"/>
      <c r="NBB40" s="277"/>
      <c r="NBC40" s="277"/>
      <c r="NBD40" s="277"/>
      <c r="NBE40" s="277"/>
      <c r="NBF40" s="277"/>
      <c r="NBG40" s="277"/>
      <c r="NBH40" s="277"/>
      <c r="NBI40" s="277"/>
      <c r="NBJ40" s="277"/>
      <c r="NBK40" s="277"/>
      <c r="NBL40" s="277"/>
      <c r="NBM40" s="277"/>
      <c r="NBN40" s="277"/>
      <c r="NBO40" s="277"/>
      <c r="NBP40" s="277"/>
      <c r="NBQ40" s="277"/>
      <c r="NBR40" s="277"/>
      <c r="NBS40" s="277"/>
      <c r="NBT40" s="277"/>
      <c r="NBU40" s="277"/>
      <c r="NBV40" s="277"/>
      <c r="NBW40" s="277"/>
      <c r="NBX40" s="277"/>
      <c r="NBY40" s="277"/>
      <c r="NBZ40" s="277"/>
      <c r="NCA40" s="277"/>
      <c r="NCB40" s="277"/>
      <c r="NCC40" s="277"/>
      <c r="NCD40" s="277"/>
      <c r="NCE40" s="277"/>
      <c r="NCF40" s="277"/>
      <c r="NCG40" s="277"/>
      <c r="NCH40" s="277"/>
      <c r="NCI40" s="277"/>
      <c r="NCJ40" s="277"/>
      <c r="NCK40" s="277"/>
      <c r="NCL40" s="277"/>
      <c r="NCM40" s="277"/>
      <c r="NCN40" s="277"/>
      <c r="NCO40" s="277"/>
      <c r="NCP40" s="277"/>
      <c r="NCQ40" s="277"/>
      <c r="NCR40" s="277"/>
      <c r="NCS40" s="277"/>
      <c r="NCT40" s="277"/>
      <c r="NCU40" s="277"/>
      <c r="NCV40" s="277"/>
      <c r="NCW40" s="277"/>
      <c r="NCX40" s="277"/>
      <c r="NCY40" s="277"/>
      <c r="NCZ40" s="277"/>
      <c r="NDA40" s="277"/>
      <c r="NDB40" s="277"/>
      <c r="NDC40" s="277"/>
      <c r="NDD40" s="277"/>
      <c r="NDE40" s="277"/>
      <c r="NDF40" s="277"/>
      <c r="NDG40" s="277"/>
      <c r="NDH40" s="277"/>
      <c r="NDI40" s="277"/>
      <c r="NDJ40" s="277"/>
      <c r="NDK40" s="277"/>
      <c r="NDL40" s="277"/>
      <c r="NDM40" s="277"/>
      <c r="NDN40" s="277"/>
      <c r="NDO40" s="277"/>
      <c r="NDP40" s="277"/>
      <c r="NDQ40" s="277"/>
      <c r="NDR40" s="277"/>
      <c r="NDS40" s="277"/>
      <c r="NDT40" s="277"/>
      <c r="NDU40" s="277"/>
      <c r="NDV40" s="277"/>
      <c r="NDW40" s="277"/>
      <c r="NDX40" s="277"/>
      <c r="NDY40" s="277"/>
      <c r="NDZ40" s="277"/>
      <c r="NEA40" s="277"/>
      <c r="NEB40" s="277"/>
      <c r="NEC40" s="277"/>
      <c r="NED40" s="277"/>
      <c r="NEE40" s="277"/>
      <c r="NEF40" s="277"/>
      <c r="NEG40" s="277"/>
      <c r="NEH40" s="277"/>
      <c r="NEI40" s="277"/>
      <c r="NEJ40" s="277"/>
      <c r="NEK40" s="277"/>
      <c r="NEL40" s="277"/>
      <c r="NEM40" s="277"/>
      <c r="NEN40" s="277"/>
      <c r="NEO40" s="277"/>
      <c r="NEP40" s="277"/>
      <c r="NEQ40" s="277"/>
      <c r="NER40" s="277"/>
      <c r="NES40" s="277"/>
      <c r="NET40" s="277"/>
      <c r="NEU40" s="277"/>
      <c r="NEV40" s="277"/>
      <c r="NEW40" s="277"/>
      <c r="NEX40" s="277"/>
      <c r="NEY40" s="277"/>
      <c r="NEZ40" s="277"/>
      <c r="NFA40" s="277"/>
      <c r="NFB40" s="277"/>
      <c r="NFC40" s="277"/>
      <c r="NFD40" s="277"/>
      <c r="NFE40" s="277"/>
      <c r="NFF40" s="277"/>
      <c r="NFG40" s="277"/>
      <c r="NFH40" s="277"/>
      <c r="NFI40" s="277"/>
      <c r="NFJ40" s="277"/>
      <c r="NFK40" s="277"/>
      <c r="NFL40" s="277"/>
      <c r="NFM40" s="277"/>
      <c r="NFN40" s="277"/>
      <c r="NFO40" s="277"/>
      <c r="NFP40" s="277"/>
      <c r="NFQ40" s="277"/>
      <c r="NFR40" s="277"/>
      <c r="NFS40" s="277"/>
      <c r="NFT40" s="277"/>
      <c r="NFU40" s="277"/>
      <c r="NFV40" s="277"/>
      <c r="NFW40" s="277"/>
      <c r="NFX40" s="277"/>
      <c r="NFY40" s="277"/>
      <c r="NFZ40" s="277"/>
      <c r="NGA40" s="277"/>
      <c r="NGB40" s="277"/>
      <c r="NGC40" s="277"/>
      <c r="NGD40" s="277"/>
      <c r="NGE40" s="277"/>
      <c r="NGF40" s="277"/>
      <c r="NGG40" s="277"/>
      <c r="NGH40" s="277"/>
      <c r="NGI40" s="277"/>
      <c r="NGJ40" s="277"/>
      <c r="NGK40" s="277"/>
      <c r="NGL40" s="277"/>
      <c r="NGM40" s="277"/>
      <c r="NGN40" s="277"/>
      <c r="NGO40" s="277"/>
      <c r="NGP40" s="277"/>
      <c r="NGQ40" s="277"/>
      <c r="NGR40" s="277"/>
      <c r="NGS40" s="277"/>
      <c r="NGT40" s="277"/>
      <c r="NGU40" s="277"/>
      <c r="NGV40" s="277"/>
      <c r="NGW40" s="277"/>
      <c r="NGX40" s="277"/>
      <c r="NGY40" s="277"/>
      <c r="NGZ40" s="277"/>
      <c r="NHA40" s="277"/>
      <c r="NHB40" s="277"/>
      <c r="NHC40" s="277"/>
      <c r="NHD40" s="277"/>
      <c r="NHE40" s="277"/>
      <c r="NHF40" s="277"/>
      <c r="NHG40" s="277"/>
      <c r="NHH40" s="277"/>
      <c r="NHI40" s="277"/>
      <c r="NHJ40" s="277"/>
      <c r="NHK40" s="277"/>
      <c r="NHL40" s="277"/>
      <c r="NHM40" s="277"/>
      <c r="NHN40" s="277"/>
      <c r="NHO40" s="277"/>
      <c r="NHP40" s="277"/>
      <c r="NHQ40" s="277"/>
      <c r="NHR40" s="277"/>
      <c r="NHS40" s="277"/>
      <c r="NHT40" s="277"/>
      <c r="NHU40" s="277"/>
      <c r="NHV40" s="277"/>
      <c r="NHW40" s="277"/>
      <c r="NHX40" s="277"/>
      <c r="NHY40" s="277"/>
      <c r="NHZ40" s="277"/>
      <c r="NIA40" s="277"/>
      <c r="NIB40" s="277"/>
      <c r="NIC40" s="277"/>
      <c r="NID40" s="277"/>
      <c r="NIE40" s="277"/>
      <c r="NIF40" s="277"/>
      <c r="NIG40" s="277"/>
      <c r="NIH40" s="277"/>
      <c r="NII40" s="277"/>
      <c r="NIJ40" s="277"/>
      <c r="NIK40" s="277"/>
      <c r="NIL40" s="277"/>
      <c r="NIM40" s="277"/>
      <c r="NIN40" s="277"/>
      <c r="NIO40" s="277"/>
      <c r="NIP40" s="277"/>
      <c r="NIQ40" s="277"/>
      <c r="NIR40" s="277"/>
      <c r="NIS40" s="277"/>
      <c r="NIT40" s="277"/>
      <c r="NIU40" s="277"/>
      <c r="NIV40" s="277"/>
      <c r="NIW40" s="277"/>
      <c r="NIX40" s="277"/>
      <c r="NIY40" s="277"/>
      <c r="NIZ40" s="277"/>
      <c r="NJA40" s="277"/>
      <c r="NJB40" s="277"/>
      <c r="NJC40" s="277"/>
      <c r="NJD40" s="277"/>
      <c r="NJE40" s="277"/>
      <c r="NJF40" s="277"/>
      <c r="NJG40" s="277"/>
      <c r="NJH40" s="277"/>
      <c r="NJI40" s="277"/>
      <c r="NJJ40" s="277"/>
      <c r="NJK40" s="277"/>
      <c r="NJL40" s="277"/>
      <c r="NJM40" s="277"/>
      <c r="NJN40" s="277"/>
      <c r="NJO40" s="277"/>
      <c r="NJP40" s="277"/>
      <c r="NJQ40" s="277"/>
      <c r="NJR40" s="277"/>
      <c r="NJS40" s="277"/>
      <c r="NJT40" s="277"/>
      <c r="NJU40" s="277"/>
      <c r="NJV40" s="277"/>
      <c r="NJW40" s="277"/>
      <c r="NJX40" s="277"/>
      <c r="NJY40" s="277"/>
      <c r="NJZ40" s="277"/>
      <c r="NKA40" s="277"/>
      <c r="NKB40" s="277"/>
      <c r="NKC40" s="277"/>
      <c r="NKD40" s="277"/>
      <c r="NKE40" s="277"/>
      <c r="NKF40" s="277"/>
      <c r="NKG40" s="277"/>
      <c r="NKH40" s="277"/>
      <c r="NKI40" s="277"/>
      <c r="NKJ40" s="277"/>
      <c r="NKK40" s="277"/>
      <c r="NKL40" s="277"/>
      <c r="NKM40" s="277"/>
      <c r="NKN40" s="277"/>
      <c r="NKO40" s="277"/>
      <c r="NKP40" s="277"/>
      <c r="NKQ40" s="277"/>
      <c r="NKR40" s="277"/>
      <c r="NKS40" s="277"/>
      <c r="NKT40" s="277"/>
      <c r="NKU40" s="277"/>
      <c r="NKV40" s="277"/>
      <c r="NKW40" s="277"/>
      <c r="NKX40" s="277"/>
      <c r="NKY40" s="277"/>
      <c r="NKZ40" s="277"/>
      <c r="NLA40" s="277"/>
      <c r="NLB40" s="277"/>
      <c r="NLC40" s="277"/>
      <c r="NLD40" s="277"/>
      <c r="NLE40" s="277"/>
      <c r="NLF40" s="277"/>
      <c r="NLG40" s="277"/>
      <c r="NLH40" s="277"/>
      <c r="NLI40" s="277"/>
      <c r="NLJ40" s="277"/>
      <c r="NLK40" s="277"/>
      <c r="NLL40" s="277"/>
      <c r="NLM40" s="277"/>
      <c r="NLN40" s="277"/>
      <c r="NLO40" s="277"/>
      <c r="NLP40" s="277"/>
      <c r="NLQ40" s="277"/>
      <c r="NLR40" s="277"/>
      <c r="NLS40" s="277"/>
      <c r="NLT40" s="277"/>
      <c r="NLU40" s="277"/>
      <c r="NLV40" s="277"/>
      <c r="NLW40" s="277"/>
      <c r="NLX40" s="277"/>
      <c r="NLY40" s="277"/>
      <c r="NLZ40" s="277"/>
      <c r="NMA40" s="277"/>
      <c r="NMB40" s="277"/>
      <c r="NMC40" s="277"/>
      <c r="NMD40" s="277"/>
      <c r="NME40" s="277"/>
      <c r="NMF40" s="277"/>
      <c r="NMG40" s="277"/>
      <c r="NMH40" s="277"/>
      <c r="NMI40" s="277"/>
      <c r="NMJ40" s="277"/>
      <c r="NMK40" s="277"/>
      <c r="NML40" s="277"/>
      <c r="NMM40" s="277"/>
      <c r="NMN40" s="277"/>
      <c r="NMO40" s="277"/>
      <c r="NMP40" s="277"/>
      <c r="NMQ40" s="277"/>
      <c r="NMR40" s="277"/>
      <c r="NMS40" s="277"/>
      <c r="NMT40" s="277"/>
      <c r="NMU40" s="277"/>
      <c r="NMV40" s="277"/>
      <c r="NMW40" s="277"/>
      <c r="NMX40" s="277"/>
      <c r="NMY40" s="277"/>
      <c r="NMZ40" s="277"/>
      <c r="NNA40" s="277"/>
      <c r="NNB40" s="277"/>
      <c r="NNC40" s="277"/>
      <c r="NND40" s="277"/>
      <c r="NNE40" s="277"/>
      <c r="NNF40" s="277"/>
      <c r="NNG40" s="277"/>
      <c r="NNH40" s="277"/>
      <c r="NNI40" s="277"/>
      <c r="NNJ40" s="277"/>
      <c r="NNK40" s="277"/>
      <c r="NNL40" s="277"/>
      <c r="NNM40" s="277"/>
      <c r="NNN40" s="277"/>
      <c r="NNO40" s="277"/>
      <c r="NNP40" s="277"/>
      <c r="NNQ40" s="277"/>
      <c r="NNR40" s="277"/>
      <c r="NNS40" s="277"/>
      <c r="NNT40" s="277"/>
      <c r="NNU40" s="277"/>
      <c r="NNV40" s="277"/>
      <c r="NNW40" s="277"/>
      <c r="NNX40" s="277"/>
      <c r="NNY40" s="277"/>
      <c r="NNZ40" s="277"/>
      <c r="NOA40" s="277"/>
      <c r="NOB40" s="277"/>
      <c r="NOC40" s="277"/>
      <c r="NOD40" s="277"/>
      <c r="NOE40" s="277"/>
      <c r="NOF40" s="277"/>
      <c r="NOG40" s="277"/>
      <c r="NOH40" s="277"/>
      <c r="NOI40" s="277"/>
      <c r="NOJ40" s="277"/>
      <c r="NOK40" s="277"/>
      <c r="NOL40" s="277"/>
      <c r="NOM40" s="277"/>
      <c r="NON40" s="277"/>
      <c r="NOO40" s="277"/>
      <c r="NOP40" s="277"/>
      <c r="NOQ40" s="277"/>
      <c r="NOR40" s="277"/>
      <c r="NOS40" s="277"/>
      <c r="NOT40" s="277"/>
      <c r="NOU40" s="277"/>
      <c r="NOV40" s="277"/>
      <c r="NOW40" s="277"/>
      <c r="NOX40" s="277"/>
      <c r="NOY40" s="277"/>
      <c r="NOZ40" s="277"/>
      <c r="NPA40" s="277"/>
      <c r="NPB40" s="277"/>
      <c r="NPC40" s="277"/>
      <c r="NPD40" s="277"/>
      <c r="NPE40" s="277"/>
      <c r="NPF40" s="277"/>
      <c r="NPG40" s="277"/>
      <c r="NPH40" s="277"/>
      <c r="NPI40" s="277"/>
      <c r="NPJ40" s="277"/>
      <c r="NPK40" s="277"/>
      <c r="NPL40" s="277"/>
      <c r="NPM40" s="277"/>
      <c r="NPN40" s="277"/>
      <c r="NPO40" s="277"/>
      <c r="NPP40" s="277"/>
      <c r="NPQ40" s="277"/>
      <c r="NPR40" s="277"/>
      <c r="NPS40" s="277"/>
      <c r="NPT40" s="277"/>
      <c r="NPU40" s="277"/>
      <c r="NPV40" s="277"/>
      <c r="NPW40" s="277"/>
      <c r="NPX40" s="277"/>
      <c r="NPY40" s="277"/>
      <c r="NPZ40" s="277"/>
      <c r="NQA40" s="277"/>
      <c r="NQB40" s="277"/>
      <c r="NQC40" s="277"/>
      <c r="NQD40" s="277"/>
      <c r="NQE40" s="277"/>
      <c r="NQF40" s="277"/>
      <c r="NQG40" s="277"/>
      <c r="NQH40" s="277"/>
      <c r="NQI40" s="277"/>
      <c r="NQJ40" s="277"/>
      <c r="NQK40" s="277"/>
      <c r="NQL40" s="277"/>
      <c r="NQM40" s="277"/>
      <c r="NQN40" s="277"/>
      <c r="NQO40" s="277"/>
      <c r="NQP40" s="277"/>
      <c r="NQQ40" s="277"/>
      <c r="NQR40" s="277"/>
      <c r="NQS40" s="277"/>
      <c r="NQT40" s="277"/>
      <c r="NQU40" s="277"/>
      <c r="NQV40" s="277"/>
      <c r="NQW40" s="277"/>
      <c r="NQX40" s="277"/>
      <c r="NQY40" s="277"/>
      <c r="NQZ40" s="277"/>
      <c r="NRA40" s="277"/>
      <c r="NRB40" s="277"/>
      <c r="NRC40" s="277"/>
      <c r="NRD40" s="277"/>
      <c r="NRE40" s="277"/>
      <c r="NRF40" s="277"/>
      <c r="NRG40" s="277"/>
      <c r="NRH40" s="277"/>
      <c r="NRI40" s="277"/>
      <c r="NRJ40" s="277"/>
      <c r="NRK40" s="277"/>
      <c r="NRL40" s="277"/>
      <c r="NRM40" s="277"/>
      <c r="NRN40" s="277"/>
      <c r="NRO40" s="277"/>
      <c r="NRP40" s="277"/>
      <c r="NRQ40" s="277"/>
      <c r="NRR40" s="277"/>
      <c r="NRS40" s="277"/>
      <c r="NRT40" s="277"/>
      <c r="NRU40" s="277"/>
      <c r="NRV40" s="277"/>
      <c r="NRW40" s="277"/>
      <c r="NRX40" s="277"/>
      <c r="NRY40" s="277"/>
      <c r="NRZ40" s="277"/>
      <c r="NSA40" s="277"/>
      <c r="NSB40" s="277"/>
      <c r="NSC40" s="277"/>
      <c r="NSD40" s="277"/>
      <c r="NSE40" s="277"/>
      <c r="NSF40" s="277"/>
      <c r="NSG40" s="277"/>
      <c r="NSH40" s="277"/>
      <c r="NSI40" s="277"/>
      <c r="NSJ40" s="277"/>
      <c r="NSK40" s="277"/>
      <c r="NSL40" s="277"/>
      <c r="NSM40" s="277"/>
      <c r="NSN40" s="277"/>
      <c r="NSO40" s="277"/>
      <c r="NSP40" s="277"/>
      <c r="NSQ40" s="277"/>
      <c r="NSR40" s="277"/>
      <c r="NSS40" s="277"/>
      <c r="NST40" s="277"/>
      <c r="NSU40" s="277"/>
      <c r="NSV40" s="277"/>
      <c r="NSW40" s="277"/>
      <c r="NSX40" s="277"/>
      <c r="NSY40" s="277"/>
      <c r="NSZ40" s="277"/>
      <c r="NTA40" s="277"/>
      <c r="NTB40" s="277"/>
      <c r="NTC40" s="277"/>
      <c r="NTD40" s="277"/>
      <c r="NTE40" s="277"/>
      <c r="NTF40" s="277"/>
      <c r="NTG40" s="277"/>
      <c r="NTH40" s="277"/>
      <c r="NTI40" s="277"/>
      <c r="NTJ40" s="277"/>
      <c r="NTK40" s="277"/>
      <c r="NTL40" s="277"/>
      <c r="NTM40" s="277"/>
      <c r="NTN40" s="277"/>
      <c r="NTO40" s="277"/>
      <c r="NTP40" s="277"/>
      <c r="NTQ40" s="277"/>
      <c r="NTR40" s="277"/>
      <c r="NTS40" s="277"/>
      <c r="NTT40" s="277"/>
      <c r="NTU40" s="277"/>
      <c r="NTV40" s="277"/>
      <c r="NTW40" s="277"/>
      <c r="NTX40" s="277"/>
      <c r="NTY40" s="277"/>
      <c r="NTZ40" s="277"/>
      <c r="NUA40" s="277"/>
      <c r="NUB40" s="277"/>
      <c r="NUC40" s="277"/>
      <c r="NUD40" s="277"/>
      <c r="NUE40" s="277"/>
      <c r="NUF40" s="277"/>
      <c r="NUG40" s="277"/>
      <c r="NUH40" s="277"/>
      <c r="NUI40" s="277"/>
      <c r="NUJ40" s="277"/>
      <c r="NUK40" s="277"/>
      <c r="NUL40" s="277"/>
      <c r="NUM40" s="277"/>
      <c r="NUN40" s="277"/>
      <c r="NUO40" s="277"/>
      <c r="NUP40" s="277"/>
      <c r="NUQ40" s="277"/>
      <c r="NUR40" s="277"/>
      <c r="NUS40" s="277"/>
      <c r="NUT40" s="277"/>
      <c r="NUU40" s="277"/>
      <c r="NUV40" s="277"/>
      <c r="NUW40" s="277"/>
      <c r="NUX40" s="277"/>
      <c r="NUY40" s="277"/>
      <c r="NUZ40" s="277"/>
      <c r="NVA40" s="277"/>
      <c r="NVB40" s="277"/>
      <c r="NVC40" s="277"/>
      <c r="NVD40" s="277"/>
      <c r="NVE40" s="277"/>
      <c r="NVF40" s="277"/>
      <c r="NVG40" s="277"/>
      <c r="NVH40" s="277"/>
      <c r="NVI40" s="277"/>
      <c r="NVJ40" s="277"/>
      <c r="NVK40" s="277"/>
      <c r="NVL40" s="277"/>
      <c r="NVM40" s="277"/>
      <c r="NVN40" s="277"/>
      <c r="NVO40" s="277"/>
      <c r="NVP40" s="277"/>
      <c r="NVQ40" s="277"/>
      <c r="NVR40" s="277"/>
      <c r="NVS40" s="277"/>
      <c r="NVT40" s="277"/>
      <c r="NVU40" s="277"/>
      <c r="NVV40" s="277"/>
      <c r="NVW40" s="277"/>
      <c r="NVX40" s="277"/>
      <c r="NVY40" s="277"/>
      <c r="NVZ40" s="277"/>
      <c r="NWA40" s="277"/>
      <c r="NWB40" s="277"/>
      <c r="NWC40" s="277"/>
      <c r="NWD40" s="277"/>
      <c r="NWE40" s="277"/>
      <c r="NWF40" s="277"/>
      <c r="NWG40" s="277"/>
      <c r="NWH40" s="277"/>
      <c r="NWI40" s="277"/>
      <c r="NWJ40" s="277"/>
      <c r="NWK40" s="277"/>
      <c r="NWL40" s="277"/>
      <c r="NWM40" s="277"/>
      <c r="NWN40" s="277"/>
      <c r="NWO40" s="277"/>
      <c r="NWP40" s="277"/>
      <c r="NWQ40" s="277"/>
      <c r="NWR40" s="277"/>
      <c r="NWS40" s="277"/>
      <c r="NWT40" s="277"/>
      <c r="NWU40" s="277"/>
      <c r="NWV40" s="277"/>
      <c r="NWW40" s="277"/>
      <c r="NWX40" s="277"/>
      <c r="NWY40" s="277"/>
      <c r="NWZ40" s="277"/>
      <c r="NXA40" s="277"/>
      <c r="NXB40" s="277"/>
      <c r="NXC40" s="277"/>
      <c r="NXD40" s="277"/>
      <c r="NXE40" s="277"/>
      <c r="NXF40" s="277"/>
      <c r="NXG40" s="277"/>
      <c r="NXH40" s="277"/>
      <c r="NXI40" s="277"/>
      <c r="NXJ40" s="277"/>
      <c r="NXK40" s="277"/>
      <c r="NXL40" s="277"/>
      <c r="NXM40" s="277"/>
      <c r="NXN40" s="277"/>
      <c r="NXO40" s="277"/>
      <c r="NXP40" s="277"/>
      <c r="NXQ40" s="277"/>
      <c r="NXR40" s="277"/>
      <c r="NXS40" s="277"/>
      <c r="NXT40" s="277"/>
      <c r="NXU40" s="277"/>
      <c r="NXV40" s="277"/>
      <c r="NXW40" s="277"/>
      <c r="NXX40" s="277"/>
      <c r="NXY40" s="277"/>
      <c r="NXZ40" s="277"/>
      <c r="NYA40" s="277"/>
      <c r="NYB40" s="277"/>
      <c r="NYC40" s="277"/>
      <c r="NYD40" s="277"/>
      <c r="NYE40" s="277"/>
      <c r="NYF40" s="277"/>
      <c r="NYG40" s="277"/>
      <c r="NYH40" s="277"/>
      <c r="NYI40" s="277"/>
      <c r="NYJ40" s="277"/>
      <c r="NYK40" s="277"/>
      <c r="NYL40" s="277"/>
      <c r="NYM40" s="277"/>
      <c r="NYN40" s="277"/>
      <c r="NYO40" s="277"/>
      <c r="NYP40" s="277"/>
      <c r="NYQ40" s="277"/>
      <c r="NYR40" s="277"/>
      <c r="NYS40" s="277"/>
      <c r="NYT40" s="277"/>
      <c r="NYU40" s="277"/>
      <c r="NYV40" s="277"/>
      <c r="NYW40" s="277"/>
      <c r="NYX40" s="277"/>
      <c r="NYY40" s="277"/>
      <c r="NYZ40" s="277"/>
      <c r="NZA40" s="277"/>
      <c r="NZB40" s="277"/>
      <c r="NZC40" s="277"/>
      <c r="NZD40" s="277"/>
      <c r="NZE40" s="277"/>
      <c r="NZF40" s="277"/>
      <c r="NZG40" s="277"/>
      <c r="NZH40" s="277"/>
      <c r="NZI40" s="277"/>
      <c r="NZJ40" s="277"/>
      <c r="NZK40" s="277"/>
      <c r="NZL40" s="277"/>
      <c r="NZM40" s="277"/>
      <c r="NZN40" s="277"/>
      <c r="NZO40" s="277"/>
      <c r="NZP40" s="277"/>
      <c r="NZQ40" s="277"/>
      <c r="NZR40" s="277"/>
      <c r="NZS40" s="277"/>
      <c r="NZT40" s="277"/>
      <c r="NZU40" s="277"/>
      <c r="NZV40" s="277"/>
      <c r="NZW40" s="277"/>
      <c r="NZX40" s="277"/>
      <c r="NZY40" s="277"/>
      <c r="NZZ40" s="277"/>
      <c r="OAA40" s="277"/>
      <c r="OAB40" s="277"/>
      <c r="OAC40" s="277"/>
      <c r="OAD40" s="277"/>
      <c r="OAE40" s="277"/>
      <c r="OAF40" s="277"/>
      <c r="OAG40" s="277"/>
      <c r="OAH40" s="277"/>
      <c r="OAI40" s="277"/>
      <c r="OAJ40" s="277"/>
      <c r="OAK40" s="277"/>
      <c r="OAL40" s="277"/>
      <c r="OAM40" s="277"/>
      <c r="OAN40" s="277"/>
      <c r="OAO40" s="277"/>
      <c r="OAP40" s="277"/>
      <c r="OAQ40" s="277"/>
      <c r="OAR40" s="277"/>
      <c r="OAS40" s="277"/>
      <c r="OAT40" s="277"/>
      <c r="OAU40" s="277"/>
      <c r="OAV40" s="277"/>
      <c r="OAW40" s="277"/>
      <c r="OAX40" s="277"/>
      <c r="OAY40" s="277"/>
      <c r="OAZ40" s="277"/>
      <c r="OBA40" s="277"/>
      <c r="OBB40" s="277"/>
      <c r="OBC40" s="277"/>
      <c r="OBD40" s="277"/>
      <c r="OBE40" s="277"/>
      <c r="OBF40" s="277"/>
      <c r="OBG40" s="277"/>
      <c r="OBH40" s="277"/>
      <c r="OBI40" s="277"/>
      <c r="OBJ40" s="277"/>
      <c r="OBK40" s="277"/>
      <c r="OBL40" s="277"/>
      <c r="OBM40" s="277"/>
      <c r="OBN40" s="277"/>
      <c r="OBO40" s="277"/>
      <c r="OBP40" s="277"/>
      <c r="OBQ40" s="277"/>
      <c r="OBR40" s="277"/>
      <c r="OBS40" s="277"/>
      <c r="OBT40" s="277"/>
      <c r="OBU40" s="277"/>
      <c r="OBV40" s="277"/>
      <c r="OBW40" s="277"/>
      <c r="OBX40" s="277"/>
      <c r="OBY40" s="277"/>
      <c r="OBZ40" s="277"/>
      <c r="OCA40" s="277"/>
      <c r="OCB40" s="277"/>
      <c r="OCC40" s="277"/>
      <c r="OCD40" s="277"/>
      <c r="OCE40" s="277"/>
      <c r="OCF40" s="277"/>
      <c r="OCG40" s="277"/>
      <c r="OCH40" s="277"/>
      <c r="OCI40" s="277"/>
      <c r="OCJ40" s="277"/>
      <c r="OCK40" s="277"/>
      <c r="OCL40" s="277"/>
      <c r="OCM40" s="277"/>
      <c r="OCN40" s="277"/>
      <c r="OCO40" s="277"/>
      <c r="OCP40" s="277"/>
      <c r="OCQ40" s="277"/>
      <c r="OCR40" s="277"/>
      <c r="OCS40" s="277"/>
      <c r="OCT40" s="277"/>
      <c r="OCU40" s="277"/>
      <c r="OCV40" s="277"/>
      <c r="OCW40" s="277"/>
      <c r="OCX40" s="277"/>
      <c r="OCY40" s="277"/>
      <c r="OCZ40" s="277"/>
      <c r="ODA40" s="277"/>
      <c r="ODB40" s="277"/>
      <c r="ODC40" s="277"/>
      <c r="ODD40" s="277"/>
      <c r="ODE40" s="277"/>
      <c r="ODF40" s="277"/>
      <c r="ODG40" s="277"/>
      <c r="ODH40" s="277"/>
      <c r="ODI40" s="277"/>
      <c r="ODJ40" s="277"/>
      <c r="ODK40" s="277"/>
      <c r="ODL40" s="277"/>
      <c r="ODM40" s="277"/>
      <c r="ODN40" s="277"/>
      <c r="ODO40" s="277"/>
      <c r="ODP40" s="277"/>
      <c r="ODQ40" s="277"/>
      <c r="ODR40" s="277"/>
      <c r="ODS40" s="277"/>
      <c r="ODT40" s="277"/>
      <c r="ODU40" s="277"/>
      <c r="ODV40" s="277"/>
      <c r="ODW40" s="277"/>
      <c r="ODX40" s="277"/>
      <c r="ODY40" s="277"/>
      <c r="ODZ40" s="277"/>
      <c r="OEA40" s="277"/>
      <c r="OEB40" s="277"/>
      <c r="OEC40" s="277"/>
      <c r="OED40" s="277"/>
      <c r="OEE40" s="277"/>
      <c r="OEF40" s="277"/>
      <c r="OEG40" s="277"/>
      <c r="OEH40" s="277"/>
      <c r="OEI40" s="277"/>
      <c r="OEJ40" s="277"/>
      <c r="OEK40" s="277"/>
      <c r="OEL40" s="277"/>
      <c r="OEM40" s="277"/>
      <c r="OEN40" s="277"/>
      <c r="OEO40" s="277"/>
      <c r="OEP40" s="277"/>
      <c r="OEQ40" s="277"/>
      <c r="OER40" s="277"/>
      <c r="OES40" s="277"/>
      <c r="OET40" s="277"/>
      <c r="OEU40" s="277"/>
      <c r="OEV40" s="277"/>
      <c r="OEW40" s="277"/>
      <c r="OEX40" s="277"/>
      <c r="OEY40" s="277"/>
      <c r="OEZ40" s="277"/>
      <c r="OFA40" s="277"/>
      <c r="OFB40" s="277"/>
      <c r="OFC40" s="277"/>
      <c r="OFD40" s="277"/>
      <c r="OFE40" s="277"/>
      <c r="OFF40" s="277"/>
      <c r="OFG40" s="277"/>
      <c r="OFH40" s="277"/>
      <c r="OFI40" s="277"/>
      <c r="OFJ40" s="277"/>
      <c r="OFK40" s="277"/>
      <c r="OFL40" s="277"/>
      <c r="OFM40" s="277"/>
      <c r="OFN40" s="277"/>
      <c r="OFO40" s="277"/>
      <c r="OFP40" s="277"/>
      <c r="OFQ40" s="277"/>
      <c r="OFR40" s="277"/>
      <c r="OFS40" s="277"/>
      <c r="OFT40" s="277"/>
      <c r="OFU40" s="277"/>
      <c r="OFV40" s="277"/>
      <c r="OFW40" s="277"/>
      <c r="OFX40" s="277"/>
      <c r="OFY40" s="277"/>
      <c r="OFZ40" s="277"/>
      <c r="OGA40" s="277"/>
      <c r="OGB40" s="277"/>
      <c r="OGC40" s="277"/>
      <c r="OGD40" s="277"/>
      <c r="OGE40" s="277"/>
      <c r="OGF40" s="277"/>
      <c r="OGG40" s="277"/>
      <c r="OGH40" s="277"/>
      <c r="OGI40" s="277"/>
      <c r="OGJ40" s="277"/>
      <c r="OGK40" s="277"/>
      <c r="OGL40" s="277"/>
      <c r="OGM40" s="277"/>
      <c r="OGN40" s="277"/>
      <c r="OGO40" s="277"/>
      <c r="OGP40" s="277"/>
      <c r="OGQ40" s="277"/>
      <c r="OGR40" s="277"/>
      <c r="OGS40" s="277"/>
      <c r="OGT40" s="277"/>
      <c r="OGU40" s="277"/>
      <c r="OGV40" s="277"/>
      <c r="OGW40" s="277"/>
      <c r="OGX40" s="277"/>
      <c r="OGY40" s="277"/>
      <c r="OGZ40" s="277"/>
      <c r="OHA40" s="277"/>
      <c r="OHB40" s="277"/>
      <c r="OHC40" s="277"/>
      <c r="OHD40" s="277"/>
      <c r="OHE40" s="277"/>
      <c r="OHF40" s="277"/>
      <c r="OHG40" s="277"/>
      <c r="OHH40" s="277"/>
      <c r="OHI40" s="277"/>
      <c r="OHJ40" s="277"/>
      <c r="OHK40" s="277"/>
      <c r="OHL40" s="277"/>
      <c r="OHM40" s="277"/>
      <c r="OHN40" s="277"/>
      <c r="OHO40" s="277"/>
      <c r="OHP40" s="277"/>
      <c r="OHQ40" s="277"/>
      <c r="OHR40" s="277"/>
      <c r="OHS40" s="277"/>
      <c r="OHT40" s="277"/>
      <c r="OHU40" s="277"/>
      <c r="OHV40" s="277"/>
      <c r="OHW40" s="277"/>
      <c r="OHX40" s="277"/>
      <c r="OHY40" s="277"/>
      <c r="OHZ40" s="277"/>
      <c r="OIA40" s="277"/>
      <c r="OIB40" s="277"/>
      <c r="OIC40" s="277"/>
      <c r="OID40" s="277"/>
      <c r="OIE40" s="277"/>
      <c r="OIF40" s="277"/>
      <c r="OIG40" s="277"/>
      <c r="OIH40" s="277"/>
      <c r="OII40" s="277"/>
      <c r="OIJ40" s="277"/>
      <c r="OIK40" s="277"/>
      <c r="OIL40" s="277"/>
      <c r="OIM40" s="277"/>
      <c r="OIN40" s="277"/>
      <c r="OIO40" s="277"/>
      <c r="OIP40" s="277"/>
      <c r="OIQ40" s="277"/>
      <c r="OIR40" s="277"/>
      <c r="OIS40" s="277"/>
      <c r="OIT40" s="277"/>
      <c r="OIU40" s="277"/>
      <c r="OIV40" s="277"/>
      <c r="OIW40" s="277"/>
      <c r="OIX40" s="277"/>
      <c r="OIY40" s="277"/>
      <c r="OIZ40" s="277"/>
      <c r="OJA40" s="277"/>
      <c r="OJB40" s="277"/>
      <c r="OJC40" s="277"/>
      <c r="OJD40" s="277"/>
      <c r="OJE40" s="277"/>
      <c r="OJF40" s="277"/>
      <c r="OJG40" s="277"/>
      <c r="OJH40" s="277"/>
      <c r="OJI40" s="277"/>
      <c r="OJJ40" s="277"/>
      <c r="OJK40" s="277"/>
      <c r="OJL40" s="277"/>
      <c r="OJM40" s="277"/>
      <c r="OJN40" s="277"/>
      <c r="OJO40" s="277"/>
      <c r="OJP40" s="277"/>
      <c r="OJQ40" s="277"/>
      <c r="OJR40" s="277"/>
      <c r="OJS40" s="277"/>
      <c r="OJT40" s="277"/>
      <c r="OJU40" s="277"/>
      <c r="OJV40" s="277"/>
      <c r="OJW40" s="277"/>
      <c r="OJX40" s="277"/>
      <c r="OJY40" s="277"/>
      <c r="OJZ40" s="277"/>
      <c r="OKA40" s="277"/>
      <c r="OKB40" s="277"/>
      <c r="OKC40" s="277"/>
      <c r="OKD40" s="277"/>
      <c r="OKE40" s="277"/>
      <c r="OKF40" s="277"/>
      <c r="OKG40" s="277"/>
      <c r="OKH40" s="277"/>
      <c r="OKI40" s="277"/>
      <c r="OKJ40" s="277"/>
      <c r="OKK40" s="277"/>
      <c r="OKL40" s="277"/>
      <c r="OKM40" s="277"/>
      <c r="OKN40" s="277"/>
      <c r="OKO40" s="277"/>
      <c r="OKP40" s="277"/>
      <c r="OKQ40" s="277"/>
      <c r="OKR40" s="277"/>
      <c r="OKS40" s="277"/>
      <c r="OKT40" s="277"/>
      <c r="OKU40" s="277"/>
      <c r="OKV40" s="277"/>
      <c r="OKW40" s="277"/>
      <c r="OKX40" s="277"/>
      <c r="OKY40" s="277"/>
      <c r="OKZ40" s="277"/>
      <c r="OLA40" s="277"/>
      <c r="OLB40" s="277"/>
      <c r="OLC40" s="277"/>
      <c r="OLD40" s="277"/>
      <c r="OLE40" s="277"/>
      <c r="OLF40" s="277"/>
      <c r="OLG40" s="277"/>
      <c r="OLH40" s="277"/>
      <c r="OLI40" s="277"/>
      <c r="OLJ40" s="277"/>
      <c r="OLK40" s="277"/>
      <c r="OLL40" s="277"/>
      <c r="OLM40" s="277"/>
      <c r="OLN40" s="277"/>
      <c r="OLO40" s="277"/>
      <c r="OLP40" s="277"/>
      <c r="OLQ40" s="277"/>
      <c r="OLR40" s="277"/>
      <c r="OLS40" s="277"/>
      <c r="OLT40" s="277"/>
      <c r="OLU40" s="277"/>
      <c r="OLV40" s="277"/>
      <c r="OLW40" s="277"/>
      <c r="OLX40" s="277"/>
      <c r="OLY40" s="277"/>
      <c r="OLZ40" s="277"/>
      <c r="OMA40" s="277"/>
      <c r="OMB40" s="277"/>
      <c r="OMC40" s="277"/>
      <c r="OMD40" s="277"/>
      <c r="OME40" s="277"/>
      <c r="OMF40" s="277"/>
      <c r="OMG40" s="277"/>
      <c r="OMH40" s="277"/>
      <c r="OMI40" s="277"/>
      <c r="OMJ40" s="277"/>
      <c r="OMK40" s="277"/>
      <c r="OML40" s="277"/>
      <c r="OMM40" s="277"/>
      <c r="OMN40" s="277"/>
      <c r="OMO40" s="277"/>
      <c r="OMP40" s="277"/>
      <c r="OMQ40" s="277"/>
      <c r="OMR40" s="277"/>
      <c r="OMS40" s="277"/>
      <c r="OMT40" s="277"/>
      <c r="OMU40" s="277"/>
      <c r="OMV40" s="277"/>
      <c r="OMW40" s="277"/>
      <c r="OMX40" s="277"/>
      <c r="OMY40" s="277"/>
      <c r="OMZ40" s="277"/>
      <c r="ONA40" s="277"/>
      <c r="ONB40" s="277"/>
      <c r="ONC40" s="277"/>
      <c r="OND40" s="277"/>
      <c r="ONE40" s="277"/>
      <c r="ONF40" s="277"/>
      <c r="ONG40" s="277"/>
      <c r="ONH40" s="277"/>
      <c r="ONI40" s="277"/>
      <c r="ONJ40" s="277"/>
      <c r="ONK40" s="277"/>
      <c r="ONL40" s="277"/>
      <c r="ONM40" s="277"/>
      <c r="ONN40" s="277"/>
      <c r="ONO40" s="277"/>
      <c r="ONP40" s="277"/>
      <c r="ONQ40" s="277"/>
      <c r="ONR40" s="277"/>
      <c r="ONS40" s="277"/>
      <c r="ONT40" s="277"/>
      <c r="ONU40" s="277"/>
      <c r="ONV40" s="277"/>
      <c r="ONW40" s="277"/>
      <c r="ONX40" s="277"/>
      <c r="ONY40" s="277"/>
      <c r="ONZ40" s="277"/>
      <c r="OOA40" s="277"/>
      <c r="OOB40" s="277"/>
      <c r="OOC40" s="277"/>
      <c r="OOD40" s="277"/>
      <c r="OOE40" s="277"/>
      <c r="OOF40" s="277"/>
      <c r="OOG40" s="277"/>
      <c r="OOH40" s="277"/>
      <c r="OOI40" s="277"/>
      <c r="OOJ40" s="277"/>
      <c r="OOK40" s="277"/>
      <c r="OOL40" s="277"/>
      <c r="OOM40" s="277"/>
      <c r="OON40" s="277"/>
      <c r="OOO40" s="277"/>
      <c r="OOP40" s="277"/>
      <c r="OOQ40" s="277"/>
      <c r="OOR40" s="277"/>
      <c r="OOS40" s="277"/>
      <c r="OOT40" s="277"/>
      <c r="OOU40" s="277"/>
      <c r="OOV40" s="277"/>
      <c r="OOW40" s="277"/>
      <c r="OOX40" s="277"/>
      <c r="OOY40" s="277"/>
      <c r="OOZ40" s="277"/>
      <c r="OPA40" s="277"/>
      <c r="OPB40" s="277"/>
      <c r="OPC40" s="277"/>
      <c r="OPD40" s="277"/>
      <c r="OPE40" s="277"/>
      <c r="OPF40" s="277"/>
      <c r="OPG40" s="277"/>
      <c r="OPH40" s="277"/>
      <c r="OPI40" s="277"/>
      <c r="OPJ40" s="277"/>
      <c r="OPK40" s="277"/>
      <c r="OPL40" s="277"/>
      <c r="OPM40" s="277"/>
      <c r="OPN40" s="277"/>
      <c r="OPO40" s="277"/>
      <c r="OPP40" s="277"/>
      <c r="OPQ40" s="277"/>
      <c r="OPR40" s="277"/>
      <c r="OPS40" s="277"/>
      <c r="OPT40" s="277"/>
      <c r="OPU40" s="277"/>
      <c r="OPV40" s="277"/>
      <c r="OPW40" s="277"/>
      <c r="OPX40" s="277"/>
      <c r="OPY40" s="277"/>
      <c r="OPZ40" s="277"/>
      <c r="OQA40" s="277"/>
      <c r="OQB40" s="277"/>
      <c r="OQC40" s="277"/>
      <c r="OQD40" s="277"/>
      <c r="OQE40" s="277"/>
      <c r="OQF40" s="277"/>
      <c r="OQG40" s="277"/>
      <c r="OQH40" s="277"/>
      <c r="OQI40" s="277"/>
      <c r="OQJ40" s="277"/>
      <c r="OQK40" s="277"/>
      <c r="OQL40" s="277"/>
      <c r="OQM40" s="277"/>
      <c r="OQN40" s="277"/>
      <c r="OQO40" s="277"/>
      <c r="OQP40" s="277"/>
      <c r="OQQ40" s="277"/>
      <c r="OQR40" s="277"/>
      <c r="OQS40" s="277"/>
      <c r="OQT40" s="277"/>
      <c r="OQU40" s="277"/>
      <c r="OQV40" s="277"/>
      <c r="OQW40" s="277"/>
      <c r="OQX40" s="277"/>
      <c r="OQY40" s="277"/>
      <c r="OQZ40" s="277"/>
      <c r="ORA40" s="277"/>
      <c r="ORB40" s="277"/>
      <c r="ORC40" s="277"/>
      <c r="ORD40" s="277"/>
      <c r="ORE40" s="277"/>
      <c r="ORF40" s="277"/>
      <c r="ORG40" s="277"/>
      <c r="ORH40" s="277"/>
      <c r="ORI40" s="277"/>
      <c r="ORJ40" s="277"/>
      <c r="ORK40" s="277"/>
      <c r="ORL40" s="277"/>
      <c r="ORM40" s="277"/>
      <c r="ORN40" s="277"/>
      <c r="ORO40" s="277"/>
      <c r="ORP40" s="277"/>
      <c r="ORQ40" s="277"/>
      <c r="ORR40" s="277"/>
      <c r="ORS40" s="277"/>
      <c r="ORT40" s="277"/>
      <c r="ORU40" s="277"/>
      <c r="ORV40" s="277"/>
      <c r="ORW40" s="277"/>
      <c r="ORX40" s="277"/>
      <c r="ORY40" s="277"/>
      <c r="ORZ40" s="277"/>
      <c r="OSA40" s="277"/>
      <c r="OSB40" s="277"/>
      <c r="OSC40" s="277"/>
      <c r="OSD40" s="277"/>
      <c r="OSE40" s="277"/>
      <c r="OSF40" s="277"/>
      <c r="OSG40" s="277"/>
      <c r="OSH40" s="277"/>
      <c r="OSI40" s="277"/>
      <c r="OSJ40" s="277"/>
      <c r="OSK40" s="277"/>
      <c r="OSL40" s="277"/>
      <c r="OSM40" s="277"/>
      <c r="OSN40" s="277"/>
      <c r="OSO40" s="277"/>
      <c r="OSP40" s="277"/>
      <c r="OSQ40" s="277"/>
      <c r="OSR40" s="277"/>
      <c r="OSS40" s="277"/>
      <c r="OST40" s="277"/>
      <c r="OSU40" s="277"/>
      <c r="OSV40" s="277"/>
      <c r="OSW40" s="277"/>
      <c r="OSX40" s="277"/>
      <c r="OSY40" s="277"/>
      <c r="OSZ40" s="277"/>
      <c r="OTA40" s="277"/>
      <c r="OTB40" s="277"/>
      <c r="OTC40" s="277"/>
      <c r="OTD40" s="277"/>
      <c r="OTE40" s="277"/>
      <c r="OTF40" s="277"/>
      <c r="OTG40" s="277"/>
      <c r="OTH40" s="277"/>
      <c r="OTI40" s="277"/>
      <c r="OTJ40" s="277"/>
      <c r="OTK40" s="277"/>
      <c r="OTL40" s="277"/>
      <c r="OTM40" s="277"/>
      <c r="OTN40" s="277"/>
      <c r="OTO40" s="277"/>
      <c r="OTP40" s="277"/>
      <c r="OTQ40" s="277"/>
      <c r="OTR40" s="277"/>
      <c r="OTS40" s="277"/>
      <c r="OTT40" s="277"/>
      <c r="OTU40" s="277"/>
      <c r="OTV40" s="277"/>
      <c r="OTW40" s="277"/>
      <c r="OTX40" s="277"/>
      <c r="OTY40" s="277"/>
      <c r="OTZ40" s="277"/>
      <c r="OUA40" s="277"/>
      <c r="OUB40" s="277"/>
      <c r="OUC40" s="277"/>
      <c r="OUD40" s="277"/>
      <c r="OUE40" s="277"/>
      <c r="OUF40" s="277"/>
      <c r="OUG40" s="277"/>
      <c r="OUH40" s="277"/>
      <c r="OUI40" s="277"/>
      <c r="OUJ40" s="277"/>
      <c r="OUK40" s="277"/>
      <c r="OUL40" s="277"/>
      <c r="OUM40" s="277"/>
      <c r="OUN40" s="277"/>
      <c r="OUO40" s="277"/>
      <c r="OUP40" s="277"/>
      <c r="OUQ40" s="277"/>
      <c r="OUR40" s="277"/>
      <c r="OUS40" s="277"/>
      <c r="OUT40" s="277"/>
      <c r="OUU40" s="277"/>
      <c r="OUV40" s="277"/>
      <c r="OUW40" s="277"/>
      <c r="OUX40" s="277"/>
      <c r="OUY40" s="277"/>
      <c r="OUZ40" s="277"/>
      <c r="OVA40" s="277"/>
      <c r="OVB40" s="277"/>
      <c r="OVC40" s="277"/>
      <c r="OVD40" s="277"/>
      <c r="OVE40" s="277"/>
      <c r="OVF40" s="277"/>
      <c r="OVG40" s="277"/>
      <c r="OVH40" s="277"/>
      <c r="OVI40" s="277"/>
      <c r="OVJ40" s="277"/>
      <c r="OVK40" s="277"/>
      <c r="OVL40" s="277"/>
      <c r="OVM40" s="277"/>
      <c r="OVN40" s="277"/>
      <c r="OVO40" s="277"/>
      <c r="OVP40" s="277"/>
      <c r="OVQ40" s="277"/>
      <c r="OVR40" s="277"/>
      <c r="OVS40" s="277"/>
      <c r="OVT40" s="277"/>
      <c r="OVU40" s="277"/>
      <c r="OVV40" s="277"/>
      <c r="OVW40" s="277"/>
      <c r="OVX40" s="277"/>
      <c r="OVY40" s="277"/>
      <c r="OVZ40" s="277"/>
      <c r="OWA40" s="277"/>
      <c r="OWB40" s="277"/>
      <c r="OWC40" s="277"/>
      <c r="OWD40" s="277"/>
      <c r="OWE40" s="277"/>
      <c r="OWF40" s="277"/>
      <c r="OWG40" s="277"/>
      <c r="OWH40" s="277"/>
      <c r="OWI40" s="277"/>
      <c r="OWJ40" s="277"/>
      <c r="OWK40" s="277"/>
      <c r="OWL40" s="277"/>
      <c r="OWM40" s="277"/>
      <c r="OWN40" s="277"/>
      <c r="OWO40" s="277"/>
      <c r="OWP40" s="277"/>
      <c r="OWQ40" s="277"/>
      <c r="OWR40" s="277"/>
      <c r="OWS40" s="277"/>
      <c r="OWT40" s="277"/>
      <c r="OWU40" s="277"/>
      <c r="OWV40" s="277"/>
      <c r="OWW40" s="277"/>
      <c r="OWX40" s="277"/>
      <c r="OWY40" s="277"/>
      <c r="OWZ40" s="277"/>
      <c r="OXA40" s="277"/>
      <c r="OXB40" s="277"/>
      <c r="OXC40" s="277"/>
      <c r="OXD40" s="277"/>
      <c r="OXE40" s="277"/>
      <c r="OXF40" s="277"/>
      <c r="OXG40" s="277"/>
      <c r="OXH40" s="277"/>
      <c r="OXI40" s="277"/>
      <c r="OXJ40" s="277"/>
      <c r="OXK40" s="277"/>
      <c r="OXL40" s="277"/>
      <c r="OXM40" s="277"/>
      <c r="OXN40" s="277"/>
      <c r="OXO40" s="277"/>
      <c r="OXP40" s="277"/>
      <c r="OXQ40" s="277"/>
      <c r="OXR40" s="277"/>
      <c r="OXS40" s="277"/>
      <c r="OXT40" s="277"/>
      <c r="OXU40" s="277"/>
      <c r="OXV40" s="277"/>
      <c r="OXW40" s="277"/>
      <c r="OXX40" s="277"/>
      <c r="OXY40" s="277"/>
      <c r="OXZ40" s="277"/>
      <c r="OYA40" s="277"/>
      <c r="OYB40" s="277"/>
      <c r="OYC40" s="277"/>
      <c r="OYD40" s="277"/>
      <c r="OYE40" s="277"/>
      <c r="OYF40" s="277"/>
      <c r="OYG40" s="277"/>
      <c r="OYH40" s="277"/>
      <c r="OYI40" s="277"/>
      <c r="OYJ40" s="277"/>
      <c r="OYK40" s="277"/>
      <c r="OYL40" s="277"/>
      <c r="OYM40" s="277"/>
      <c r="OYN40" s="277"/>
      <c r="OYO40" s="277"/>
      <c r="OYP40" s="277"/>
      <c r="OYQ40" s="277"/>
      <c r="OYR40" s="277"/>
      <c r="OYS40" s="277"/>
      <c r="OYT40" s="277"/>
      <c r="OYU40" s="277"/>
      <c r="OYV40" s="277"/>
      <c r="OYW40" s="277"/>
      <c r="OYX40" s="277"/>
      <c r="OYY40" s="277"/>
      <c r="OYZ40" s="277"/>
      <c r="OZA40" s="277"/>
      <c r="OZB40" s="277"/>
      <c r="OZC40" s="277"/>
      <c r="OZD40" s="277"/>
      <c r="OZE40" s="277"/>
      <c r="OZF40" s="277"/>
      <c r="OZG40" s="277"/>
      <c r="OZH40" s="277"/>
      <c r="OZI40" s="277"/>
      <c r="OZJ40" s="277"/>
      <c r="OZK40" s="277"/>
      <c r="OZL40" s="277"/>
      <c r="OZM40" s="277"/>
      <c r="OZN40" s="277"/>
      <c r="OZO40" s="277"/>
      <c r="OZP40" s="277"/>
      <c r="OZQ40" s="277"/>
      <c r="OZR40" s="277"/>
      <c r="OZS40" s="277"/>
      <c r="OZT40" s="277"/>
      <c r="OZU40" s="277"/>
      <c r="OZV40" s="277"/>
      <c r="OZW40" s="277"/>
      <c r="OZX40" s="277"/>
      <c r="OZY40" s="277"/>
      <c r="OZZ40" s="277"/>
      <c r="PAA40" s="277"/>
      <c r="PAB40" s="277"/>
      <c r="PAC40" s="277"/>
      <c r="PAD40" s="277"/>
      <c r="PAE40" s="277"/>
      <c r="PAF40" s="277"/>
      <c r="PAG40" s="277"/>
      <c r="PAH40" s="277"/>
      <c r="PAI40" s="277"/>
      <c r="PAJ40" s="277"/>
      <c r="PAK40" s="277"/>
      <c r="PAL40" s="277"/>
      <c r="PAM40" s="277"/>
      <c r="PAN40" s="277"/>
      <c r="PAO40" s="277"/>
      <c r="PAP40" s="277"/>
      <c r="PAQ40" s="277"/>
      <c r="PAR40" s="277"/>
      <c r="PAS40" s="277"/>
      <c r="PAT40" s="277"/>
      <c r="PAU40" s="277"/>
      <c r="PAV40" s="277"/>
      <c r="PAW40" s="277"/>
      <c r="PAX40" s="277"/>
      <c r="PAY40" s="277"/>
      <c r="PAZ40" s="277"/>
      <c r="PBA40" s="277"/>
      <c r="PBB40" s="277"/>
      <c r="PBC40" s="277"/>
      <c r="PBD40" s="277"/>
      <c r="PBE40" s="277"/>
      <c r="PBF40" s="277"/>
      <c r="PBG40" s="277"/>
      <c r="PBH40" s="277"/>
      <c r="PBI40" s="277"/>
      <c r="PBJ40" s="277"/>
      <c r="PBK40" s="277"/>
      <c r="PBL40" s="277"/>
      <c r="PBM40" s="277"/>
      <c r="PBN40" s="277"/>
      <c r="PBO40" s="277"/>
      <c r="PBP40" s="277"/>
      <c r="PBQ40" s="277"/>
      <c r="PBR40" s="277"/>
      <c r="PBS40" s="277"/>
      <c r="PBT40" s="277"/>
      <c r="PBU40" s="277"/>
      <c r="PBV40" s="277"/>
      <c r="PBW40" s="277"/>
      <c r="PBX40" s="277"/>
      <c r="PBY40" s="277"/>
      <c r="PBZ40" s="277"/>
      <c r="PCA40" s="277"/>
      <c r="PCB40" s="277"/>
      <c r="PCC40" s="277"/>
      <c r="PCD40" s="277"/>
      <c r="PCE40" s="277"/>
      <c r="PCF40" s="277"/>
      <c r="PCG40" s="277"/>
      <c r="PCH40" s="277"/>
      <c r="PCI40" s="277"/>
      <c r="PCJ40" s="277"/>
      <c r="PCK40" s="277"/>
      <c r="PCL40" s="277"/>
      <c r="PCM40" s="277"/>
      <c r="PCN40" s="277"/>
      <c r="PCO40" s="277"/>
      <c r="PCP40" s="277"/>
      <c r="PCQ40" s="277"/>
      <c r="PCR40" s="277"/>
      <c r="PCS40" s="277"/>
      <c r="PCT40" s="277"/>
      <c r="PCU40" s="277"/>
      <c r="PCV40" s="277"/>
      <c r="PCW40" s="277"/>
      <c r="PCX40" s="277"/>
      <c r="PCY40" s="277"/>
      <c r="PCZ40" s="277"/>
      <c r="PDA40" s="277"/>
      <c r="PDB40" s="277"/>
      <c r="PDC40" s="277"/>
      <c r="PDD40" s="277"/>
      <c r="PDE40" s="277"/>
      <c r="PDF40" s="277"/>
      <c r="PDG40" s="277"/>
      <c r="PDH40" s="277"/>
      <c r="PDI40" s="277"/>
      <c r="PDJ40" s="277"/>
      <c r="PDK40" s="277"/>
      <c r="PDL40" s="277"/>
      <c r="PDM40" s="277"/>
      <c r="PDN40" s="277"/>
      <c r="PDO40" s="277"/>
      <c r="PDP40" s="277"/>
      <c r="PDQ40" s="277"/>
      <c r="PDR40" s="277"/>
      <c r="PDS40" s="277"/>
      <c r="PDT40" s="277"/>
      <c r="PDU40" s="277"/>
      <c r="PDV40" s="277"/>
      <c r="PDW40" s="277"/>
      <c r="PDX40" s="277"/>
      <c r="PDY40" s="277"/>
      <c r="PDZ40" s="277"/>
      <c r="PEA40" s="277"/>
      <c r="PEB40" s="277"/>
      <c r="PEC40" s="277"/>
      <c r="PED40" s="277"/>
      <c r="PEE40" s="277"/>
      <c r="PEF40" s="277"/>
      <c r="PEG40" s="277"/>
      <c r="PEH40" s="277"/>
      <c r="PEI40" s="277"/>
      <c r="PEJ40" s="277"/>
      <c r="PEK40" s="277"/>
      <c r="PEL40" s="277"/>
      <c r="PEM40" s="277"/>
      <c r="PEN40" s="277"/>
      <c r="PEO40" s="277"/>
      <c r="PEP40" s="277"/>
      <c r="PEQ40" s="277"/>
      <c r="PER40" s="277"/>
      <c r="PES40" s="277"/>
      <c r="PET40" s="277"/>
      <c r="PEU40" s="277"/>
      <c r="PEV40" s="277"/>
      <c r="PEW40" s="277"/>
      <c r="PEX40" s="277"/>
      <c r="PEY40" s="277"/>
      <c r="PEZ40" s="277"/>
      <c r="PFA40" s="277"/>
      <c r="PFB40" s="277"/>
      <c r="PFC40" s="277"/>
      <c r="PFD40" s="277"/>
      <c r="PFE40" s="277"/>
      <c r="PFF40" s="277"/>
      <c r="PFG40" s="277"/>
      <c r="PFH40" s="277"/>
      <c r="PFI40" s="277"/>
      <c r="PFJ40" s="277"/>
      <c r="PFK40" s="277"/>
      <c r="PFL40" s="277"/>
      <c r="PFM40" s="277"/>
      <c r="PFN40" s="277"/>
      <c r="PFO40" s="277"/>
      <c r="PFP40" s="277"/>
      <c r="PFQ40" s="277"/>
      <c r="PFR40" s="277"/>
      <c r="PFS40" s="277"/>
      <c r="PFT40" s="277"/>
      <c r="PFU40" s="277"/>
      <c r="PFV40" s="277"/>
      <c r="PFW40" s="277"/>
      <c r="PFX40" s="277"/>
      <c r="PFY40" s="277"/>
      <c r="PFZ40" s="277"/>
      <c r="PGA40" s="277"/>
      <c r="PGB40" s="277"/>
      <c r="PGC40" s="277"/>
      <c r="PGD40" s="277"/>
      <c r="PGE40" s="277"/>
      <c r="PGF40" s="277"/>
      <c r="PGG40" s="277"/>
      <c r="PGH40" s="277"/>
      <c r="PGI40" s="277"/>
      <c r="PGJ40" s="277"/>
      <c r="PGK40" s="277"/>
      <c r="PGL40" s="277"/>
      <c r="PGM40" s="277"/>
      <c r="PGN40" s="277"/>
      <c r="PGO40" s="277"/>
      <c r="PGP40" s="277"/>
      <c r="PGQ40" s="277"/>
      <c r="PGR40" s="277"/>
      <c r="PGS40" s="277"/>
      <c r="PGT40" s="277"/>
      <c r="PGU40" s="277"/>
      <c r="PGV40" s="277"/>
      <c r="PGW40" s="277"/>
      <c r="PGX40" s="277"/>
      <c r="PGY40" s="277"/>
      <c r="PGZ40" s="277"/>
      <c r="PHA40" s="277"/>
      <c r="PHB40" s="277"/>
      <c r="PHC40" s="277"/>
      <c r="PHD40" s="277"/>
      <c r="PHE40" s="277"/>
      <c r="PHF40" s="277"/>
      <c r="PHG40" s="277"/>
      <c r="PHH40" s="277"/>
      <c r="PHI40" s="277"/>
      <c r="PHJ40" s="277"/>
      <c r="PHK40" s="277"/>
      <c r="PHL40" s="277"/>
      <c r="PHM40" s="277"/>
      <c r="PHN40" s="277"/>
      <c r="PHO40" s="277"/>
      <c r="PHP40" s="277"/>
      <c r="PHQ40" s="277"/>
      <c r="PHR40" s="277"/>
      <c r="PHS40" s="277"/>
      <c r="PHT40" s="277"/>
      <c r="PHU40" s="277"/>
      <c r="PHV40" s="277"/>
      <c r="PHW40" s="277"/>
      <c r="PHX40" s="277"/>
      <c r="PHY40" s="277"/>
      <c r="PHZ40" s="277"/>
      <c r="PIA40" s="277"/>
      <c r="PIB40" s="277"/>
      <c r="PIC40" s="277"/>
      <c r="PID40" s="277"/>
      <c r="PIE40" s="277"/>
      <c r="PIF40" s="277"/>
      <c r="PIG40" s="277"/>
      <c r="PIH40" s="277"/>
      <c r="PII40" s="277"/>
      <c r="PIJ40" s="277"/>
      <c r="PIK40" s="277"/>
      <c r="PIL40" s="277"/>
      <c r="PIM40" s="277"/>
      <c r="PIN40" s="277"/>
      <c r="PIO40" s="277"/>
      <c r="PIP40" s="277"/>
      <c r="PIQ40" s="277"/>
      <c r="PIR40" s="277"/>
      <c r="PIS40" s="277"/>
      <c r="PIT40" s="277"/>
      <c r="PIU40" s="277"/>
      <c r="PIV40" s="277"/>
      <c r="PIW40" s="277"/>
      <c r="PIX40" s="277"/>
      <c r="PIY40" s="277"/>
      <c r="PIZ40" s="277"/>
      <c r="PJA40" s="277"/>
      <c r="PJB40" s="277"/>
      <c r="PJC40" s="277"/>
      <c r="PJD40" s="277"/>
      <c r="PJE40" s="277"/>
      <c r="PJF40" s="277"/>
      <c r="PJG40" s="277"/>
      <c r="PJH40" s="277"/>
      <c r="PJI40" s="277"/>
      <c r="PJJ40" s="277"/>
      <c r="PJK40" s="277"/>
      <c r="PJL40" s="277"/>
      <c r="PJM40" s="277"/>
      <c r="PJN40" s="277"/>
      <c r="PJO40" s="277"/>
      <c r="PJP40" s="277"/>
      <c r="PJQ40" s="277"/>
      <c r="PJR40" s="277"/>
      <c r="PJS40" s="277"/>
      <c r="PJT40" s="277"/>
      <c r="PJU40" s="277"/>
      <c r="PJV40" s="277"/>
      <c r="PJW40" s="277"/>
      <c r="PJX40" s="277"/>
      <c r="PJY40" s="277"/>
      <c r="PJZ40" s="277"/>
      <c r="PKA40" s="277"/>
      <c r="PKB40" s="277"/>
      <c r="PKC40" s="277"/>
      <c r="PKD40" s="277"/>
      <c r="PKE40" s="277"/>
      <c r="PKF40" s="277"/>
      <c r="PKG40" s="277"/>
      <c r="PKH40" s="277"/>
      <c r="PKI40" s="277"/>
      <c r="PKJ40" s="277"/>
      <c r="PKK40" s="277"/>
      <c r="PKL40" s="277"/>
      <c r="PKM40" s="277"/>
      <c r="PKN40" s="277"/>
      <c r="PKO40" s="277"/>
      <c r="PKP40" s="277"/>
      <c r="PKQ40" s="277"/>
      <c r="PKR40" s="277"/>
      <c r="PKS40" s="277"/>
      <c r="PKT40" s="277"/>
      <c r="PKU40" s="277"/>
      <c r="PKV40" s="277"/>
      <c r="PKW40" s="277"/>
      <c r="PKX40" s="277"/>
      <c r="PKY40" s="277"/>
      <c r="PKZ40" s="277"/>
      <c r="PLA40" s="277"/>
      <c r="PLB40" s="277"/>
      <c r="PLC40" s="277"/>
      <c r="PLD40" s="277"/>
      <c r="PLE40" s="277"/>
      <c r="PLF40" s="277"/>
      <c r="PLG40" s="277"/>
      <c r="PLH40" s="277"/>
      <c r="PLI40" s="277"/>
      <c r="PLJ40" s="277"/>
      <c r="PLK40" s="277"/>
      <c r="PLL40" s="277"/>
      <c r="PLM40" s="277"/>
      <c r="PLN40" s="277"/>
      <c r="PLO40" s="277"/>
      <c r="PLP40" s="277"/>
      <c r="PLQ40" s="277"/>
      <c r="PLR40" s="277"/>
      <c r="PLS40" s="277"/>
      <c r="PLT40" s="277"/>
      <c r="PLU40" s="277"/>
      <c r="PLV40" s="277"/>
      <c r="PLW40" s="277"/>
      <c r="PLX40" s="277"/>
      <c r="PLY40" s="277"/>
      <c r="PLZ40" s="277"/>
      <c r="PMA40" s="277"/>
      <c r="PMB40" s="277"/>
      <c r="PMC40" s="277"/>
      <c r="PMD40" s="277"/>
      <c r="PME40" s="277"/>
      <c r="PMF40" s="277"/>
      <c r="PMG40" s="277"/>
      <c r="PMH40" s="277"/>
      <c r="PMI40" s="277"/>
      <c r="PMJ40" s="277"/>
      <c r="PMK40" s="277"/>
      <c r="PML40" s="277"/>
      <c r="PMM40" s="277"/>
      <c r="PMN40" s="277"/>
      <c r="PMO40" s="277"/>
      <c r="PMP40" s="277"/>
      <c r="PMQ40" s="277"/>
      <c r="PMR40" s="277"/>
      <c r="PMS40" s="277"/>
      <c r="PMT40" s="277"/>
      <c r="PMU40" s="277"/>
      <c r="PMV40" s="277"/>
      <c r="PMW40" s="277"/>
      <c r="PMX40" s="277"/>
      <c r="PMY40" s="277"/>
      <c r="PMZ40" s="277"/>
      <c r="PNA40" s="277"/>
      <c r="PNB40" s="277"/>
      <c r="PNC40" s="277"/>
      <c r="PND40" s="277"/>
      <c r="PNE40" s="277"/>
      <c r="PNF40" s="277"/>
      <c r="PNG40" s="277"/>
      <c r="PNH40" s="277"/>
      <c r="PNI40" s="277"/>
      <c r="PNJ40" s="277"/>
      <c r="PNK40" s="277"/>
      <c r="PNL40" s="277"/>
      <c r="PNM40" s="277"/>
      <c r="PNN40" s="277"/>
      <c r="PNO40" s="277"/>
      <c r="PNP40" s="277"/>
      <c r="PNQ40" s="277"/>
      <c r="PNR40" s="277"/>
      <c r="PNS40" s="277"/>
      <c r="PNT40" s="277"/>
      <c r="PNU40" s="277"/>
      <c r="PNV40" s="277"/>
      <c r="PNW40" s="277"/>
      <c r="PNX40" s="277"/>
      <c r="PNY40" s="277"/>
      <c r="PNZ40" s="277"/>
      <c r="POA40" s="277"/>
      <c r="POB40" s="277"/>
      <c r="POC40" s="277"/>
      <c r="POD40" s="277"/>
      <c r="POE40" s="277"/>
      <c r="POF40" s="277"/>
      <c r="POG40" s="277"/>
      <c r="POH40" s="277"/>
      <c r="POI40" s="277"/>
      <c r="POJ40" s="277"/>
      <c r="POK40" s="277"/>
      <c r="POL40" s="277"/>
      <c r="POM40" s="277"/>
      <c r="PON40" s="277"/>
      <c r="POO40" s="277"/>
      <c r="POP40" s="277"/>
      <c r="POQ40" s="277"/>
      <c r="POR40" s="277"/>
      <c r="POS40" s="277"/>
      <c r="POT40" s="277"/>
      <c r="POU40" s="277"/>
      <c r="POV40" s="277"/>
      <c r="POW40" s="277"/>
      <c r="POX40" s="277"/>
      <c r="POY40" s="277"/>
      <c r="POZ40" s="277"/>
      <c r="PPA40" s="277"/>
      <c r="PPB40" s="277"/>
      <c r="PPC40" s="277"/>
      <c r="PPD40" s="277"/>
      <c r="PPE40" s="277"/>
      <c r="PPF40" s="277"/>
      <c r="PPG40" s="277"/>
      <c r="PPH40" s="277"/>
      <c r="PPI40" s="277"/>
      <c r="PPJ40" s="277"/>
      <c r="PPK40" s="277"/>
      <c r="PPL40" s="277"/>
      <c r="PPM40" s="277"/>
      <c r="PPN40" s="277"/>
      <c r="PPO40" s="277"/>
      <c r="PPP40" s="277"/>
      <c r="PPQ40" s="277"/>
      <c r="PPR40" s="277"/>
      <c r="PPS40" s="277"/>
      <c r="PPT40" s="277"/>
      <c r="PPU40" s="277"/>
      <c r="PPV40" s="277"/>
      <c r="PPW40" s="277"/>
      <c r="PPX40" s="277"/>
      <c r="PPY40" s="277"/>
      <c r="PPZ40" s="277"/>
      <c r="PQA40" s="277"/>
      <c r="PQB40" s="277"/>
      <c r="PQC40" s="277"/>
      <c r="PQD40" s="277"/>
      <c r="PQE40" s="277"/>
      <c r="PQF40" s="277"/>
      <c r="PQG40" s="277"/>
      <c r="PQH40" s="277"/>
      <c r="PQI40" s="277"/>
      <c r="PQJ40" s="277"/>
      <c r="PQK40" s="277"/>
      <c r="PQL40" s="277"/>
      <c r="PQM40" s="277"/>
      <c r="PQN40" s="277"/>
      <c r="PQO40" s="277"/>
      <c r="PQP40" s="277"/>
      <c r="PQQ40" s="277"/>
      <c r="PQR40" s="277"/>
      <c r="PQS40" s="277"/>
      <c r="PQT40" s="277"/>
      <c r="PQU40" s="277"/>
      <c r="PQV40" s="277"/>
      <c r="PQW40" s="277"/>
      <c r="PQX40" s="277"/>
      <c r="PQY40" s="277"/>
      <c r="PQZ40" s="277"/>
      <c r="PRA40" s="277"/>
      <c r="PRB40" s="277"/>
      <c r="PRC40" s="277"/>
      <c r="PRD40" s="277"/>
      <c r="PRE40" s="277"/>
      <c r="PRF40" s="277"/>
      <c r="PRG40" s="277"/>
      <c r="PRH40" s="277"/>
      <c r="PRI40" s="277"/>
      <c r="PRJ40" s="277"/>
      <c r="PRK40" s="277"/>
      <c r="PRL40" s="277"/>
      <c r="PRM40" s="277"/>
      <c r="PRN40" s="277"/>
      <c r="PRO40" s="277"/>
      <c r="PRP40" s="277"/>
      <c r="PRQ40" s="277"/>
      <c r="PRR40" s="277"/>
      <c r="PRS40" s="277"/>
      <c r="PRT40" s="277"/>
      <c r="PRU40" s="277"/>
      <c r="PRV40" s="277"/>
      <c r="PRW40" s="277"/>
      <c r="PRX40" s="277"/>
      <c r="PRY40" s="277"/>
      <c r="PRZ40" s="277"/>
      <c r="PSA40" s="277"/>
      <c r="PSB40" s="277"/>
      <c r="PSC40" s="277"/>
      <c r="PSD40" s="277"/>
      <c r="PSE40" s="277"/>
      <c r="PSF40" s="277"/>
      <c r="PSG40" s="277"/>
      <c r="PSH40" s="277"/>
      <c r="PSI40" s="277"/>
      <c r="PSJ40" s="277"/>
      <c r="PSK40" s="277"/>
      <c r="PSL40" s="277"/>
      <c r="PSM40" s="277"/>
      <c r="PSN40" s="277"/>
      <c r="PSO40" s="277"/>
      <c r="PSP40" s="277"/>
      <c r="PSQ40" s="277"/>
      <c r="PSR40" s="277"/>
      <c r="PSS40" s="277"/>
      <c r="PST40" s="277"/>
      <c r="PSU40" s="277"/>
      <c r="PSV40" s="277"/>
      <c r="PSW40" s="277"/>
      <c r="PSX40" s="277"/>
      <c r="PSY40" s="277"/>
      <c r="PSZ40" s="277"/>
      <c r="PTA40" s="277"/>
      <c r="PTB40" s="277"/>
      <c r="PTC40" s="277"/>
      <c r="PTD40" s="277"/>
      <c r="PTE40" s="277"/>
      <c r="PTF40" s="277"/>
      <c r="PTG40" s="277"/>
      <c r="PTH40" s="277"/>
      <c r="PTI40" s="277"/>
      <c r="PTJ40" s="277"/>
      <c r="PTK40" s="277"/>
      <c r="PTL40" s="277"/>
      <c r="PTM40" s="277"/>
      <c r="PTN40" s="277"/>
      <c r="PTO40" s="277"/>
      <c r="PTP40" s="277"/>
      <c r="PTQ40" s="277"/>
      <c r="PTR40" s="277"/>
      <c r="PTS40" s="277"/>
      <c r="PTT40" s="277"/>
      <c r="PTU40" s="277"/>
      <c r="PTV40" s="277"/>
      <c r="PTW40" s="277"/>
      <c r="PTX40" s="277"/>
      <c r="PTY40" s="277"/>
      <c r="PTZ40" s="277"/>
      <c r="PUA40" s="277"/>
      <c r="PUB40" s="277"/>
      <c r="PUC40" s="277"/>
      <c r="PUD40" s="277"/>
      <c r="PUE40" s="277"/>
      <c r="PUF40" s="277"/>
      <c r="PUG40" s="277"/>
      <c r="PUH40" s="277"/>
      <c r="PUI40" s="277"/>
      <c r="PUJ40" s="277"/>
      <c r="PUK40" s="277"/>
      <c r="PUL40" s="277"/>
      <c r="PUM40" s="277"/>
      <c r="PUN40" s="277"/>
      <c r="PUO40" s="277"/>
      <c r="PUP40" s="277"/>
      <c r="PUQ40" s="277"/>
      <c r="PUR40" s="277"/>
      <c r="PUS40" s="277"/>
      <c r="PUT40" s="277"/>
      <c r="PUU40" s="277"/>
      <c r="PUV40" s="277"/>
      <c r="PUW40" s="277"/>
      <c r="PUX40" s="277"/>
      <c r="PUY40" s="277"/>
      <c r="PUZ40" s="277"/>
      <c r="PVA40" s="277"/>
      <c r="PVB40" s="277"/>
      <c r="PVC40" s="277"/>
      <c r="PVD40" s="277"/>
      <c r="PVE40" s="277"/>
      <c r="PVF40" s="277"/>
      <c r="PVG40" s="277"/>
      <c r="PVH40" s="277"/>
      <c r="PVI40" s="277"/>
      <c r="PVJ40" s="277"/>
      <c r="PVK40" s="277"/>
      <c r="PVL40" s="277"/>
      <c r="PVM40" s="277"/>
      <c r="PVN40" s="277"/>
      <c r="PVO40" s="277"/>
      <c r="PVP40" s="277"/>
      <c r="PVQ40" s="277"/>
      <c r="PVR40" s="277"/>
      <c r="PVS40" s="277"/>
      <c r="PVT40" s="277"/>
      <c r="PVU40" s="277"/>
      <c r="PVV40" s="277"/>
      <c r="PVW40" s="277"/>
      <c r="PVX40" s="277"/>
      <c r="PVY40" s="277"/>
      <c r="PVZ40" s="277"/>
      <c r="PWA40" s="277"/>
      <c r="PWB40" s="277"/>
      <c r="PWC40" s="277"/>
      <c r="PWD40" s="277"/>
      <c r="PWE40" s="277"/>
      <c r="PWF40" s="277"/>
      <c r="PWG40" s="277"/>
      <c r="PWH40" s="277"/>
      <c r="PWI40" s="277"/>
      <c r="PWJ40" s="277"/>
      <c r="PWK40" s="277"/>
      <c r="PWL40" s="277"/>
      <c r="PWM40" s="277"/>
      <c r="PWN40" s="277"/>
      <c r="PWO40" s="277"/>
      <c r="PWP40" s="277"/>
      <c r="PWQ40" s="277"/>
      <c r="PWR40" s="277"/>
      <c r="PWS40" s="277"/>
      <c r="PWT40" s="277"/>
      <c r="PWU40" s="277"/>
      <c r="PWV40" s="277"/>
      <c r="PWW40" s="277"/>
      <c r="PWX40" s="277"/>
      <c r="PWY40" s="277"/>
      <c r="PWZ40" s="277"/>
      <c r="PXA40" s="277"/>
      <c r="PXB40" s="277"/>
      <c r="PXC40" s="277"/>
      <c r="PXD40" s="277"/>
      <c r="PXE40" s="277"/>
      <c r="PXF40" s="277"/>
      <c r="PXG40" s="277"/>
      <c r="PXH40" s="277"/>
      <c r="PXI40" s="277"/>
      <c r="PXJ40" s="277"/>
      <c r="PXK40" s="277"/>
      <c r="PXL40" s="277"/>
      <c r="PXM40" s="277"/>
      <c r="PXN40" s="277"/>
      <c r="PXO40" s="277"/>
      <c r="PXP40" s="277"/>
      <c r="PXQ40" s="277"/>
      <c r="PXR40" s="277"/>
      <c r="PXS40" s="277"/>
      <c r="PXT40" s="277"/>
      <c r="PXU40" s="277"/>
      <c r="PXV40" s="277"/>
      <c r="PXW40" s="277"/>
      <c r="PXX40" s="277"/>
      <c r="PXY40" s="277"/>
      <c r="PXZ40" s="277"/>
      <c r="PYA40" s="277"/>
      <c r="PYB40" s="277"/>
      <c r="PYC40" s="277"/>
      <c r="PYD40" s="277"/>
      <c r="PYE40" s="277"/>
      <c r="PYF40" s="277"/>
      <c r="PYG40" s="277"/>
      <c r="PYH40" s="277"/>
      <c r="PYI40" s="277"/>
      <c r="PYJ40" s="277"/>
      <c r="PYK40" s="277"/>
      <c r="PYL40" s="277"/>
      <c r="PYM40" s="277"/>
      <c r="PYN40" s="277"/>
      <c r="PYO40" s="277"/>
      <c r="PYP40" s="277"/>
      <c r="PYQ40" s="277"/>
      <c r="PYR40" s="277"/>
      <c r="PYS40" s="277"/>
      <c r="PYT40" s="277"/>
      <c r="PYU40" s="277"/>
      <c r="PYV40" s="277"/>
      <c r="PYW40" s="277"/>
      <c r="PYX40" s="277"/>
      <c r="PYY40" s="277"/>
      <c r="PYZ40" s="277"/>
      <c r="PZA40" s="277"/>
      <c r="PZB40" s="277"/>
      <c r="PZC40" s="277"/>
      <c r="PZD40" s="277"/>
      <c r="PZE40" s="277"/>
      <c r="PZF40" s="277"/>
      <c r="PZG40" s="277"/>
      <c r="PZH40" s="277"/>
      <c r="PZI40" s="277"/>
      <c r="PZJ40" s="277"/>
      <c r="PZK40" s="277"/>
      <c r="PZL40" s="277"/>
      <c r="PZM40" s="277"/>
      <c r="PZN40" s="277"/>
      <c r="PZO40" s="277"/>
      <c r="PZP40" s="277"/>
      <c r="PZQ40" s="277"/>
      <c r="PZR40" s="277"/>
      <c r="PZS40" s="277"/>
      <c r="PZT40" s="277"/>
      <c r="PZU40" s="277"/>
      <c r="PZV40" s="277"/>
      <c r="PZW40" s="277"/>
      <c r="PZX40" s="277"/>
      <c r="PZY40" s="277"/>
      <c r="PZZ40" s="277"/>
      <c r="QAA40" s="277"/>
      <c r="QAB40" s="277"/>
      <c r="QAC40" s="277"/>
      <c r="QAD40" s="277"/>
      <c r="QAE40" s="277"/>
      <c r="QAF40" s="277"/>
      <c r="QAG40" s="277"/>
      <c r="QAH40" s="277"/>
      <c r="QAI40" s="277"/>
      <c r="QAJ40" s="277"/>
      <c r="QAK40" s="277"/>
      <c r="QAL40" s="277"/>
      <c r="QAM40" s="277"/>
      <c r="QAN40" s="277"/>
      <c r="QAO40" s="277"/>
      <c r="QAP40" s="277"/>
      <c r="QAQ40" s="277"/>
      <c r="QAR40" s="277"/>
      <c r="QAS40" s="277"/>
      <c r="QAT40" s="277"/>
      <c r="QAU40" s="277"/>
      <c r="QAV40" s="277"/>
      <c r="QAW40" s="277"/>
      <c r="QAX40" s="277"/>
      <c r="QAY40" s="277"/>
      <c r="QAZ40" s="277"/>
      <c r="QBA40" s="277"/>
      <c r="QBB40" s="277"/>
      <c r="QBC40" s="277"/>
      <c r="QBD40" s="277"/>
      <c r="QBE40" s="277"/>
      <c r="QBF40" s="277"/>
      <c r="QBG40" s="277"/>
      <c r="QBH40" s="277"/>
      <c r="QBI40" s="277"/>
      <c r="QBJ40" s="277"/>
      <c r="QBK40" s="277"/>
      <c r="QBL40" s="277"/>
      <c r="QBM40" s="277"/>
      <c r="QBN40" s="277"/>
      <c r="QBO40" s="277"/>
      <c r="QBP40" s="277"/>
      <c r="QBQ40" s="277"/>
      <c r="QBR40" s="277"/>
      <c r="QBS40" s="277"/>
      <c r="QBT40" s="277"/>
      <c r="QBU40" s="277"/>
      <c r="QBV40" s="277"/>
      <c r="QBW40" s="277"/>
      <c r="QBX40" s="277"/>
      <c r="QBY40" s="277"/>
      <c r="QBZ40" s="277"/>
      <c r="QCA40" s="277"/>
      <c r="QCB40" s="277"/>
      <c r="QCC40" s="277"/>
      <c r="QCD40" s="277"/>
      <c r="QCE40" s="277"/>
      <c r="QCF40" s="277"/>
      <c r="QCG40" s="277"/>
      <c r="QCH40" s="277"/>
      <c r="QCI40" s="277"/>
      <c r="QCJ40" s="277"/>
      <c r="QCK40" s="277"/>
      <c r="QCL40" s="277"/>
      <c r="QCM40" s="277"/>
      <c r="QCN40" s="277"/>
      <c r="QCO40" s="277"/>
      <c r="QCP40" s="277"/>
      <c r="QCQ40" s="277"/>
      <c r="QCR40" s="277"/>
      <c r="QCS40" s="277"/>
      <c r="QCT40" s="277"/>
      <c r="QCU40" s="277"/>
      <c r="QCV40" s="277"/>
      <c r="QCW40" s="277"/>
      <c r="QCX40" s="277"/>
      <c r="QCY40" s="277"/>
      <c r="QCZ40" s="277"/>
      <c r="QDA40" s="277"/>
      <c r="QDB40" s="277"/>
      <c r="QDC40" s="277"/>
      <c r="QDD40" s="277"/>
      <c r="QDE40" s="277"/>
      <c r="QDF40" s="277"/>
      <c r="QDG40" s="277"/>
      <c r="QDH40" s="277"/>
      <c r="QDI40" s="277"/>
      <c r="QDJ40" s="277"/>
      <c r="QDK40" s="277"/>
      <c r="QDL40" s="277"/>
      <c r="QDM40" s="277"/>
      <c r="QDN40" s="277"/>
      <c r="QDO40" s="277"/>
      <c r="QDP40" s="277"/>
      <c r="QDQ40" s="277"/>
      <c r="QDR40" s="277"/>
      <c r="QDS40" s="277"/>
      <c r="QDT40" s="277"/>
      <c r="QDU40" s="277"/>
      <c r="QDV40" s="277"/>
      <c r="QDW40" s="277"/>
      <c r="QDX40" s="277"/>
      <c r="QDY40" s="277"/>
      <c r="QDZ40" s="277"/>
      <c r="QEA40" s="277"/>
      <c r="QEB40" s="277"/>
      <c r="QEC40" s="277"/>
      <c r="QED40" s="277"/>
      <c r="QEE40" s="277"/>
      <c r="QEF40" s="277"/>
      <c r="QEG40" s="277"/>
      <c r="QEH40" s="277"/>
      <c r="QEI40" s="277"/>
      <c r="QEJ40" s="277"/>
      <c r="QEK40" s="277"/>
      <c r="QEL40" s="277"/>
      <c r="QEM40" s="277"/>
      <c r="QEN40" s="277"/>
      <c r="QEO40" s="277"/>
      <c r="QEP40" s="277"/>
      <c r="QEQ40" s="277"/>
      <c r="QER40" s="277"/>
      <c r="QES40" s="277"/>
      <c r="QET40" s="277"/>
      <c r="QEU40" s="277"/>
      <c r="QEV40" s="277"/>
      <c r="QEW40" s="277"/>
      <c r="QEX40" s="277"/>
      <c r="QEY40" s="277"/>
      <c r="QEZ40" s="277"/>
      <c r="QFA40" s="277"/>
      <c r="QFB40" s="277"/>
      <c r="QFC40" s="277"/>
      <c r="QFD40" s="277"/>
      <c r="QFE40" s="277"/>
      <c r="QFF40" s="277"/>
      <c r="QFG40" s="277"/>
      <c r="QFH40" s="277"/>
      <c r="QFI40" s="277"/>
      <c r="QFJ40" s="277"/>
      <c r="QFK40" s="277"/>
      <c r="QFL40" s="277"/>
      <c r="QFM40" s="277"/>
      <c r="QFN40" s="277"/>
      <c r="QFO40" s="277"/>
      <c r="QFP40" s="277"/>
      <c r="QFQ40" s="277"/>
      <c r="QFR40" s="277"/>
      <c r="QFS40" s="277"/>
      <c r="QFT40" s="277"/>
      <c r="QFU40" s="277"/>
      <c r="QFV40" s="277"/>
      <c r="QFW40" s="277"/>
      <c r="QFX40" s="277"/>
      <c r="QFY40" s="277"/>
      <c r="QFZ40" s="277"/>
      <c r="QGA40" s="277"/>
      <c r="QGB40" s="277"/>
      <c r="QGC40" s="277"/>
      <c r="QGD40" s="277"/>
      <c r="QGE40" s="277"/>
      <c r="QGF40" s="277"/>
      <c r="QGG40" s="277"/>
      <c r="QGH40" s="277"/>
      <c r="QGI40" s="277"/>
      <c r="QGJ40" s="277"/>
      <c r="QGK40" s="277"/>
      <c r="QGL40" s="277"/>
      <c r="QGM40" s="277"/>
      <c r="QGN40" s="277"/>
      <c r="QGO40" s="277"/>
      <c r="QGP40" s="277"/>
      <c r="QGQ40" s="277"/>
      <c r="QGR40" s="277"/>
      <c r="QGS40" s="277"/>
      <c r="QGT40" s="277"/>
      <c r="QGU40" s="277"/>
      <c r="QGV40" s="277"/>
      <c r="QGW40" s="277"/>
      <c r="QGX40" s="277"/>
      <c r="QGY40" s="277"/>
      <c r="QGZ40" s="277"/>
      <c r="QHA40" s="277"/>
      <c r="QHB40" s="277"/>
      <c r="QHC40" s="277"/>
      <c r="QHD40" s="277"/>
      <c r="QHE40" s="277"/>
      <c r="QHF40" s="277"/>
      <c r="QHG40" s="277"/>
      <c r="QHH40" s="277"/>
      <c r="QHI40" s="277"/>
      <c r="QHJ40" s="277"/>
      <c r="QHK40" s="277"/>
      <c r="QHL40" s="277"/>
      <c r="QHM40" s="277"/>
      <c r="QHN40" s="277"/>
      <c r="QHO40" s="277"/>
      <c r="QHP40" s="277"/>
      <c r="QHQ40" s="277"/>
      <c r="QHR40" s="277"/>
      <c r="QHS40" s="277"/>
      <c r="QHT40" s="277"/>
      <c r="QHU40" s="277"/>
      <c r="QHV40" s="277"/>
      <c r="QHW40" s="277"/>
      <c r="QHX40" s="277"/>
      <c r="QHY40" s="277"/>
      <c r="QHZ40" s="277"/>
      <c r="QIA40" s="277"/>
      <c r="QIB40" s="277"/>
      <c r="QIC40" s="277"/>
      <c r="QID40" s="277"/>
      <c r="QIE40" s="277"/>
      <c r="QIF40" s="277"/>
      <c r="QIG40" s="277"/>
      <c r="QIH40" s="277"/>
      <c r="QII40" s="277"/>
      <c r="QIJ40" s="277"/>
      <c r="QIK40" s="277"/>
      <c r="QIL40" s="277"/>
      <c r="QIM40" s="277"/>
      <c r="QIN40" s="277"/>
      <c r="QIO40" s="277"/>
      <c r="QIP40" s="277"/>
      <c r="QIQ40" s="277"/>
      <c r="QIR40" s="277"/>
      <c r="QIS40" s="277"/>
      <c r="QIT40" s="277"/>
      <c r="QIU40" s="277"/>
      <c r="QIV40" s="277"/>
      <c r="QIW40" s="277"/>
      <c r="QIX40" s="277"/>
      <c r="QIY40" s="277"/>
      <c r="QIZ40" s="277"/>
      <c r="QJA40" s="277"/>
      <c r="QJB40" s="277"/>
      <c r="QJC40" s="277"/>
      <c r="QJD40" s="277"/>
      <c r="QJE40" s="277"/>
      <c r="QJF40" s="277"/>
      <c r="QJG40" s="277"/>
      <c r="QJH40" s="277"/>
      <c r="QJI40" s="277"/>
      <c r="QJJ40" s="277"/>
      <c r="QJK40" s="277"/>
      <c r="QJL40" s="277"/>
      <c r="QJM40" s="277"/>
      <c r="QJN40" s="277"/>
      <c r="QJO40" s="277"/>
      <c r="QJP40" s="277"/>
      <c r="QJQ40" s="277"/>
      <c r="QJR40" s="277"/>
      <c r="QJS40" s="277"/>
      <c r="QJT40" s="277"/>
      <c r="QJU40" s="277"/>
      <c r="QJV40" s="277"/>
      <c r="QJW40" s="277"/>
      <c r="QJX40" s="277"/>
      <c r="QJY40" s="277"/>
      <c r="QJZ40" s="277"/>
      <c r="QKA40" s="277"/>
      <c r="QKB40" s="277"/>
      <c r="QKC40" s="277"/>
      <c r="QKD40" s="277"/>
      <c r="QKE40" s="277"/>
      <c r="QKF40" s="277"/>
      <c r="QKG40" s="277"/>
      <c r="QKH40" s="277"/>
      <c r="QKI40" s="277"/>
      <c r="QKJ40" s="277"/>
      <c r="QKK40" s="277"/>
      <c r="QKL40" s="277"/>
      <c r="QKM40" s="277"/>
      <c r="QKN40" s="277"/>
      <c r="QKO40" s="277"/>
      <c r="QKP40" s="277"/>
      <c r="QKQ40" s="277"/>
      <c r="QKR40" s="277"/>
      <c r="QKS40" s="277"/>
      <c r="QKT40" s="277"/>
      <c r="QKU40" s="277"/>
      <c r="QKV40" s="277"/>
      <c r="QKW40" s="277"/>
      <c r="QKX40" s="277"/>
      <c r="QKY40" s="277"/>
      <c r="QKZ40" s="277"/>
      <c r="QLA40" s="277"/>
      <c r="QLB40" s="277"/>
      <c r="QLC40" s="277"/>
      <c r="QLD40" s="277"/>
      <c r="QLE40" s="277"/>
      <c r="QLF40" s="277"/>
      <c r="QLG40" s="277"/>
      <c r="QLH40" s="277"/>
      <c r="QLI40" s="277"/>
      <c r="QLJ40" s="277"/>
      <c r="QLK40" s="277"/>
      <c r="QLL40" s="277"/>
      <c r="QLM40" s="277"/>
      <c r="QLN40" s="277"/>
      <c r="QLO40" s="277"/>
      <c r="QLP40" s="277"/>
      <c r="QLQ40" s="277"/>
      <c r="QLR40" s="277"/>
      <c r="QLS40" s="277"/>
      <c r="QLT40" s="277"/>
      <c r="QLU40" s="277"/>
      <c r="QLV40" s="277"/>
      <c r="QLW40" s="277"/>
      <c r="QLX40" s="277"/>
      <c r="QLY40" s="277"/>
      <c r="QLZ40" s="277"/>
      <c r="QMA40" s="277"/>
      <c r="QMB40" s="277"/>
      <c r="QMC40" s="277"/>
      <c r="QMD40" s="277"/>
      <c r="QME40" s="277"/>
      <c r="QMF40" s="277"/>
      <c r="QMG40" s="277"/>
      <c r="QMH40" s="277"/>
      <c r="QMI40" s="277"/>
      <c r="QMJ40" s="277"/>
      <c r="QMK40" s="277"/>
      <c r="QML40" s="277"/>
      <c r="QMM40" s="277"/>
      <c r="QMN40" s="277"/>
      <c r="QMO40" s="277"/>
      <c r="QMP40" s="277"/>
      <c r="QMQ40" s="277"/>
      <c r="QMR40" s="277"/>
      <c r="QMS40" s="277"/>
      <c r="QMT40" s="277"/>
      <c r="QMU40" s="277"/>
      <c r="QMV40" s="277"/>
      <c r="QMW40" s="277"/>
      <c r="QMX40" s="277"/>
      <c r="QMY40" s="277"/>
      <c r="QMZ40" s="277"/>
      <c r="QNA40" s="277"/>
      <c r="QNB40" s="277"/>
      <c r="QNC40" s="277"/>
      <c r="QND40" s="277"/>
      <c r="QNE40" s="277"/>
      <c r="QNF40" s="277"/>
      <c r="QNG40" s="277"/>
      <c r="QNH40" s="277"/>
      <c r="QNI40" s="277"/>
      <c r="QNJ40" s="277"/>
      <c r="QNK40" s="277"/>
      <c r="QNL40" s="277"/>
      <c r="QNM40" s="277"/>
      <c r="QNN40" s="277"/>
      <c r="QNO40" s="277"/>
      <c r="QNP40" s="277"/>
      <c r="QNQ40" s="277"/>
      <c r="QNR40" s="277"/>
      <c r="QNS40" s="277"/>
      <c r="QNT40" s="277"/>
      <c r="QNU40" s="277"/>
      <c r="QNV40" s="277"/>
      <c r="QNW40" s="277"/>
      <c r="QNX40" s="277"/>
      <c r="QNY40" s="277"/>
      <c r="QNZ40" s="277"/>
      <c r="QOA40" s="277"/>
      <c r="QOB40" s="277"/>
      <c r="QOC40" s="277"/>
      <c r="QOD40" s="277"/>
      <c r="QOE40" s="277"/>
      <c r="QOF40" s="277"/>
      <c r="QOG40" s="277"/>
      <c r="QOH40" s="277"/>
      <c r="QOI40" s="277"/>
      <c r="QOJ40" s="277"/>
      <c r="QOK40" s="277"/>
      <c r="QOL40" s="277"/>
      <c r="QOM40" s="277"/>
      <c r="QON40" s="277"/>
      <c r="QOO40" s="277"/>
      <c r="QOP40" s="277"/>
      <c r="QOQ40" s="277"/>
      <c r="QOR40" s="277"/>
      <c r="QOS40" s="277"/>
      <c r="QOT40" s="277"/>
      <c r="QOU40" s="277"/>
      <c r="QOV40" s="277"/>
      <c r="QOW40" s="277"/>
      <c r="QOX40" s="277"/>
      <c r="QOY40" s="277"/>
      <c r="QOZ40" s="277"/>
      <c r="QPA40" s="277"/>
      <c r="QPB40" s="277"/>
      <c r="QPC40" s="277"/>
      <c r="QPD40" s="277"/>
      <c r="QPE40" s="277"/>
      <c r="QPF40" s="277"/>
      <c r="QPG40" s="277"/>
      <c r="QPH40" s="277"/>
      <c r="QPI40" s="277"/>
      <c r="QPJ40" s="277"/>
      <c r="QPK40" s="277"/>
      <c r="QPL40" s="277"/>
      <c r="QPM40" s="277"/>
      <c r="QPN40" s="277"/>
      <c r="QPO40" s="277"/>
      <c r="QPP40" s="277"/>
      <c r="QPQ40" s="277"/>
      <c r="QPR40" s="277"/>
      <c r="QPS40" s="277"/>
      <c r="QPT40" s="277"/>
      <c r="QPU40" s="277"/>
      <c r="QPV40" s="277"/>
      <c r="QPW40" s="277"/>
      <c r="QPX40" s="277"/>
      <c r="QPY40" s="277"/>
      <c r="QPZ40" s="277"/>
      <c r="QQA40" s="277"/>
      <c r="QQB40" s="277"/>
      <c r="QQC40" s="277"/>
      <c r="QQD40" s="277"/>
      <c r="QQE40" s="277"/>
      <c r="QQF40" s="277"/>
      <c r="QQG40" s="277"/>
      <c r="QQH40" s="277"/>
      <c r="QQI40" s="277"/>
      <c r="QQJ40" s="277"/>
      <c r="QQK40" s="277"/>
      <c r="QQL40" s="277"/>
      <c r="QQM40" s="277"/>
      <c r="QQN40" s="277"/>
      <c r="QQO40" s="277"/>
      <c r="QQP40" s="277"/>
      <c r="QQQ40" s="277"/>
      <c r="QQR40" s="277"/>
      <c r="QQS40" s="277"/>
      <c r="QQT40" s="277"/>
      <c r="QQU40" s="277"/>
      <c r="QQV40" s="277"/>
      <c r="QQW40" s="277"/>
      <c r="QQX40" s="277"/>
      <c r="QQY40" s="277"/>
      <c r="QQZ40" s="277"/>
      <c r="QRA40" s="277"/>
      <c r="QRB40" s="277"/>
      <c r="QRC40" s="277"/>
      <c r="QRD40" s="277"/>
      <c r="QRE40" s="277"/>
      <c r="QRF40" s="277"/>
      <c r="QRG40" s="277"/>
      <c r="QRH40" s="277"/>
      <c r="QRI40" s="277"/>
      <c r="QRJ40" s="277"/>
      <c r="QRK40" s="277"/>
      <c r="QRL40" s="277"/>
      <c r="QRM40" s="277"/>
      <c r="QRN40" s="277"/>
      <c r="QRO40" s="277"/>
      <c r="QRP40" s="277"/>
      <c r="QRQ40" s="277"/>
      <c r="QRR40" s="277"/>
      <c r="QRS40" s="277"/>
      <c r="QRT40" s="277"/>
      <c r="QRU40" s="277"/>
      <c r="QRV40" s="277"/>
      <c r="QRW40" s="277"/>
      <c r="QRX40" s="277"/>
      <c r="QRY40" s="277"/>
      <c r="QRZ40" s="277"/>
      <c r="QSA40" s="277"/>
      <c r="QSB40" s="277"/>
      <c r="QSC40" s="277"/>
      <c r="QSD40" s="277"/>
      <c r="QSE40" s="277"/>
      <c r="QSF40" s="277"/>
      <c r="QSG40" s="277"/>
      <c r="QSH40" s="277"/>
      <c r="QSI40" s="277"/>
      <c r="QSJ40" s="277"/>
      <c r="QSK40" s="277"/>
      <c r="QSL40" s="277"/>
      <c r="QSM40" s="277"/>
      <c r="QSN40" s="277"/>
      <c r="QSO40" s="277"/>
      <c r="QSP40" s="277"/>
      <c r="QSQ40" s="277"/>
      <c r="QSR40" s="277"/>
      <c r="QSS40" s="277"/>
      <c r="QST40" s="277"/>
      <c r="QSU40" s="277"/>
      <c r="QSV40" s="277"/>
      <c r="QSW40" s="277"/>
      <c r="QSX40" s="277"/>
      <c r="QSY40" s="277"/>
      <c r="QSZ40" s="277"/>
      <c r="QTA40" s="277"/>
      <c r="QTB40" s="277"/>
      <c r="QTC40" s="277"/>
      <c r="QTD40" s="277"/>
      <c r="QTE40" s="277"/>
      <c r="QTF40" s="277"/>
      <c r="QTG40" s="277"/>
      <c r="QTH40" s="277"/>
      <c r="QTI40" s="277"/>
      <c r="QTJ40" s="277"/>
      <c r="QTK40" s="277"/>
      <c r="QTL40" s="277"/>
      <c r="QTM40" s="277"/>
      <c r="QTN40" s="277"/>
      <c r="QTO40" s="277"/>
      <c r="QTP40" s="277"/>
      <c r="QTQ40" s="277"/>
      <c r="QTR40" s="277"/>
      <c r="QTS40" s="277"/>
      <c r="QTT40" s="277"/>
      <c r="QTU40" s="277"/>
      <c r="QTV40" s="277"/>
      <c r="QTW40" s="277"/>
      <c r="QTX40" s="277"/>
      <c r="QTY40" s="277"/>
      <c r="QTZ40" s="277"/>
      <c r="QUA40" s="277"/>
      <c r="QUB40" s="277"/>
      <c r="QUC40" s="277"/>
      <c r="QUD40" s="277"/>
      <c r="QUE40" s="277"/>
      <c r="QUF40" s="277"/>
      <c r="QUG40" s="277"/>
      <c r="QUH40" s="277"/>
      <c r="QUI40" s="277"/>
      <c r="QUJ40" s="277"/>
      <c r="QUK40" s="277"/>
      <c r="QUL40" s="277"/>
      <c r="QUM40" s="277"/>
      <c r="QUN40" s="277"/>
      <c r="QUO40" s="277"/>
      <c r="QUP40" s="277"/>
      <c r="QUQ40" s="277"/>
      <c r="QUR40" s="277"/>
      <c r="QUS40" s="277"/>
      <c r="QUT40" s="277"/>
      <c r="QUU40" s="277"/>
      <c r="QUV40" s="277"/>
      <c r="QUW40" s="277"/>
      <c r="QUX40" s="277"/>
      <c r="QUY40" s="277"/>
      <c r="QUZ40" s="277"/>
      <c r="QVA40" s="277"/>
      <c r="QVB40" s="277"/>
      <c r="QVC40" s="277"/>
      <c r="QVD40" s="277"/>
      <c r="QVE40" s="277"/>
      <c r="QVF40" s="277"/>
      <c r="QVG40" s="277"/>
      <c r="QVH40" s="277"/>
      <c r="QVI40" s="277"/>
      <c r="QVJ40" s="277"/>
      <c r="QVK40" s="277"/>
      <c r="QVL40" s="277"/>
      <c r="QVM40" s="277"/>
      <c r="QVN40" s="277"/>
      <c r="QVO40" s="277"/>
      <c r="QVP40" s="277"/>
      <c r="QVQ40" s="277"/>
      <c r="QVR40" s="277"/>
      <c r="QVS40" s="277"/>
      <c r="QVT40" s="277"/>
      <c r="QVU40" s="277"/>
      <c r="QVV40" s="277"/>
      <c r="QVW40" s="277"/>
      <c r="QVX40" s="277"/>
      <c r="QVY40" s="277"/>
      <c r="QVZ40" s="277"/>
      <c r="QWA40" s="277"/>
      <c r="QWB40" s="277"/>
      <c r="QWC40" s="277"/>
      <c r="QWD40" s="277"/>
      <c r="QWE40" s="277"/>
      <c r="QWF40" s="277"/>
      <c r="QWG40" s="277"/>
      <c r="QWH40" s="277"/>
      <c r="QWI40" s="277"/>
      <c r="QWJ40" s="277"/>
      <c r="QWK40" s="277"/>
      <c r="QWL40" s="277"/>
      <c r="QWM40" s="277"/>
      <c r="QWN40" s="277"/>
      <c r="QWO40" s="277"/>
      <c r="QWP40" s="277"/>
      <c r="QWQ40" s="277"/>
      <c r="QWR40" s="277"/>
      <c r="QWS40" s="277"/>
      <c r="QWT40" s="277"/>
      <c r="QWU40" s="277"/>
      <c r="QWV40" s="277"/>
      <c r="QWW40" s="277"/>
      <c r="QWX40" s="277"/>
      <c r="QWY40" s="277"/>
      <c r="QWZ40" s="277"/>
      <c r="QXA40" s="277"/>
      <c r="QXB40" s="277"/>
      <c r="QXC40" s="277"/>
      <c r="QXD40" s="277"/>
      <c r="QXE40" s="277"/>
      <c r="QXF40" s="277"/>
      <c r="QXG40" s="277"/>
      <c r="QXH40" s="277"/>
      <c r="QXI40" s="277"/>
      <c r="QXJ40" s="277"/>
      <c r="QXK40" s="277"/>
      <c r="QXL40" s="277"/>
      <c r="QXM40" s="277"/>
      <c r="QXN40" s="277"/>
      <c r="QXO40" s="277"/>
      <c r="QXP40" s="277"/>
      <c r="QXQ40" s="277"/>
      <c r="QXR40" s="277"/>
      <c r="QXS40" s="277"/>
      <c r="QXT40" s="277"/>
      <c r="QXU40" s="277"/>
      <c r="QXV40" s="277"/>
      <c r="QXW40" s="277"/>
      <c r="QXX40" s="277"/>
      <c r="QXY40" s="277"/>
      <c r="QXZ40" s="277"/>
      <c r="QYA40" s="277"/>
      <c r="QYB40" s="277"/>
      <c r="QYC40" s="277"/>
      <c r="QYD40" s="277"/>
      <c r="QYE40" s="277"/>
      <c r="QYF40" s="277"/>
      <c r="QYG40" s="277"/>
      <c r="QYH40" s="277"/>
      <c r="QYI40" s="277"/>
      <c r="QYJ40" s="277"/>
      <c r="QYK40" s="277"/>
      <c r="QYL40" s="277"/>
      <c r="QYM40" s="277"/>
      <c r="QYN40" s="277"/>
      <c r="QYO40" s="277"/>
      <c r="QYP40" s="277"/>
      <c r="QYQ40" s="277"/>
      <c r="QYR40" s="277"/>
      <c r="QYS40" s="277"/>
      <c r="QYT40" s="277"/>
      <c r="QYU40" s="277"/>
      <c r="QYV40" s="277"/>
      <c r="QYW40" s="277"/>
      <c r="QYX40" s="277"/>
      <c r="QYY40" s="277"/>
      <c r="QYZ40" s="277"/>
      <c r="QZA40" s="277"/>
      <c r="QZB40" s="277"/>
      <c r="QZC40" s="277"/>
      <c r="QZD40" s="277"/>
      <c r="QZE40" s="277"/>
      <c r="QZF40" s="277"/>
      <c r="QZG40" s="277"/>
      <c r="QZH40" s="277"/>
      <c r="QZI40" s="277"/>
      <c r="QZJ40" s="277"/>
      <c r="QZK40" s="277"/>
      <c r="QZL40" s="277"/>
      <c r="QZM40" s="277"/>
      <c r="QZN40" s="277"/>
      <c r="QZO40" s="277"/>
      <c r="QZP40" s="277"/>
      <c r="QZQ40" s="277"/>
      <c r="QZR40" s="277"/>
      <c r="QZS40" s="277"/>
      <c r="QZT40" s="277"/>
      <c r="QZU40" s="277"/>
      <c r="QZV40" s="277"/>
      <c r="QZW40" s="277"/>
      <c r="QZX40" s="277"/>
      <c r="QZY40" s="277"/>
      <c r="QZZ40" s="277"/>
      <c r="RAA40" s="277"/>
      <c r="RAB40" s="277"/>
      <c r="RAC40" s="277"/>
      <c r="RAD40" s="277"/>
      <c r="RAE40" s="277"/>
      <c r="RAF40" s="277"/>
      <c r="RAG40" s="277"/>
      <c r="RAH40" s="277"/>
      <c r="RAI40" s="277"/>
      <c r="RAJ40" s="277"/>
      <c r="RAK40" s="277"/>
      <c r="RAL40" s="277"/>
      <c r="RAM40" s="277"/>
      <c r="RAN40" s="277"/>
      <c r="RAO40" s="277"/>
      <c r="RAP40" s="277"/>
      <c r="RAQ40" s="277"/>
      <c r="RAR40" s="277"/>
      <c r="RAS40" s="277"/>
      <c r="RAT40" s="277"/>
      <c r="RAU40" s="277"/>
      <c r="RAV40" s="277"/>
      <c r="RAW40" s="277"/>
      <c r="RAX40" s="277"/>
      <c r="RAY40" s="277"/>
      <c r="RAZ40" s="277"/>
      <c r="RBA40" s="277"/>
      <c r="RBB40" s="277"/>
      <c r="RBC40" s="277"/>
      <c r="RBD40" s="277"/>
      <c r="RBE40" s="277"/>
      <c r="RBF40" s="277"/>
      <c r="RBG40" s="277"/>
      <c r="RBH40" s="277"/>
      <c r="RBI40" s="277"/>
      <c r="RBJ40" s="277"/>
      <c r="RBK40" s="277"/>
      <c r="RBL40" s="277"/>
      <c r="RBM40" s="277"/>
      <c r="RBN40" s="277"/>
      <c r="RBO40" s="277"/>
      <c r="RBP40" s="277"/>
      <c r="RBQ40" s="277"/>
      <c r="RBR40" s="277"/>
      <c r="RBS40" s="277"/>
      <c r="RBT40" s="277"/>
      <c r="RBU40" s="277"/>
      <c r="RBV40" s="277"/>
      <c r="RBW40" s="277"/>
      <c r="RBX40" s="277"/>
      <c r="RBY40" s="277"/>
      <c r="RBZ40" s="277"/>
      <c r="RCA40" s="277"/>
      <c r="RCB40" s="277"/>
      <c r="RCC40" s="277"/>
      <c r="RCD40" s="277"/>
      <c r="RCE40" s="277"/>
      <c r="RCF40" s="277"/>
      <c r="RCG40" s="277"/>
      <c r="RCH40" s="277"/>
      <c r="RCI40" s="277"/>
      <c r="RCJ40" s="277"/>
      <c r="RCK40" s="277"/>
      <c r="RCL40" s="277"/>
      <c r="RCM40" s="277"/>
      <c r="RCN40" s="277"/>
      <c r="RCO40" s="277"/>
      <c r="RCP40" s="277"/>
      <c r="RCQ40" s="277"/>
      <c r="RCR40" s="277"/>
      <c r="RCS40" s="277"/>
      <c r="RCT40" s="277"/>
      <c r="RCU40" s="277"/>
      <c r="RCV40" s="277"/>
      <c r="RCW40" s="277"/>
      <c r="RCX40" s="277"/>
      <c r="RCY40" s="277"/>
      <c r="RCZ40" s="277"/>
      <c r="RDA40" s="277"/>
      <c r="RDB40" s="277"/>
      <c r="RDC40" s="277"/>
      <c r="RDD40" s="277"/>
      <c r="RDE40" s="277"/>
      <c r="RDF40" s="277"/>
      <c r="RDG40" s="277"/>
      <c r="RDH40" s="277"/>
      <c r="RDI40" s="277"/>
      <c r="RDJ40" s="277"/>
      <c r="RDK40" s="277"/>
      <c r="RDL40" s="277"/>
      <c r="RDM40" s="277"/>
      <c r="RDN40" s="277"/>
      <c r="RDO40" s="277"/>
      <c r="RDP40" s="277"/>
      <c r="RDQ40" s="277"/>
      <c r="RDR40" s="277"/>
      <c r="RDS40" s="277"/>
      <c r="RDT40" s="277"/>
      <c r="RDU40" s="277"/>
      <c r="RDV40" s="277"/>
      <c r="RDW40" s="277"/>
      <c r="RDX40" s="277"/>
      <c r="RDY40" s="277"/>
      <c r="RDZ40" s="277"/>
      <c r="REA40" s="277"/>
      <c r="REB40" s="277"/>
      <c r="REC40" s="277"/>
      <c r="RED40" s="277"/>
      <c r="REE40" s="277"/>
      <c r="REF40" s="277"/>
      <c r="REG40" s="277"/>
      <c r="REH40" s="277"/>
      <c r="REI40" s="277"/>
      <c r="REJ40" s="277"/>
      <c r="REK40" s="277"/>
      <c r="REL40" s="277"/>
      <c r="REM40" s="277"/>
      <c r="REN40" s="277"/>
      <c r="REO40" s="277"/>
      <c r="REP40" s="277"/>
      <c r="REQ40" s="277"/>
      <c r="RER40" s="277"/>
      <c r="RES40" s="277"/>
      <c r="RET40" s="277"/>
      <c r="REU40" s="277"/>
      <c r="REV40" s="277"/>
      <c r="REW40" s="277"/>
      <c r="REX40" s="277"/>
      <c r="REY40" s="277"/>
      <c r="REZ40" s="277"/>
      <c r="RFA40" s="277"/>
      <c r="RFB40" s="277"/>
      <c r="RFC40" s="277"/>
      <c r="RFD40" s="277"/>
      <c r="RFE40" s="277"/>
      <c r="RFF40" s="277"/>
      <c r="RFG40" s="277"/>
      <c r="RFH40" s="277"/>
      <c r="RFI40" s="277"/>
      <c r="RFJ40" s="277"/>
      <c r="RFK40" s="277"/>
      <c r="RFL40" s="277"/>
      <c r="RFM40" s="277"/>
      <c r="RFN40" s="277"/>
      <c r="RFO40" s="277"/>
      <c r="RFP40" s="277"/>
      <c r="RFQ40" s="277"/>
      <c r="RFR40" s="277"/>
      <c r="RFS40" s="277"/>
      <c r="RFT40" s="277"/>
      <c r="RFU40" s="277"/>
      <c r="RFV40" s="277"/>
      <c r="RFW40" s="277"/>
      <c r="RFX40" s="277"/>
      <c r="RFY40" s="277"/>
      <c r="RFZ40" s="277"/>
      <c r="RGA40" s="277"/>
      <c r="RGB40" s="277"/>
      <c r="RGC40" s="277"/>
      <c r="RGD40" s="277"/>
      <c r="RGE40" s="277"/>
      <c r="RGF40" s="277"/>
      <c r="RGG40" s="277"/>
      <c r="RGH40" s="277"/>
      <c r="RGI40" s="277"/>
      <c r="RGJ40" s="277"/>
      <c r="RGK40" s="277"/>
      <c r="RGL40" s="277"/>
      <c r="RGM40" s="277"/>
      <c r="RGN40" s="277"/>
      <c r="RGO40" s="277"/>
      <c r="RGP40" s="277"/>
      <c r="RGQ40" s="277"/>
      <c r="RGR40" s="277"/>
      <c r="RGS40" s="277"/>
      <c r="RGT40" s="277"/>
      <c r="RGU40" s="277"/>
      <c r="RGV40" s="277"/>
      <c r="RGW40" s="277"/>
      <c r="RGX40" s="277"/>
      <c r="RGY40" s="277"/>
      <c r="RGZ40" s="277"/>
      <c r="RHA40" s="277"/>
      <c r="RHB40" s="277"/>
      <c r="RHC40" s="277"/>
      <c r="RHD40" s="277"/>
      <c r="RHE40" s="277"/>
      <c r="RHF40" s="277"/>
      <c r="RHG40" s="277"/>
      <c r="RHH40" s="277"/>
      <c r="RHI40" s="277"/>
      <c r="RHJ40" s="277"/>
      <c r="RHK40" s="277"/>
      <c r="RHL40" s="277"/>
      <c r="RHM40" s="277"/>
      <c r="RHN40" s="277"/>
      <c r="RHO40" s="277"/>
      <c r="RHP40" s="277"/>
      <c r="RHQ40" s="277"/>
      <c r="RHR40" s="277"/>
      <c r="RHS40" s="277"/>
      <c r="RHT40" s="277"/>
      <c r="RHU40" s="277"/>
      <c r="RHV40" s="277"/>
      <c r="RHW40" s="277"/>
      <c r="RHX40" s="277"/>
      <c r="RHY40" s="277"/>
      <c r="RHZ40" s="277"/>
      <c r="RIA40" s="277"/>
      <c r="RIB40" s="277"/>
      <c r="RIC40" s="277"/>
      <c r="RID40" s="277"/>
      <c r="RIE40" s="277"/>
      <c r="RIF40" s="277"/>
      <c r="RIG40" s="277"/>
      <c r="RIH40" s="277"/>
      <c r="RII40" s="277"/>
      <c r="RIJ40" s="277"/>
      <c r="RIK40" s="277"/>
      <c r="RIL40" s="277"/>
      <c r="RIM40" s="277"/>
      <c r="RIN40" s="277"/>
      <c r="RIO40" s="277"/>
      <c r="RIP40" s="277"/>
      <c r="RIQ40" s="277"/>
      <c r="RIR40" s="277"/>
      <c r="RIS40" s="277"/>
      <c r="RIT40" s="277"/>
      <c r="RIU40" s="277"/>
      <c r="RIV40" s="277"/>
      <c r="RIW40" s="277"/>
      <c r="RIX40" s="277"/>
      <c r="RIY40" s="277"/>
      <c r="RIZ40" s="277"/>
      <c r="RJA40" s="277"/>
      <c r="RJB40" s="277"/>
      <c r="RJC40" s="277"/>
      <c r="RJD40" s="277"/>
      <c r="RJE40" s="277"/>
      <c r="RJF40" s="277"/>
      <c r="RJG40" s="277"/>
      <c r="RJH40" s="277"/>
      <c r="RJI40" s="277"/>
      <c r="RJJ40" s="277"/>
      <c r="RJK40" s="277"/>
      <c r="RJL40" s="277"/>
      <c r="RJM40" s="277"/>
      <c r="RJN40" s="277"/>
      <c r="RJO40" s="277"/>
      <c r="RJP40" s="277"/>
      <c r="RJQ40" s="277"/>
      <c r="RJR40" s="277"/>
      <c r="RJS40" s="277"/>
      <c r="RJT40" s="277"/>
      <c r="RJU40" s="277"/>
      <c r="RJV40" s="277"/>
      <c r="RJW40" s="277"/>
      <c r="RJX40" s="277"/>
      <c r="RJY40" s="277"/>
      <c r="RJZ40" s="277"/>
      <c r="RKA40" s="277"/>
      <c r="RKB40" s="277"/>
      <c r="RKC40" s="277"/>
      <c r="RKD40" s="277"/>
      <c r="RKE40" s="277"/>
      <c r="RKF40" s="277"/>
      <c r="RKG40" s="277"/>
      <c r="RKH40" s="277"/>
      <c r="RKI40" s="277"/>
      <c r="RKJ40" s="277"/>
      <c r="RKK40" s="277"/>
      <c r="RKL40" s="277"/>
      <c r="RKM40" s="277"/>
      <c r="RKN40" s="277"/>
      <c r="RKO40" s="277"/>
      <c r="RKP40" s="277"/>
      <c r="RKQ40" s="277"/>
      <c r="RKR40" s="277"/>
      <c r="RKS40" s="277"/>
      <c r="RKT40" s="277"/>
      <c r="RKU40" s="277"/>
      <c r="RKV40" s="277"/>
      <c r="RKW40" s="277"/>
      <c r="RKX40" s="277"/>
      <c r="RKY40" s="277"/>
      <c r="RKZ40" s="277"/>
      <c r="RLA40" s="277"/>
      <c r="RLB40" s="277"/>
      <c r="RLC40" s="277"/>
      <c r="RLD40" s="277"/>
      <c r="RLE40" s="277"/>
      <c r="RLF40" s="277"/>
      <c r="RLG40" s="277"/>
      <c r="RLH40" s="277"/>
      <c r="RLI40" s="277"/>
      <c r="RLJ40" s="277"/>
      <c r="RLK40" s="277"/>
      <c r="RLL40" s="277"/>
      <c r="RLM40" s="277"/>
      <c r="RLN40" s="277"/>
      <c r="RLO40" s="277"/>
      <c r="RLP40" s="277"/>
      <c r="RLQ40" s="277"/>
      <c r="RLR40" s="277"/>
      <c r="RLS40" s="277"/>
      <c r="RLT40" s="277"/>
      <c r="RLU40" s="277"/>
      <c r="RLV40" s="277"/>
      <c r="RLW40" s="277"/>
      <c r="RLX40" s="277"/>
      <c r="RLY40" s="277"/>
      <c r="RLZ40" s="277"/>
      <c r="RMA40" s="277"/>
      <c r="RMB40" s="277"/>
      <c r="RMC40" s="277"/>
      <c r="RMD40" s="277"/>
      <c r="RME40" s="277"/>
      <c r="RMF40" s="277"/>
      <c r="RMG40" s="277"/>
      <c r="RMH40" s="277"/>
      <c r="RMI40" s="277"/>
      <c r="RMJ40" s="277"/>
      <c r="RMK40" s="277"/>
      <c r="RML40" s="277"/>
      <c r="RMM40" s="277"/>
      <c r="RMN40" s="277"/>
      <c r="RMO40" s="277"/>
      <c r="RMP40" s="277"/>
      <c r="RMQ40" s="277"/>
      <c r="RMR40" s="277"/>
      <c r="RMS40" s="277"/>
      <c r="RMT40" s="277"/>
      <c r="RMU40" s="277"/>
      <c r="RMV40" s="277"/>
      <c r="RMW40" s="277"/>
      <c r="RMX40" s="277"/>
      <c r="RMY40" s="277"/>
      <c r="RMZ40" s="277"/>
      <c r="RNA40" s="277"/>
      <c r="RNB40" s="277"/>
      <c r="RNC40" s="277"/>
      <c r="RND40" s="277"/>
      <c r="RNE40" s="277"/>
      <c r="RNF40" s="277"/>
      <c r="RNG40" s="277"/>
      <c r="RNH40" s="277"/>
      <c r="RNI40" s="277"/>
      <c r="RNJ40" s="277"/>
      <c r="RNK40" s="277"/>
      <c r="RNL40" s="277"/>
      <c r="RNM40" s="277"/>
      <c r="RNN40" s="277"/>
      <c r="RNO40" s="277"/>
      <c r="RNP40" s="277"/>
      <c r="RNQ40" s="277"/>
      <c r="RNR40" s="277"/>
      <c r="RNS40" s="277"/>
      <c r="RNT40" s="277"/>
      <c r="RNU40" s="277"/>
      <c r="RNV40" s="277"/>
      <c r="RNW40" s="277"/>
      <c r="RNX40" s="277"/>
      <c r="RNY40" s="277"/>
      <c r="RNZ40" s="277"/>
      <c r="ROA40" s="277"/>
      <c r="ROB40" s="277"/>
      <c r="ROC40" s="277"/>
      <c r="ROD40" s="277"/>
      <c r="ROE40" s="277"/>
      <c r="ROF40" s="277"/>
      <c r="ROG40" s="277"/>
      <c r="ROH40" s="277"/>
      <c r="ROI40" s="277"/>
      <c r="ROJ40" s="277"/>
      <c r="ROK40" s="277"/>
      <c r="ROL40" s="277"/>
      <c r="ROM40" s="277"/>
      <c r="RON40" s="277"/>
      <c r="ROO40" s="277"/>
      <c r="ROP40" s="277"/>
      <c r="ROQ40" s="277"/>
      <c r="ROR40" s="277"/>
      <c r="ROS40" s="277"/>
      <c r="ROT40" s="277"/>
      <c r="ROU40" s="277"/>
      <c r="ROV40" s="277"/>
      <c r="ROW40" s="277"/>
      <c r="ROX40" s="277"/>
      <c r="ROY40" s="277"/>
      <c r="ROZ40" s="277"/>
      <c r="RPA40" s="277"/>
      <c r="RPB40" s="277"/>
      <c r="RPC40" s="277"/>
      <c r="RPD40" s="277"/>
      <c r="RPE40" s="277"/>
      <c r="RPF40" s="277"/>
      <c r="RPG40" s="277"/>
      <c r="RPH40" s="277"/>
      <c r="RPI40" s="277"/>
      <c r="RPJ40" s="277"/>
      <c r="RPK40" s="277"/>
      <c r="RPL40" s="277"/>
      <c r="RPM40" s="277"/>
      <c r="RPN40" s="277"/>
      <c r="RPO40" s="277"/>
      <c r="RPP40" s="277"/>
      <c r="RPQ40" s="277"/>
      <c r="RPR40" s="277"/>
      <c r="RPS40" s="277"/>
      <c r="RPT40" s="277"/>
      <c r="RPU40" s="277"/>
      <c r="RPV40" s="277"/>
      <c r="RPW40" s="277"/>
      <c r="RPX40" s="277"/>
      <c r="RPY40" s="277"/>
      <c r="RPZ40" s="277"/>
      <c r="RQA40" s="277"/>
      <c r="RQB40" s="277"/>
      <c r="RQC40" s="277"/>
      <c r="RQD40" s="277"/>
      <c r="RQE40" s="277"/>
      <c r="RQF40" s="277"/>
      <c r="RQG40" s="277"/>
      <c r="RQH40" s="277"/>
      <c r="RQI40" s="277"/>
      <c r="RQJ40" s="277"/>
      <c r="RQK40" s="277"/>
      <c r="RQL40" s="277"/>
      <c r="RQM40" s="277"/>
      <c r="RQN40" s="277"/>
      <c r="RQO40" s="277"/>
      <c r="RQP40" s="277"/>
      <c r="RQQ40" s="277"/>
      <c r="RQR40" s="277"/>
      <c r="RQS40" s="277"/>
      <c r="RQT40" s="277"/>
      <c r="RQU40" s="277"/>
      <c r="RQV40" s="277"/>
      <c r="RQW40" s="277"/>
      <c r="RQX40" s="277"/>
      <c r="RQY40" s="277"/>
      <c r="RQZ40" s="277"/>
      <c r="RRA40" s="277"/>
      <c r="RRB40" s="277"/>
      <c r="RRC40" s="277"/>
      <c r="RRD40" s="277"/>
      <c r="RRE40" s="277"/>
      <c r="RRF40" s="277"/>
      <c r="RRG40" s="277"/>
      <c r="RRH40" s="277"/>
      <c r="RRI40" s="277"/>
      <c r="RRJ40" s="277"/>
      <c r="RRK40" s="277"/>
      <c r="RRL40" s="277"/>
      <c r="RRM40" s="277"/>
      <c r="RRN40" s="277"/>
      <c r="RRO40" s="277"/>
      <c r="RRP40" s="277"/>
      <c r="RRQ40" s="277"/>
      <c r="RRR40" s="277"/>
      <c r="RRS40" s="277"/>
      <c r="RRT40" s="277"/>
      <c r="RRU40" s="277"/>
      <c r="RRV40" s="277"/>
      <c r="RRW40" s="277"/>
      <c r="RRX40" s="277"/>
      <c r="RRY40" s="277"/>
      <c r="RRZ40" s="277"/>
      <c r="RSA40" s="277"/>
      <c r="RSB40" s="277"/>
      <c r="RSC40" s="277"/>
      <c r="RSD40" s="277"/>
      <c r="RSE40" s="277"/>
      <c r="RSF40" s="277"/>
      <c r="RSG40" s="277"/>
      <c r="RSH40" s="277"/>
      <c r="RSI40" s="277"/>
      <c r="RSJ40" s="277"/>
      <c r="RSK40" s="277"/>
      <c r="RSL40" s="277"/>
      <c r="RSM40" s="277"/>
      <c r="RSN40" s="277"/>
      <c r="RSO40" s="277"/>
      <c r="RSP40" s="277"/>
      <c r="RSQ40" s="277"/>
      <c r="RSR40" s="277"/>
      <c r="RSS40" s="277"/>
      <c r="RST40" s="277"/>
      <c r="RSU40" s="277"/>
      <c r="RSV40" s="277"/>
      <c r="RSW40" s="277"/>
      <c r="RSX40" s="277"/>
      <c r="RSY40" s="277"/>
      <c r="RSZ40" s="277"/>
      <c r="RTA40" s="277"/>
      <c r="RTB40" s="277"/>
      <c r="RTC40" s="277"/>
      <c r="RTD40" s="277"/>
      <c r="RTE40" s="277"/>
      <c r="RTF40" s="277"/>
      <c r="RTG40" s="277"/>
      <c r="RTH40" s="277"/>
      <c r="RTI40" s="277"/>
      <c r="RTJ40" s="277"/>
      <c r="RTK40" s="277"/>
      <c r="RTL40" s="277"/>
      <c r="RTM40" s="277"/>
      <c r="RTN40" s="277"/>
      <c r="RTO40" s="277"/>
      <c r="RTP40" s="277"/>
      <c r="RTQ40" s="277"/>
      <c r="RTR40" s="277"/>
      <c r="RTS40" s="277"/>
      <c r="RTT40" s="277"/>
      <c r="RTU40" s="277"/>
      <c r="RTV40" s="277"/>
      <c r="RTW40" s="277"/>
      <c r="RTX40" s="277"/>
      <c r="RTY40" s="277"/>
      <c r="RTZ40" s="277"/>
      <c r="RUA40" s="277"/>
      <c r="RUB40" s="277"/>
      <c r="RUC40" s="277"/>
      <c r="RUD40" s="277"/>
      <c r="RUE40" s="277"/>
      <c r="RUF40" s="277"/>
      <c r="RUG40" s="277"/>
      <c r="RUH40" s="277"/>
      <c r="RUI40" s="277"/>
      <c r="RUJ40" s="277"/>
      <c r="RUK40" s="277"/>
      <c r="RUL40" s="277"/>
      <c r="RUM40" s="277"/>
      <c r="RUN40" s="277"/>
      <c r="RUO40" s="277"/>
      <c r="RUP40" s="277"/>
      <c r="RUQ40" s="277"/>
      <c r="RUR40" s="277"/>
      <c r="RUS40" s="277"/>
      <c r="RUT40" s="277"/>
      <c r="RUU40" s="277"/>
      <c r="RUV40" s="277"/>
      <c r="RUW40" s="277"/>
      <c r="RUX40" s="277"/>
      <c r="RUY40" s="277"/>
      <c r="RUZ40" s="277"/>
      <c r="RVA40" s="277"/>
      <c r="RVB40" s="277"/>
      <c r="RVC40" s="277"/>
      <c r="RVD40" s="277"/>
      <c r="RVE40" s="277"/>
      <c r="RVF40" s="277"/>
      <c r="RVG40" s="277"/>
      <c r="RVH40" s="277"/>
      <c r="RVI40" s="277"/>
      <c r="RVJ40" s="277"/>
      <c r="RVK40" s="277"/>
      <c r="RVL40" s="277"/>
      <c r="RVM40" s="277"/>
      <c r="RVN40" s="277"/>
      <c r="RVO40" s="277"/>
      <c r="RVP40" s="277"/>
      <c r="RVQ40" s="277"/>
      <c r="RVR40" s="277"/>
      <c r="RVS40" s="277"/>
      <c r="RVT40" s="277"/>
      <c r="RVU40" s="277"/>
      <c r="RVV40" s="277"/>
      <c r="RVW40" s="277"/>
      <c r="RVX40" s="277"/>
      <c r="RVY40" s="277"/>
      <c r="RVZ40" s="277"/>
      <c r="RWA40" s="277"/>
      <c r="RWB40" s="277"/>
      <c r="RWC40" s="277"/>
      <c r="RWD40" s="277"/>
      <c r="RWE40" s="277"/>
      <c r="RWF40" s="277"/>
      <c r="RWG40" s="277"/>
      <c r="RWH40" s="277"/>
      <c r="RWI40" s="277"/>
      <c r="RWJ40" s="277"/>
      <c r="RWK40" s="277"/>
      <c r="RWL40" s="277"/>
      <c r="RWM40" s="277"/>
      <c r="RWN40" s="277"/>
      <c r="RWO40" s="277"/>
      <c r="RWP40" s="277"/>
      <c r="RWQ40" s="277"/>
      <c r="RWR40" s="277"/>
      <c r="RWS40" s="277"/>
      <c r="RWT40" s="277"/>
      <c r="RWU40" s="277"/>
      <c r="RWV40" s="277"/>
      <c r="RWW40" s="277"/>
      <c r="RWX40" s="277"/>
      <c r="RWY40" s="277"/>
      <c r="RWZ40" s="277"/>
      <c r="RXA40" s="277"/>
      <c r="RXB40" s="277"/>
      <c r="RXC40" s="277"/>
      <c r="RXD40" s="277"/>
      <c r="RXE40" s="277"/>
      <c r="RXF40" s="277"/>
      <c r="RXG40" s="277"/>
      <c r="RXH40" s="277"/>
      <c r="RXI40" s="277"/>
      <c r="RXJ40" s="277"/>
      <c r="RXK40" s="277"/>
      <c r="RXL40" s="277"/>
      <c r="RXM40" s="277"/>
      <c r="RXN40" s="277"/>
      <c r="RXO40" s="277"/>
      <c r="RXP40" s="277"/>
      <c r="RXQ40" s="277"/>
      <c r="RXR40" s="277"/>
      <c r="RXS40" s="277"/>
      <c r="RXT40" s="277"/>
      <c r="RXU40" s="277"/>
      <c r="RXV40" s="277"/>
      <c r="RXW40" s="277"/>
      <c r="RXX40" s="277"/>
      <c r="RXY40" s="277"/>
      <c r="RXZ40" s="277"/>
      <c r="RYA40" s="277"/>
      <c r="RYB40" s="277"/>
      <c r="RYC40" s="277"/>
      <c r="RYD40" s="277"/>
      <c r="RYE40" s="277"/>
      <c r="RYF40" s="277"/>
      <c r="RYG40" s="277"/>
      <c r="RYH40" s="277"/>
      <c r="RYI40" s="277"/>
      <c r="RYJ40" s="277"/>
      <c r="RYK40" s="277"/>
      <c r="RYL40" s="277"/>
      <c r="RYM40" s="277"/>
      <c r="RYN40" s="277"/>
      <c r="RYO40" s="277"/>
      <c r="RYP40" s="277"/>
      <c r="RYQ40" s="277"/>
      <c r="RYR40" s="277"/>
      <c r="RYS40" s="277"/>
      <c r="RYT40" s="277"/>
      <c r="RYU40" s="277"/>
      <c r="RYV40" s="277"/>
      <c r="RYW40" s="277"/>
      <c r="RYX40" s="277"/>
      <c r="RYY40" s="277"/>
      <c r="RYZ40" s="277"/>
      <c r="RZA40" s="277"/>
      <c r="RZB40" s="277"/>
      <c r="RZC40" s="277"/>
      <c r="RZD40" s="277"/>
      <c r="RZE40" s="277"/>
      <c r="RZF40" s="277"/>
      <c r="RZG40" s="277"/>
      <c r="RZH40" s="277"/>
      <c r="RZI40" s="277"/>
      <c r="RZJ40" s="277"/>
      <c r="RZK40" s="277"/>
      <c r="RZL40" s="277"/>
      <c r="RZM40" s="277"/>
      <c r="RZN40" s="277"/>
      <c r="RZO40" s="277"/>
      <c r="RZP40" s="277"/>
      <c r="RZQ40" s="277"/>
      <c r="RZR40" s="277"/>
      <c r="RZS40" s="277"/>
      <c r="RZT40" s="277"/>
      <c r="RZU40" s="277"/>
      <c r="RZV40" s="277"/>
      <c r="RZW40" s="277"/>
      <c r="RZX40" s="277"/>
      <c r="RZY40" s="277"/>
      <c r="RZZ40" s="277"/>
      <c r="SAA40" s="277"/>
      <c r="SAB40" s="277"/>
      <c r="SAC40" s="277"/>
      <c r="SAD40" s="277"/>
      <c r="SAE40" s="277"/>
      <c r="SAF40" s="277"/>
      <c r="SAG40" s="277"/>
      <c r="SAH40" s="277"/>
      <c r="SAI40" s="277"/>
      <c r="SAJ40" s="277"/>
      <c r="SAK40" s="277"/>
      <c r="SAL40" s="277"/>
      <c r="SAM40" s="277"/>
      <c r="SAN40" s="277"/>
      <c r="SAO40" s="277"/>
      <c r="SAP40" s="277"/>
      <c r="SAQ40" s="277"/>
      <c r="SAR40" s="277"/>
      <c r="SAS40" s="277"/>
      <c r="SAT40" s="277"/>
      <c r="SAU40" s="277"/>
      <c r="SAV40" s="277"/>
      <c r="SAW40" s="277"/>
      <c r="SAX40" s="277"/>
      <c r="SAY40" s="277"/>
      <c r="SAZ40" s="277"/>
      <c r="SBA40" s="277"/>
      <c r="SBB40" s="277"/>
      <c r="SBC40" s="277"/>
      <c r="SBD40" s="277"/>
      <c r="SBE40" s="277"/>
      <c r="SBF40" s="277"/>
      <c r="SBG40" s="277"/>
      <c r="SBH40" s="277"/>
      <c r="SBI40" s="277"/>
      <c r="SBJ40" s="277"/>
      <c r="SBK40" s="277"/>
      <c r="SBL40" s="277"/>
      <c r="SBM40" s="277"/>
      <c r="SBN40" s="277"/>
      <c r="SBO40" s="277"/>
      <c r="SBP40" s="277"/>
      <c r="SBQ40" s="277"/>
      <c r="SBR40" s="277"/>
      <c r="SBS40" s="277"/>
      <c r="SBT40" s="277"/>
      <c r="SBU40" s="277"/>
      <c r="SBV40" s="277"/>
      <c r="SBW40" s="277"/>
      <c r="SBX40" s="277"/>
      <c r="SBY40" s="277"/>
      <c r="SBZ40" s="277"/>
      <c r="SCA40" s="277"/>
      <c r="SCB40" s="277"/>
      <c r="SCC40" s="277"/>
      <c r="SCD40" s="277"/>
      <c r="SCE40" s="277"/>
      <c r="SCF40" s="277"/>
      <c r="SCG40" s="277"/>
      <c r="SCH40" s="277"/>
      <c r="SCI40" s="277"/>
      <c r="SCJ40" s="277"/>
      <c r="SCK40" s="277"/>
      <c r="SCL40" s="277"/>
      <c r="SCM40" s="277"/>
      <c r="SCN40" s="277"/>
      <c r="SCO40" s="277"/>
      <c r="SCP40" s="277"/>
      <c r="SCQ40" s="277"/>
      <c r="SCR40" s="277"/>
      <c r="SCS40" s="277"/>
      <c r="SCT40" s="277"/>
      <c r="SCU40" s="277"/>
      <c r="SCV40" s="277"/>
      <c r="SCW40" s="277"/>
      <c r="SCX40" s="277"/>
      <c r="SCY40" s="277"/>
      <c r="SCZ40" s="277"/>
      <c r="SDA40" s="277"/>
      <c r="SDB40" s="277"/>
      <c r="SDC40" s="277"/>
      <c r="SDD40" s="277"/>
      <c r="SDE40" s="277"/>
      <c r="SDF40" s="277"/>
      <c r="SDG40" s="277"/>
      <c r="SDH40" s="277"/>
      <c r="SDI40" s="277"/>
      <c r="SDJ40" s="277"/>
      <c r="SDK40" s="277"/>
      <c r="SDL40" s="277"/>
      <c r="SDM40" s="277"/>
      <c r="SDN40" s="277"/>
      <c r="SDO40" s="277"/>
      <c r="SDP40" s="277"/>
      <c r="SDQ40" s="277"/>
      <c r="SDR40" s="277"/>
      <c r="SDS40" s="277"/>
      <c r="SDT40" s="277"/>
      <c r="SDU40" s="277"/>
      <c r="SDV40" s="277"/>
      <c r="SDW40" s="277"/>
      <c r="SDX40" s="277"/>
      <c r="SDY40" s="277"/>
      <c r="SDZ40" s="277"/>
      <c r="SEA40" s="277"/>
      <c r="SEB40" s="277"/>
      <c r="SEC40" s="277"/>
      <c r="SED40" s="277"/>
      <c r="SEE40" s="277"/>
      <c r="SEF40" s="277"/>
      <c r="SEG40" s="277"/>
      <c r="SEH40" s="277"/>
      <c r="SEI40" s="277"/>
      <c r="SEJ40" s="277"/>
      <c r="SEK40" s="277"/>
      <c r="SEL40" s="277"/>
      <c r="SEM40" s="277"/>
      <c r="SEN40" s="277"/>
      <c r="SEO40" s="277"/>
      <c r="SEP40" s="277"/>
      <c r="SEQ40" s="277"/>
      <c r="SER40" s="277"/>
      <c r="SES40" s="277"/>
      <c r="SET40" s="277"/>
      <c r="SEU40" s="277"/>
      <c r="SEV40" s="277"/>
      <c r="SEW40" s="277"/>
      <c r="SEX40" s="277"/>
      <c r="SEY40" s="277"/>
      <c r="SEZ40" s="277"/>
      <c r="SFA40" s="277"/>
      <c r="SFB40" s="277"/>
      <c r="SFC40" s="277"/>
      <c r="SFD40" s="277"/>
      <c r="SFE40" s="277"/>
      <c r="SFF40" s="277"/>
      <c r="SFG40" s="277"/>
      <c r="SFH40" s="277"/>
      <c r="SFI40" s="277"/>
      <c r="SFJ40" s="277"/>
      <c r="SFK40" s="277"/>
      <c r="SFL40" s="277"/>
      <c r="SFM40" s="277"/>
      <c r="SFN40" s="277"/>
      <c r="SFO40" s="277"/>
      <c r="SFP40" s="277"/>
      <c r="SFQ40" s="277"/>
      <c r="SFR40" s="277"/>
      <c r="SFS40" s="277"/>
      <c r="SFT40" s="277"/>
      <c r="SFU40" s="277"/>
      <c r="SFV40" s="277"/>
      <c r="SFW40" s="277"/>
      <c r="SFX40" s="277"/>
      <c r="SFY40" s="277"/>
      <c r="SFZ40" s="277"/>
      <c r="SGA40" s="277"/>
      <c r="SGB40" s="277"/>
      <c r="SGC40" s="277"/>
      <c r="SGD40" s="277"/>
      <c r="SGE40" s="277"/>
      <c r="SGF40" s="277"/>
      <c r="SGG40" s="277"/>
      <c r="SGH40" s="277"/>
      <c r="SGI40" s="277"/>
      <c r="SGJ40" s="277"/>
      <c r="SGK40" s="277"/>
      <c r="SGL40" s="277"/>
      <c r="SGM40" s="277"/>
      <c r="SGN40" s="277"/>
      <c r="SGO40" s="277"/>
      <c r="SGP40" s="277"/>
      <c r="SGQ40" s="277"/>
      <c r="SGR40" s="277"/>
      <c r="SGS40" s="277"/>
      <c r="SGT40" s="277"/>
      <c r="SGU40" s="277"/>
      <c r="SGV40" s="277"/>
      <c r="SGW40" s="277"/>
      <c r="SGX40" s="277"/>
      <c r="SGY40" s="277"/>
      <c r="SGZ40" s="277"/>
      <c r="SHA40" s="277"/>
      <c r="SHB40" s="277"/>
      <c r="SHC40" s="277"/>
      <c r="SHD40" s="277"/>
      <c r="SHE40" s="277"/>
      <c r="SHF40" s="277"/>
      <c r="SHG40" s="277"/>
      <c r="SHH40" s="277"/>
      <c r="SHI40" s="277"/>
      <c r="SHJ40" s="277"/>
      <c r="SHK40" s="277"/>
      <c r="SHL40" s="277"/>
      <c r="SHM40" s="277"/>
      <c r="SHN40" s="277"/>
      <c r="SHO40" s="277"/>
      <c r="SHP40" s="277"/>
      <c r="SHQ40" s="277"/>
      <c r="SHR40" s="277"/>
      <c r="SHS40" s="277"/>
      <c r="SHT40" s="277"/>
      <c r="SHU40" s="277"/>
      <c r="SHV40" s="277"/>
      <c r="SHW40" s="277"/>
      <c r="SHX40" s="277"/>
      <c r="SHY40" s="277"/>
      <c r="SHZ40" s="277"/>
      <c r="SIA40" s="277"/>
      <c r="SIB40" s="277"/>
      <c r="SIC40" s="277"/>
      <c r="SID40" s="277"/>
      <c r="SIE40" s="277"/>
      <c r="SIF40" s="277"/>
      <c r="SIG40" s="277"/>
      <c r="SIH40" s="277"/>
      <c r="SII40" s="277"/>
      <c r="SIJ40" s="277"/>
      <c r="SIK40" s="277"/>
      <c r="SIL40" s="277"/>
      <c r="SIM40" s="277"/>
      <c r="SIN40" s="277"/>
      <c r="SIO40" s="277"/>
      <c r="SIP40" s="277"/>
      <c r="SIQ40" s="277"/>
      <c r="SIR40" s="277"/>
      <c r="SIS40" s="277"/>
      <c r="SIT40" s="277"/>
      <c r="SIU40" s="277"/>
      <c r="SIV40" s="277"/>
      <c r="SIW40" s="277"/>
      <c r="SIX40" s="277"/>
      <c r="SIY40" s="277"/>
      <c r="SIZ40" s="277"/>
      <c r="SJA40" s="277"/>
      <c r="SJB40" s="277"/>
      <c r="SJC40" s="277"/>
      <c r="SJD40" s="277"/>
      <c r="SJE40" s="277"/>
      <c r="SJF40" s="277"/>
      <c r="SJG40" s="277"/>
      <c r="SJH40" s="277"/>
      <c r="SJI40" s="277"/>
      <c r="SJJ40" s="277"/>
      <c r="SJK40" s="277"/>
      <c r="SJL40" s="277"/>
      <c r="SJM40" s="277"/>
      <c r="SJN40" s="277"/>
      <c r="SJO40" s="277"/>
      <c r="SJP40" s="277"/>
      <c r="SJQ40" s="277"/>
      <c r="SJR40" s="277"/>
      <c r="SJS40" s="277"/>
      <c r="SJT40" s="277"/>
      <c r="SJU40" s="277"/>
      <c r="SJV40" s="277"/>
      <c r="SJW40" s="277"/>
      <c r="SJX40" s="277"/>
      <c r="SJY40" s="277"/>
      <c r="SJZ40" s="277"/>
      <c r="SKA40" s="277"/>
      <c r="SKB40" s="277"/>
      <c r="SKC40" s="277"/>
      <c r="SKD40" s="277"/>
      <c r="SKE40" s="277"/>
      <c r="SKF40" s="277"/>
      <c r="SKG40" s="277"/>
      <c r="SKH40" s="277"/>
      <c r="SKI40" s="277"/>
      <c r="SKJ40" s="277"/>
      <c r="SKK40" s="277"/>
      <c r="SKL40" s="277"/>
      <c r="SKM40" s="277"/>
      <c r="SKN40" s="277"/>
      <c r="SKO40" s="277"/>
      <c r="SKP40" s="277"/>
      <c r="SKQ40" s="277"/>
      <c r="SKR40" s="277"/>
      <c r="SKS40" s="277"/>
      <c r="SKT40" s="277"/>
      <c r="SKU40" s="277"/>
      <c r="SKV40" s="277"/>
      <c r="SKW40" s="277"/>
      <c r="SKX40" s="277"/>
      <c r="SKY40" s="277"/>
      <c r="SKZ40" s="277"/>
      <c r="SLA40" s="277"/>
      <c r="SLB40" s="277"/>
      <c r="SLC40" s="277"/>
      <c r="SLD40" s="277"/>
      <c r="SLE40" s="277"/>
      <c r="SLF40" s="277"/>
      <c r="SLG40" s="277"/>
      <c r="SLH40" s="277"/>
      <c r="SLI40" s="277"/>
      <c r="SLJ40" s="277"/>
      <c r="SLK40" s="277"/>
      <c r="SLL40" s="277"/>
      <c r="SLM40" s="277"/>
      <c r="SLN40" s="277"/>
      <c r="SLO40" s="277"/>
      <c r="SLP40" s="277"/>
      <c r="SLQ40" s="277"/>
      <c r="SLR40" s="277"/>
      <c r="SLS40" s="277"/>
      <c r="SLT40" s="277"/>
      <c r="SLU40" s="277"/>
      <c r="SLV40" s="277"/>
      <c r="SLW40" s="277"/>
      <c r="SLX40" s="277"/>
      <c r="SLY40" s="277"/>
      <c r="SLZ40" s="277"/>
      <c r="SMA40" s="277"/>
      <c r="SMB40" s="277"/>
      <c r="SMC40" s="277"/>
      <c r="SMD40" s="277"/>
      <c r="SME40" s="277"/>
      <c r="SMF40" s="277"/>
      <c r="SMG40" s="277"/>
      <c r="SMH40" s="277"/>
      <c r="SMI40" s="277"/>
      <c r="SMJ40" s="277"/>
      <c r="SMK40" s="277"/>
      <c r="SML40" s="277"/>
      <c r="SMM40" s="277"/>
      <c r="SMN40" s="277"/>
      <c r="SMO40" s="277"/>
      <c r="SMP40" s="277"/>
      <c r="SMQ40" s="277"/>
      <c r="SMR40" s="277"/>
      <c r="SMS40" s="277"/>
      <c r="SMT40" s="277"/>
      <c r="SMU40" s="277"/>
      <c r="SMV40" s="277"/>
      <c r="SMW40" s="277"/>
      <c r="SMX40" s="277"/>
      <c r="SMY40" s="277"/>
      <c r="SMZ40" s="277"/>
      <c r="SNA40" s="277"/>
      <c r="SNB40" s="277"/>
      <c r="SNC40" s="277"/>
      <c r="SND40" s="277"/>
      <c r="SNE40" s="277"/>
      <c r="SNF40" s="277"/>
      <c r="SNG40" s="277"/>
      <c r="SNH40" s="277"/>
      <c r="SNI40" s="277"/>
      <c r="SNJ40" s="277"/>
      <c r="SNK40" s="277"/>
      <c r="SNL40" s="277"/>
      <c r="SNM40" s="277"/>
      <c r="SNN40" s="277"/>
      <c r="SNO40" s="277"/>
      <c r="SNP40" s="277"/>
      <c r="SNQ40" s="277"/>
      <c r="SNR40" s="277"/>
      <c r="SNS40" s="277"/>
      <c r="SNT40" s="277"/>
      <c r="SNU40" s="277"/>
      <c r="SNV40" s="277"/>
      <c r="SNW40" s="277"/>
      <c r="SNX40" s="277"/>
      <c r="SNY40" s="277"/>
      <c r="SNZ40" s="277"/>
      <c r="SOA40" s="277"/>
      <c r="SOB40" s="277"/>
      <c r="SOC40" s="277"/>
      <c r="SOD40" s="277"/>
      <c r="SOE40" s="277"/>
      <c r="SOF40" s="277"/>
      <c r="SOG40" s="277"/>
      <c r="SOH40" s="277"/>
      <c r="SOI40" s="277"/>
      <c r="SOJ40" s="277"/>
      <c r="SOK40" s="277"/>
      <c r="SOL40" s="277"/>
      <c r="SOM40" s="277"/>
      <c r="SON40" s="277"/>
      <c r="SOO40" s="277"/>
      <c r="SOP40" s="277"/>
      <c r="SOQ40" s="277"/>
      <c r="SOR40" s="277"/>
      <c r="SOS40" s="277"/>
      <c r="SOT40" s="277"/>
      <c r="SOU40" s="277"/>
      <c r="SOV40" s="277"/>
      <c r="SOW40" s="277"/>
      <c r="SOX40" s="277"/>
      <c r="SOY40" s="277"/>
      <c r="SOZ40" s="277"/>
      <c r="SPA40" s="277"/>
      <c r="SPB40" s="277"/>
      <c r="SPC40" s="277"/>
      <c r="SPD40" s="277"/>
      <c r="SPE40" s="277"/>
      <c r="SPF40" s="277"/>
      <c r="SPG40" s="277"/>
      <c r="SPH40" s="277"/>
      <c r="SPI40" s="277"/>
      <c r="SPJ40" s="277"/>
      <c r="SPK40" s="277"/>
      <c r="SPL40" s="277"/>
      <c r="SPM40" s="277"/>
      <c r="SPN40" s="277"/>
      <c r="SPO40" s="277"/>
      <c r="SPP40" s="277"/>
      <c r="SPQ40" s="277"/>
      <c r="SPR40" s="277"/>
      <c r="SPS40" s="277"/>
      <c r="SPT40" s="277"/>
      <c r="SPU40" s="277"/>
      <c r="SPV40" s="277"/>
      <c r="SPW40" s="277"/>
      <c r="SPX40" s="277"/>
      <c r="SPY40" s="277"/>
      <c r="SPZ40" s="277"/>
      <c r="SQA40" s="277"/>
      <c r="SQB40" s="277"/>
      <c r="SQC40" s="277"/>
      <c r="SQD40" s="277"/>
      <c r="SQE40" s="277"/>
      <c r="SQF40" s="277"/>
      <c r="SQG40" s="277"/>
      <c r="SQH40" s="277"/>
      <c r="SQI40" s="277"/>
      <c r="SQJ40" s="277"/>
      <c r="SQK40" s="277"/>
      <c r="SQL40" s="277"/>
      <c r="SQM40" s="277"/>
      <c r="SQN40" s="277"/>
      <c r="SQO40" s="277"/>
      <c r="SQP40" s="277"/>
      <c r="SQQ40" s="277"/>
      <c r="SQR40" s="277"/>
      <c r="SQS40" s="277"/>
      <c r="SQT40" s="277"/>
      <c r="SQU40" s="277"/>
      <c r="SQV40" s="277"/>
      <c r="SQW40" s="277"/>
      <c r="SQX40" s="277"/>
      <c r="SQY40" s="277"/>
      <c r="SQZ40" s="277"/>
      <c r="SRA40" s="277"/>
      <c r="SRB40" s="277"/>
      <c r="SRC40" s="277"/>
      <c r="SRD40" s="277"/>
      <c r="SRE40" s="277"/>
      <c r="SRF40" s="277"/>
      <c r="SRG40" s="277"/>
      <c r="SRH40" s="277"/>
      <c r="SRI40" s="277"/>
      <c r="SRJ40" s="277"/>
      <c r="SRK40" s="277"/>
      <c r="SRL40" s="277"/>
      <c r="SRM40" s="277"/>
      <c r="SRN40" s="277"/>
      <c r="SRO40" s="277"/>
      <c r="SRP40" s="277"/>
      <c r="SRQ40" s="277"/>
      <c r="SRR40" s="277"/>
      <c r="SRS40" s="277"/>
      <c r="SRT40" s="277"/>
      <c r="SRU40" s="277"/>
      <c r="SRV40" s="277"/>
      <c r="SRW40" s="277"/>
      <c r="SRX40" s="277"/>
      <c r="SRY40" s="277"/>
      <c r="SRZ40" s="277"/>
      <c r="SSA40" s="277"/>
      <c r="SSB40" s="277"/>
      <c r="SSC40" s="277"/>
      <c r="SSD40" s="277"/>
      <c r="SSE40" s="277"/>
      <c r="SSF40" s="277"/>
      <c r="SSG40" s="277"/>
      <c r="SSH40" s="277"/>
      <c r="SSI40" s="277"/>
      <c r="SSJ40" s="277"/>
      <c r="SSK40" s="277"/>
      <c r="SSL40" s="277"/>
      <c r="SSM40" s="277"/>
      <c r="SSN40" s="277"/>
      <c r="SSO40" s="277"/>
      <c r="SSP40" s="277"/>
      <c r="SSQ40" s="277"/>
      <c r="SSR40" s="277"/>
      <c r="SSS40" s="277"/>
      <c r="SST40" s="277"/>
      <c r="SSU40" s="277"/>
      <c r="SSV40" s="277"/>
      <c r="SSW40" s="277"/>
      <c r="SSX40" s="277"/>
      <c r="SSY40" s="277"/>
      <c r="SSZ40" s="277"/>
      <c r="STA40" s="277"/>
      <c r="STB40" s="277"/>
      <c r="STC40" s="277"/>
      <c r="STD40" s="277"/>
      <c r="STE40" s="277"/>
      <c r="STF40" s="277"/>
      <c r="STG40" s="277"/>
      <c r="STH40" s="277"/>
      <c r="STI40" s="277"/>
      <c r="STJ40" s="277"/>
      <c r="STK40" s="277"/>
      <c r="STL40" s="277"/>
      <c r="STM40" s="277"/>
      <c r="STN40" s="277"/>
      <c r="STO40" s="277"/>
      <c r="STP40" s="277"/>
      <c r="STQ40" s="277"/>
      <c r="STR40" s="277"/>
      <c r="STS40" s="277"/>
      <c r="STT40" s="277"/>
      <c r="STU40" s="277"/>
      <c r="STV40" s="277"/>
      <c r="STW40" s="277"/>
      <c r="STX40" s="277"/>
      <c r="STY40" s="277"/>
      <c r="STZ40" s="277"/>
      <c r="SUA40" s="277"/>
      <c r="SUB40" s="277"/>
      <c r="SUC40" s="277"/>
      <c r="SUD40" s="277"/>
      <c r="SUE40" s="277"/>
      <c r="SUF40" s="277"/>
      <c r="SUG40" s="277"/>
      <c r="SUH40" s="277"/>
      <c r="SUI40" s="277"/>
      <c r="SUJ40" s="277"/>
      <c r="SUK40" s="277"/>
      <c r="SUL40" s="277"/>
      <c r="SUM40" s="277"/>
      <c r="SUN40" s="277"/>
      <c r="SUO40" s="277"/>
      <c r="SUP40" s="277"/>
      <c r="SUQ40" s="277"/>
      <c r="SUR40" s="277"/>
      <c r="SUS40" s="277"/>
      <c r="SUT40" s="277"/>
      <c r="SUU40" s="277"/>
      <c r="SUV40" s="277"/>
      <c r="SUW40" s="277"/>
      <c r="SUX40" s="277"/>
      <c r="SUY40" s="277"/>
      <c r="SUZ40" s="277"/>
      <c r="SVA40" s="277"/>
      <c r="SVB40" s="277"/>
      <c r="SVC40" s="277"/>
      <c r="SVD40" s="277"/>
      <c r="SVE40" s="277"/>
      <c r="SVF40" s="277"/>
      <c r="SVG40" s="277"/>
      <c r="SVH40" s="277"/>
      <c r="SVI40" s="277"/>
      <c r="SVJ40" s="277"/>
      <c r="SVK40" s="277"/>
      <c r="SVL40" s="277"/>
      <c r="SVM40" s="277"/>
      <c r="SVN40" s="277"/>
      <c r="SVO40" s="277"/>
      <c r="SVP40" s="277"/>
      <c r="SVQ40" s="277"/>
      <c r="SVR40" s="277"/>
      <c r="SVS40" s="277"/>
      <c r="SVT40" s="277"/>
      <c r="SVU40" s="277"/>
      <c r="SVV40" s="277"/>
      <c r="SVW40" s="277"/>
      <c r="SVX40" s="277"/>
      <c r="SVY40" s="277"/>
      <c r="SVZ40" s="277"/>
      <c r="SWA40" s="277"/>
      <c r="SWB40" s="277"/>
      <c r="SWC40" s="277"/>
      <c r="SWD40" s="277"/>
      <c r="SWE40" s="277"/>
      <c r="SWF40" s="277"/>
      <c r="SWG40" s="277"/>
      <c r="SWH40" s="277"/>
      <c r="SWI40" s="277"/>
      <c r="SWJ40" s="277"/>
      <c r="SWK40" s="277"/>
      <c r="SWL40" s="277"/>
      <c r="SWM40" s="277"/>
      <c r="SWN40" s="277"/>
      <c r="SWO40" s="277"/>
      <c r="SWP40" s="277"/>
      <c r="SWQ40" s="277"/>
      <c r="SWR40" s="277"/>
      <c r="SWS40" s="277"/>
      <c r="SWT40" s="277"/>
      <c r="SWU40" s="277"/>
      <c r="SWV40" s="277"/>
      <c r="SWW40" s="277"/>
      <c r="SWX40" s="277"/>
      <c r="SWY40" s="277"/>
      <c r="SWZ40" s="277"/>
      <c r="SXA40" s="277"/>
      <c r="SXB40" s="277"/>
      <c r="SXC40" s="277"/>
      <c r="SXD40" s="277"/>
      <c r="SXE40" s="277"/>
      <c r="SXF40" s="277"/>
      <c r="SXG40" s="277"/>
      <c r="SXH40" s="277"/>
      <c r="SXI40" s="277"/>
      <c r="SXJ40" s="277"/>
      <c r="SXK40" s="277"/>
      <c r="SXL40" s="277"/>
      <c r="SXM40" s="277"/>
      <c r="SXN40" s="277"/>
      <c r="SXO40" s="277"/>
      <c r="SXP40" s="277"/>
      <c r="SXQ40" s="277"/>
      <c r="SXR40" s="277"/>
      <c r="SXS40" s="277"/>
      <c r="SXT40" s="277"/>
      <c r="SXU40" s="277"/>
      <c r="SXV40" s="277"/>
      <c r="SXW40" s="277"/>
      <c r="SXX40" s="277"/>
      <c r="SXY40" s="277"/>
      <c r="SXZ40" s="277"/>
      <c r="SYA40" s="277"/>
      <c r="SYB40" s="277"/>
      <c r="SYC40" s="277"/>
      <c r="SYD40" s="277"/>
      <c r="SYE40" s="277"/>
      <c r="SYF40" s="277"/>
      <c r="SYG40" s="277"/>
      <c r="SYH40" s="277"/>
      <c r="SYI40" s="277"/>
      <c r="SYJ40" s="277"/>
      <c r="SYK40" s="277"/>
      <c r="SYL40" s="277"/>
      <c r="SYM40" s="277"/>
      <c r="SYN40" s="277"/>
      <c r="SYO40" s="277"/>
      <c r="SYP40" s="277"/>
      <c r="SYQ40" s="277"/>
      <c r="SYR40" s="277"/>
      <c r="SYS40" s="277"/>
      <c r="SYT40" s="277"/>
      <c r="SYU40" s="277"/>
      <c r="SYV40" s="277"/>
      <c r="SYW40" s="277"/>
      <c r="SYX40" s="277"/>
      <c r="SYY40" s="277"/>
      <c r="SYZ40" s="277"/>
      <c r="SZA40" s="277"/>
      <c r="SZB40" s="277"/>
      <c r="SZC40" s="277"/>
      <c r="SZD40" s="277"/>
      <c r="SZE40" s="277"/>
      <c r="SZF40" s="277"/>
      <c r="SZG40" s="277"/>
      <c r="SZH40" s="277"/>
      <c r="SZI40" s="277"/>
      <c r="SZJ40" s="277"/>
      <c r="SZK40" s="277"/>
      <c r="SZL40" s="277"/>
      <c r="SZM40" s="277"/>
      <c r="SZN40" s="277"/>
      <c r="SZO40" s="277"/>
      <c r="SZP40" s="277"/>
      <c r="SZQ40" s="277"/>
      <c r="SZR40" s="277"/>
      <c r="SZS40" s="277"/>
      <c r="SZT40" s="277"/>
      <c r="SZU40" s="277"/>
      <c r="SZV40" s="277"/>
      <c r="SZW40" s="277"/>
      <c r="SZX40" s="277"/>
      <c r="SZY40" s="277"/>
      <c r="SZZ40" s="277"/>
      <c r="TAA40" s="277"/>
      <c r="TAB40" s="277"/>
      <c r="TAC40" s="277"/>
      <c r="TAD40" s="277"/>
      <c r="TAE40" s="277"/>
      <c r="TAF40" s="277"/>
      <c r="TAG40" s="277"/>
      <c r="TAH40" s="277"/>
      <c r="TAI40" s="277"/>
      <c r="TAJ40" s="277"/>
      <c r="TAK40" s="277"/>
      <c r="TAL40" s="277"/>
      <c r="TAM40" s="277"/>
      <c r="TAN40" s="277"/>
      <c r="TAO40" s="277"/>
      <c r="TAP40" s="277"/>
      <c r="TAQ40" s="277"/>
      <c r="TAR40" s="277"/>
      <c r="TAS40" s="277"/>
      <c r="TAT40" s="277"/>
      <c r="TAU40" s="277"/>
      <c r="TAV40" s="277"/>
      <c r="TAW40" s="277"/>
      <c r="TAX40" s="277"/>
      <c r="TAY40" s="277"/>
      <c r="TAZ40" s="277"/>
      <c r="TBA40" s="277"/>
      <c r="TBB40" s="277"/>
      <c r="TBC40" s="277"/>
      <c r="TBD40" s="277"/>
      <c r="TBE40" s="277"/>
      <c r="TBF40" s="277"/>
      <c r="TBG40" s="277"/>
      <c r="TBH40" s="277"/>
      <c r="TBI40" s="277"/>
      <c r="TBJ40" s="277"/>
      <c r="TBK40" s="277"/>
      <c r="TBL40" s="277"/>
      <c r="TBM40" s="277"/>
      <c r="TBN40" s="277"/>
      <c r="TBO40" s="277"/>
      <c r="TBP40" s="277"/>
      <c r="TBQ40" s="277"/>
      <c r="TBR40" s="277"/>
      <c r="TBS40" s="277"/>
      <c r="TBT40" s="277"/>
      <c r="TBU40" s="277"/>
      <c r="TBV40" s="277"/>
      <c r="TBW40" s="277"/>
      <c r="TBX40" s="277"/>
      <c r="TBY40" s="277"/>
      <c r="TBZ40" s="277"/>
      <c r="TCA40" s="277"/>
      <c r="TCB40" s="277"/>
      <c r="TCC40" s="277"/>
      <c r="TCD40" s="277"/>
      <c r="TCE40" s="277"/>
      <c r="TCF40" s="277"/>
      <c r="TCG40" s="277"/>
      <c r="TCH40" s="277"/>
      <c r="TCI40" s="277"/>
      <c r="TCJ40" s="277"/>
      <c r="TCK40" s="277"/>
      <c r="TCL40" s="277"/>
      <c r="TCM40" s="277"/>
      <c r="TCN40" s="277"/>
      <c r="TCO40" s="277"/>
      <c r="TCP40" s="277"/>
      <c r="TCQ40" s="277"/>
      <c r="TCR40" s="277"/>
      <c r="TCS40" s="277"/>
      <c r="TCT40" s="277"/>
      <c r="TCU40" s="277"/>
      <c r="TCV40" s="277"/>
      <c r="TCW40" s="277"/>
      <c r="TCX40" s="277"/>
      <c r="TCY40" s="277"/>
      <c r="TCZ40" s="277"/>
      <c r="TDA40" s="277"/>
      <c r="TDB40" s="277"/>
      <c r="TDC40" s="277"/>
      <c r="TDD40" s="277"/>
      <c r="TDE40" s="277"/>
      <c r="TDF40" s="277"/>
      <c r="TDG40" s="277"/>
      <c r="TDH40" s="277"/>
      <c r="TDI40" s="277"/>
      <c r="TDJ40" s="277"/>
      <c r="TDK40" s="277"/>
      <c r="TDL40" s="277"/>
      <c r="TDM40" s="277"/>
      <c r="TDN40" s="277"/>
      <c r="TDO40" s="277"/>
      <c r="TDP40" s="277"/>
      <c r="TDQ40" s="277"/>
      <c r="TDR40" s="277"/>
      <c r="TDS40" s="277"/>
      <c r="TDT40" s="277"/>
      <c r="TDU40" s="277"/>
      <c r="TDV40" s="277"/>
      <c r="TDW40" s="277"/>
      <c r="TDX40" s="277"/>
      <c r="TDY40" s="277"/>
      <c r="TDZ40" s="277"/>
      <c r="TEA40" s="277"/>
      <c r="TEB40" s="277"/>
      <c r="TEC40" s="277"/>
      <c r="TED40" s="277"/>
      <c r="TEE40" s="277"/>
      <c r="TEF40" s="277"/>
      <c r="TEG40" s="277"/>
      <c r="TEH40" s="277"/>
      <c r="TEI40" s="277"/>
      <c r="TEJ40" s="277"/>
      <c r="TEK40" s="277"/>
      <c r="TEL40" s="277"/>
      <c r="TEM40" s="277"/>
      <c r="TEN40" s="277"/>
      <c r="TEO40" s="277"/>
      <c r="TEP40" s="277"/>
      <c r="TEQ40" s="277"/>
      <c r="TER40" s="277"/>
      <c r="TES40" s="277"/>
      <c r="TET40" s="277"/>
      <c r="TEU40" s="277"/>
      <c r="TEV40" s="277"/>
      <c r="TEW40" s="277"/>
      <c r="TEX40" s="277"/>
      <c r="TEY40" s="277"/>
      <c r="TEZ40" s="277"/>
      <c r="TFA40" s="277"/>
      <c r="TFB40" s="277"/>
      <c r="TFC40" s="277"/>
      <c r="TFD40" s="277"/>
      <c r="TFE40" s="277"/>
      <c r="TFF40" s="277"/>
      <c r="TFG40" s="277"/>
      <c r="TFH40" s="277"/>
      <c r="TFI40" s="277"/>
      <c r="TFJ40" s="277"/>
      <c r="TFK40" s="277"/>
      <c r="TFL40" s="277"/>
      <c r="TFM40" s="277"/>
      <c r="TFN40" s="277"/>
      <c r="TFO40" s="277"/>
      <c r="TFP40" s="277"/>
      <c r="TFQ40" s="277"/>
      <c r="TFR40" s="277"/>
      <c r="TFS40" s="277"/>
      <c r="TFT40" s="277"/>
      <c r="TFU40" s="277"/>
      <c r="TFV40" s="277"/>
      <c r="TFW40" s="277"/>
      <c r="TFX40" s="277"/>
      <c r="TFY40" s="277"/>
      <c r="TFZ40" s="277"/>
      <c r="TGA40" s="277"/>
      <c r="TGB40" s="277"/>
      <c r="TGC40" s="277"/>
      <c r="TGD40" s="277"/>
      <c r="TGE40" s="277"/>
      <c r="TGF40" s="277"/>
      <c r="TGG40" s="277"/>
      <c r="TGH40" s="277"/>
      <c r="TGI40" s="277"/>
      <c r="TGJ40" s="277"/>
      <c r="TGK40" s="277"/>
      <c r="TGL40" s="277"/>
      <c r="TGM40" s="277"/>
      <c r="TGN40" s="277"/>
      <c r="TGO40" s="277"/>
      <c r="TGP40" s="277"/>
      <c r="TGQ40" s="277"/>
      <c r="TGR40" s="277"/>
      <c r="TGS40" s="277"/>
      <c r="TGT40" s="277"/>
      <c r="TGU40" s="277"/>
      <c r="TGV40" s="277"/>
      <c r="TGW40" s="277"/>
      <c r="TGX40" s="277"/>
      <c r="TGY40" s="277"/>
      <c r="TGZ40" s="277"/>
      <c r="THA40" s="277"/>
      <c r="THB40" s="277"/>
      <c r="THC40" s="277"/>
      <c r="THD40" s="277"/>
      <c r="THE40" s="277"/>
      <c r="THF40" s="277"/>
      <c r="THG40" s="277"/>
      <c r="THH40" s="277"/>
      <c r="THI40" s="277"/>
      <c r="THJ40" s="277"/>
      <c r="THK40" s="277"/>
      <c r="THL40" s="277"/>
      <c r="THM40" s="277"/>
      <c r="THN40" s="277"/>
      <c r="THO40" s="277"/>
      <c r="THP40" s="277"/>
      <c r="THQ40" s="277"/>
      <c r="THR40" s="277"/>
      <c r="THS40" s="277"/>
      <c r="THT40" s="277"/>
      <c r="THU40" s="277"/>
      <c r="THV40" s="277"/>
      <c r="THW40" s="277"/>
      <c r="THX40" s="277"/>
      <c r="THY40" s="277"/>
      <c r="THZ40" s="277"/>
      <c r="TIA40" s="277"/>
      <c r="TIB40" s="277"/>
      <c r="TIC40" s="277"/>
      <c r="TID40" s="277"/>
      <c r="TIE40" s="277"/>
      <c r="TIF40" s="277"/>
      <c r="TIG40" s="277"/>
      <c r="TIH40" s="277"/>
      <c r="TII40" s="277"/>
      <c r="TIJ40" s="277"/>
      <c r="TIK40" s="277"/>
      <c r="TIL40" s="277"/>
      <c r="TIM40" s="277"/>
      <c r="TIN40" s="277"/>
      <c r="TIO40" s="277"/>
      <c r="TIP40" s="277"/>
      <c r="TIQ40" s="277"/>
      <c r="TIR40" s="277"/>
      <c r="TIS40" s="277"/>
      <c r="TIT40" s="277"/>
      <c r="TIU40" s="277"/>
      <c r="TIV40" s="277"/>
      <c r="TIW40" s="277"/>
      <c r="TIX40" s="277"/>
      <c r="TIY40" s="277"/>
      <c r="TIZ40" s="277"/>
      <c r="TJA40" s="277"/>
      <c r="TJB40" s="277"/>
      <c r="TJC40" s="277"/>
      <c r="TJD40" s="277"/>
      <c r="TJE40" s="277"/>
      <c r="TJF40" s="277"/>
      <c r="TJG40" s="277"/>
      <c r="TJH40" s="277"/>
      <c r="TJI40" s="277"/>
      <c r="TJJ40" s="277"/>
      <c r="TJK40" s="277"/>
      <c r="TJL40" s="277"/>
      <c r="TJM40" s="277"/>
      <c r="TJN40" s="277"/>
      <c r="TJO40" s="277"/>
      <c r="TJP40" s="277"/>
      <c r="TJQ40" s="277"/>
      <c r="TJR40" s="277"/>
      <c r="TJS40" s="277"/>
      <c r="TJT40" s="277"/>
      <c r="TJU40" s="277"/>
      <c r="TJV40" s="277"/>
      <c r="TJW40" s="277"/>
      <c r="TJX40" s="277"/>
      <c r="TJY40" s="277"/>
      <c r="TJZ40" s="277"/>
      <c r="TKA40" s="277"/>
      <c r="TKB40" s="277"/>
      <c r="TKC40" s="277"/>
      <c r="TKD40" s="277"/>
      <c r="TKE40" s="277"/>
      <c r="TKF40" s="277"/>
      <c r="TKG40" s="277"/>
      <c r="TKH40" s="277"/>
      <c r="TKI40" s="277"/>
      <c r="TKJ40" s="277"/>
      <c r="TKK40" s="277"/>
      <c r="TKL40" s="277"/>
      <c r="TKM40" s="277"/>
      <c r="TKN40" s="277"/>
      <c r="TKO40" s="277"/>
      <c r="TKP40" s="277"/>
      <c r="TKQ40" s="277"/>
      <c r="TKR40" s="277"/>
      <c r="TKS40" s="277"/>
      <c r="TKT40" s="277"/>
      <c r="TKU40" s="277"/>
      <c r="TKV40" s="277"/>
      <c r="TKW40" s="277"/>
      <c r="TKX40" s="277"/>
      <c r="TKY40" s="277"/>
      <c r="TKZ40" s="277"/>
      <c r="TLA40" s="277"/>
      <c r="TLB40" s="277"/>
      <c r="TLC40" s="277"/>
      <c r="TLD40" s="277"/>
      <c r="TLE40" s="277"/>
      <c r="TLF40" s="277"/>
      <c r="TLG40" s="277"/>
      <c r="TLH40" s="277"/>
      <c r="TLI40" s="277"/>
      <c r="TLJ40" s="277"/>
      <c r="TLK40" s="277"/>
      <c r="TLL40" s="277"/>
      <c r="TLM40" s="277"/>
      <c r="TLN40" s="277"/>
      <c r="TLO40" s="277"/>
      <c r="TLP40" s="277"/>
      <c r="TLQ40" s="277"/>
      <c r="TLR40" s="277"/>
      <c r="TLS40" s="277"/>
      <c r="TLT40" s="277"/>
      <c r="TLU40" s="277"/>
      <c r="TLV40" s="277"/>
      <c r="TLW40" s="277"/>
      <c r="TLX40" s="277"/>
      <c r="TLY40" s="277"/>
      <c r="TLZ40" s="277"/>
      <c r="TMA40" s="277"/>
      <c r="TMB40" s="277"/>
      <c r="TMC40" s="277"/>
      <c r="TMD40" s="277"/>
      <c r="TME40" s="277"/>
      <c r="TMF40" s="277"/>
      <c r="TMG40" s="277"/>
      <c r="TMH40" s="277"/>
      <c r="TMI40" s="277"/>
      <c r="TMJ40" s="277"/>
      <c r="TMK40" s="277"/>
      <c r="TML40" s="277"/>
      <c r="TMM40" s="277"/>
      <c r="TMN40" s="277"/>
      <c r="TMO40" s="277"/>
      <c r="TMP40" s="277"/>
      <c r="TMQ40" s="277"/>
      <c r="TMR40" s="277"/>
      <c r="TMS40" s="277"/>
      <c r="TMT40" s="277"/>
      <c r="TMU40" s="277"/>
      <c r="TMV40" s="277"/>
      <c r="TMW40" s="277"/>
      <c r="TMX40" s="277"/>
      <c r="TMY40" s="277"/>
      <c r="TMZ40" s="277"/>
      <c r="TNA40" s="277"/>
      <c r="TNB40" s="277"/>
      <c r="TNC40" s="277"/>
      <c r="TND40" s="277"/>
      <c r="TNE40" s="277"/>
      <c r="TNF40" s="277"/>
      <c r="TNG40" s="277"/>
      <c r="TNH40" s="277"/>
      <c r="TNI40" s="277"/>
      <c r="TNJ40" s="277"/>
      <c r="TNK40" s="277"/>
      <c r="TNL40" s="277"/>
      <c r="TNM40" s="277"/>
      <c r="TNN40" s="277"/>
      <c r="TNO40" s="277"/>
      <c r="TNP40" s="277"/>
      <c r="TNQ40" s="277"/>
      <c r="TNR40" s="277"/>
      <c r="TNS40" s="277"/>
      <c r="TNT40" s="277"/>
      <c r="TNU40" s="277"/>
      <c r="TNV40" s="277"/>
      <c r="TNW40" s="277"/>
      <c r="TNX40" s="277"/>
      <c r="TNY40" s="277"/>
      <c r="TNZ40" s="277"/>
      <c r="TOA40" s="277"/>
      <c r="TOB40" s="277"/>
      <c r="TOC40" s="277"/>
      <c r="TOD40" s="277"/>
      <c r="TOE40" s="277"/>
      <c r="TOF40" s="277"/>
      <c r="TOG40" s="277"/>
      <c r="TOH40" s="277"/>
      <c r="TOI40" s="277"/>
      <c r="TOJ40" s="277"/>
      <c r="TOK40" s="277"/>
      <c r="TOL40" s="277"/>
      <c r="TOM40" s="277"/>
      <c r="TON40" s="277"/>
      <c r="TOO40" s="277"/>
      <c r="TOP40" s="277"/>
      <c r="TOQ40" s="277"/>
      <c r="TOR40" s="277"/>
      <c r="TOS40" s="277"/>
      <c r="TOT40" s="277"/>
      <c r="TOU40" s="277"/>
      <c r="TOV40" s="277"/>
      <c r="TOW40" s="277"/>
      <c r="TOX40" s="277"/>
      <c r="TOY40" s="277"/>
      <c r="TOZ40" s="277"/>
      <c r="TPA40" s="277"/>
      <c r="TPB40" s="277"/>
      <c r="TPC40" s="277"/>
      <c r="TPD40" s="277"/>
      <c r="TPE40" s="277"/>
      <c r="TPF40" s="277"/>
      <c r="TPG40" s="277"/>
      <c r="TPH40" s="277"/>
      <c r="TPI40" s="277"/>
      <c r="TPJ40" s="277"/>
      <c r="TPK40" s="277"/>
      <c r="TPL40" s="277"/>
      <c r="TPM40" s="277"/>
      <c r="TPN40" s="277"/>
      <c r="TPO40" s="277"/>
      <c r="TPP40" s="277"/>
      <c r="TPQ40" s="277"/>
      <c r="TPR40" s="277"/>
      <c r="TPS40" s="277"/>
      <c r="TPT40" s="277"/>
      <c r="TPU40" s="277"/>
      <c r="TPV40" s="277"/>
      <c r="TPW40" s="277"/>
      <c r="TPX40" s="277"/>
      <c r="TPY40" s="277"/>
      <c r="TPZ40" s="277"/>
      <c r="TQA40" s="277"/>
      <c r="TQB40" s="277"/>
      <c r="TQC40" s="277"/>
      <c r="TQD40" s="277"/>
      <c r="TQE40" s="277"/>
      <c r="TQF40" s="277"/>
      <c r="TQG40" s="277"/>
      <c r="TQH40" s="277"/>
      <c r="TQI40" s="277"/>
      <c r="TQJ40" s="277"/>
      <c r="TQK40" s="277"/>
      <c r="TQL40" s="277"/>
      <c r="TQM40" s="277"/>
      <c r="TQN40" s="277"/>
      <c r="TQO40" s="277"/>
      <c r="TQP40" s="277"/>
      <c r="TQQ40" s="277"/>
      <c r="TQR40" s="277"/>
      <c r="TQS40" s="277"/>
      <c r="TQT40" s="277"/>
      <c r="TQU40" s="277"/>
      <c r="TQV40" s="277"/>
      <c r="TQW40" s="277"/>
      <c r="TQX40" s="277"/>
      <c r="TQY40" s="277"/>
      <c r="TQZ40" s="277"/>
      <c r="TRA40" s="277"/>
      <c r="TRB40" s="277"/>
      <c r="TRC40" s="277"/>
      <c r="TRD40" s="277"/>
      <c r="TRE40" s="277"/>
      <c r="TRF40" s="277"/>
      <c r="TRG40" s="277"/>
      <c r="TRH40" s="277"/>
      <c r="TRI40" s="277"/>
      <c r="TRJ40" s="277"/>
      <c r="TRK40" s="277"/>
      <c r="TRL40" s="277"/>
      <c r="TRM40" s="277"/>
      <c r="TRN40" s="277"/>
      <c r="TRO40" s="277"/>
      <c r="TRP40" s="277"/>
      <c r="TRQ40" s="277"/>
      <c r="TRR40" s="277"/>
      <c r="TRS40" s="277"/>
      <c r="TRT40" s="277"/>
      <c r="TRU40" s="277"/>
      <c r="TRV40" s="277"/>
      <c r="TRW40" s="277"/>
      <c r="TRX40" s="277"/>
      <c r="TRY40" s="277"/>
      <c r="TRZ40" s="277"/>
      <c r="TSA40" s="277"/>
      <c r="TSB40" s="277"/>
      <c r="TSC40" s="277"/>
      <c r="TSD40" s="277"/>
      <c r="TSE40" s="277"/>
      <c r="TSF40" s="277"/>
      <c r="TSG40" s="277"/>
      <c r="TSH40" s="277"/>
      <c r="TSI40" s="277"/>
      <c r="TSJ40" s="277"/>
      <c r="TSK40" s="277"/>
      <c r="TSL40" s="277"/>
      <c r="TSM40" s="277"/>
      <c r="TSN40" s="277"/>
      <c r="TSO40" s="277"/>
      <c r="TSP40" s="277"/>
      <c r="TSQ40" s="277"/>
      <c r="TSR40" s="277"/>
      <c r="TSS40" s="277"/>
      <c r="TST40" s="277"/>
      <c r="TSU40" s="277"/>
      <c r="TSV40" s="277"/>
      <c r="TSW40" s="277"/>
      <c r="TSX40" s="277"/>
      <c r="TSY40" s="277"/>
      <c r="TSZ40" s="277"/>
      <c r="TTA40" s="277"/>
      <c r="TTB40" s="277"/>
      <c r="TTC40" s="277"/>
      <c r="TTD40" s="277"/>
      <c r="TTE40" s="277"/>
      <c r="TTF40" s="277"/>
      <c r="TTG40" s="277"/>
      <c r="TTH40" s="277"/>
      <c r="TTI40" s="277"/>
      <c r="TTJ40" s="277"/>
      <c r="TTK40" s="277"/>
      <c r="TTL40" s="277"/>
      <c r="TTM40" s="277"/>
      <c r="TTN40" s="277"/>
      <c r="TTO40" s="277"/>
      <c r="TTP40" s="277"/>
      <c r="TTQ40" s="277"/>
      <c r="TTR40" s="277"/>
      <c r="TTS40" s="277"/>
      <c r="TTT40" s="277"/>
      <c r="TTU40" s="277"/>
      <c r="TTV40" s="277"/>
      <c r="TTW40" s="277"/>
      <c r="TTX40" s="277"/>
      <c r="TTY40" s="277"/>
      <c r="TTZ40" s="277"/>
      <c r="TUA40" s="277"/>
      <c r="TUB40" s="277"/>
      <c r="TUC40" s="277"/>
      <c r="TUD40" s="277"/>
      <c r="TUE40" s="277"/>
      <c r="TUF40" s="277"/>
      <c r="TUG40" s="277"/>
      <c r="TUH40" s="277"/>
      <c r="TUI40" s="277"/>
      <c r="TUJ40" s="277"/>
      <c r="TUK40" s="277"/>
      <c r="TUL40" s="277"/>
      <c r="TUM40" s="277"/>
      <c r="TUN40" s="277"/>
      <c r="TUO40" s="277"/>
      <c r="TUP40" s="277"/>
      <c r="TUQ40" s="277"/>
      <c r="TUR40" s="277"/>
      <c r="TUS40" s="277"/>
      <c r="TUT40" s="277"/>
      <c r="TUU40" s="277"/>
      <c r="TUV40" s="277"/>
      <c r="TUW40" s="277"/>
      <c r="TUX40" s="277"/>
      <c r="TUY40" s="277"/>
      <c r="TUZ40" s="277"/>
      <c r="TVA40" s="277"/>
      <c r="TVB40" s="277"/>
      <c r="TVC40" s="277"/>
      <c r="TVD40" s="277"/>
      <c r="TVE40" s="277"/>
      <c r="TVF40" s="277"/>
      <c r="TVG40" s="277"/>
      <c r="TVH40" s="277"/>
      <c r="TVI40" s="277"/>
      <c r="TVJ40" s="277"/>
      <c r="TVK40" s="277"/>
      <c r="TVL40" s="277"/>
      <c r="TVM40" s="277"/>
      <c r="TVN40" s="277"/>
      <c r="TVO40" s="277"/>
      <c r="TVP40" s="277"/>
      <c r="TVQ40" s="277"/>
      <c r="TVR40" s="277"/>
      <c r="TVS40" s="277"/>
      <c r="TVT40" s="277"/>
      <c r="TVU40" s="277"/>
      <c r="TVV40" s="277"/>
      <c r="TVW40" s="277"/>
      <c r="TVX40" s="277"/>
      <c r="TVY40" s="277"/>
      <c r="TVZ40" s="277"/>
      <c r="TWA40" s="277"/>
      <c r="TWB40" s="277"/>
      <c r="TWC40" s="277"/>
      <c r="TWD40" s="277"/>
      <c r="TWE40" s="277"/>
      <c r="TWF40" s="277"/>
      <c r="TWG40" s="277"/>
      <c r="TWH40" s="277"/>
      <c r="TWI40" s="277"/>
      <c r="TWJ40" s="277"/>
      <c r="TWK40" s="277"/>
      <c r="TWL40" s="277"/>
      <c r="TWM40" s="277"/>
      <c r="TWN40" s="277"/>
      <c r="TWO40" s="277"/>
      <c r="TWP40" s="277"/>
      <c r="TWQ40" s="277"/>
      <c r="TWR40" s="277"/>
      <c r="TWS40" s="277"/>
      <c r="TWT40" s="277"/>
      <c r="TWU40" s="277"/>
      <c r="TWV40" s="277"/>
      <c r="TWW40" s="277"/>
      <c r="TWX40" s="277"/>
      <c r="TWY40" s="277"/>
      <c r="TWZ40" s="277"/>
      <c r="TXA40" s="277"/>
      <c r="TXB40" s="277"/>
      <c r="TXC40" s="277"/>
      <c r="TXD40" s="277"/>
      <c r="TXE40" s="277"/>
      <c r="TXF40" s="277"/>
      <c r="TXG40" s="277"/>
      <c r="TXH40" s="277"/>
      <c r="TXI40" s="277"/>
      <c r="TXJ40" s="277"/>
      <c r="TXK40" s="277"/>
      <c r="TXL40" s="277"/>
      <c r="TXM40" s="277"/>
      <c r="TXN40" s="277"/>
      <c r="TXO40" s="277"/>
      <c r="TXP40" s="277"/>
      <c r="TXQ40" s="277"/>
      <c r="TXR40" s="277"/>
      <c r="TXS40" s="277"/>
      <c r="TXT40" s="277"/>
      <c r="TXU40" s="277"/>
      <c r="TXV40" s="277"/>
      <c r="TXW40" s="277"/>
      <c r="TXX40" s="277"/>
      <c r="TXY40" s="277"/>
      <c r="TXZ40" s="277"/>
      <c r="TYA40" s="277"/>
      <c r="TYB40" s="277"/>
      <c r="TYC40" s="277"/>
      <c r="TYD40" s="277"/>
      <c r="TYE40" s="277"/>
      <c r="TYF40" s="277"/>
      <c r="TYG40" s="277"/>
      <c r="TYH40" s="277"/>
      <c r="TYI40" s="277"/>
      <c r="TYJ40" s="277"/>
      <c r="TYK40" s="277"/>
      <c r="TYL40" s="277"/>
      <c r="TYM40" s="277"/>
      <c r="TYN40" s="277"/>
      <c r="TYO40" s="277"/>
      <c r="TYP40" s="277"/>
      <c r="TYQ40" s="277"/>
      <c r="TYR40" s="277"/>
      <c r="TYS40" s="277"/>
      <c r="TYT40" s="277"/>
      <c r="TYU40" s="277"/>
      <c r="TYV40" s="277"/>
      <c r="TYW40" s="277"/>
      <c r="TYX40" s="277"/>
      <c r="TYY40" s="277"/>
      <c r="TYZ40" s="277"/>
      <c r="TZA40" s="277"/>
      <c r="TZB40" s="277"/>
      <c r="TZC40" s="277"/>
      <c r="TZD40" s="277"/>
      <c r="TZE40" s="277"/>
      <c r="TZF40" s="277"/>
      <c r="TZG40" s="277"/>
      <c r="TZH40" s="277"/>
      <c r="TZI40" s="277"/>
      <c r="TZJ40" s="277"/>
      <c r="TZK40" s="277"/>
      <c r="TZL40" s="277"/>
      <c r="TZM40" s="277"/>
      <c r="TZN40" s="277"/>
      <c r="TZO40" s="277"/>
      <c r="TZP40" s="277"/>
      <c r="TZQ40" s="277"/>
      <c r="TZR40" s="277"/>
      <c r="TZS40" s="277"/>
      <c r="TZT40" s="277"/>
      <c r="TZU40" s="277"/>
      <c r="TZV40" s="277"/>
      <c r="TZW40" s="277"/>
      <c r="TZX40" s="277"/>
      <c r="TZY40" s="277"/>
      <c r="TZZ40" s="277"/>
      <c r="UAA40" s="277"/>
      <c r="UAB40" s="277"/>
      <c r="UAC40" s="277"/>
      <c r="UAD40" s="277"/>
      <c r="UAE40" s="277"/>
      <c r="UAF40" s="277"/>
      <c r="UAG40" s="277"/>
      <c r="UAH40" s="277"/>
      <c r="UAI40" s="277"/>
      <c r="UAJ40" s="277"/>
      <c r="UAK40" s="277"/>
      <c r="UAL40" s="277"/>
      <c r="UAM40" s="277"/>
      <c r="UAN40" s="277"/>
      <c r="UAO40" s="277"/>
      <c r="UAP40" s="277"/>
      <c r="UAQ40" s="277"/>
      <c r="UAR40" s="277"/>
      <c r="UAS40" s="277"/>
      <c r="UAT40" s="277"/>
      <c r="UAU40" s="277"/>
      <c r="UAV40" s="277"/>
      <c r="UAW40" s="277"/>
      <c r="UAX40" s="277"/>
      <c r="UAY40" s="277"/>
      <c r="UAZ40" s="277"/>
      <c r="UBA40" s="277"/>
      <c r="UBB40" s="277"/>
      <c r="UBC40" s="277"/>
      <c r="UBD40" s="277"/>
      <c r="UBE40" s="277"/>
      <c r="UBF40" s="277"/>
      <c r="UBG40" s="277"/>
      <c r="UBH40" s="277"/>
      <c r="UBI40" s="277"/>
      <c r="UBJ40" s="277"/>
      <c r="UBK40" s="277"/>
      <c r="UBL40" s="277"/>
      <c r="UBM40" s="277"/>
      <c r="UBN40" s="277"/>
      <c r="UBO40" s="277"/>
      <c r="UBP40" s="277"/>
      <c r="UBQ40" s="277"/>
      <c r="UBR40" s="277"/>
      <c r="UBS40" s="277"/>
      <c r="UBT40" s="277"/>
      <c r="UBU40" s="277"/>
      <c r="UBV40" s="277"/>
      <c r="UBW40" s="277"/>
      <c r="UBX40" s="277"/>
      <c r="UBY40" s="277"/>
      <c r="UBZ40" s="277"/>
      <c r="UCA40" s="277"/>
      <c r="UCB40" s="277"/>
      <c r="UCC40" s="277"/>
      <c r="UCD40" s="277"/>
      <c r="UCE40" s="277"/>
      <c r="UCF40" s="277"/>
      <c r="UCG40" s="277"/>
      <c r="UCH40" s="277"/>
      <c r="UCI40" s="277"/>
      <c r="UCJ40" s="277"/>
      <c r="UCK40" s="277"/>
      <c r="UCL40" s="277"/>
      <c r="UCM40" s="277"/>
      <c r="UCN40" s="277"/>
      <c r="UCO40" s="277"/>
      <c r="UCP40" s="277"/>
      <c r="UCQ40" s="277"/>
      <c r="UCR40" s="277"/>
      <c r="UCS40" s="277"/>
      <c r="UCT40" s="277"/>
      <c r="UCU40" s="277"/>
      <c r="UCV40" s="277"/>
      <c r="UCW40" s="277"/>
      <c r="UCX40" s="277"/>
      <c r="UCY40" s="277"/>
      <c r="UCZ40" s="277"/>
      <c r="UDA40" s="277"/>
      <c r="UDB40" s="277"/>
      <c r="UDC40" s="277"/>
      <c r="UDD40" s="277"/>
      <c r="UDE40" s="277"/>
      <c r="UDF40" s="277"/>
      <c r="UDG40" s="277"/>
      <c r="UDH40" s="277"/>
      <c r="UDI40" s="277"/>
      <c r="UDJ40" s="277"/>
      <c r="UDK40" s="277"/>
      <c r="UDL40" s="277"/>
      <c r="UDM40" s="277"/>
      <c r="UDN40" s="277"/>
      <c r="UDO40" s="277"/>
      <c r="UDP40" s="277"/>
      <c r="UDQ40" s="277"/>
      <c r="UDR40" s="277"/>
      <c r="UDS40" s="277"/>
      <c r="UDT40" s="277"/>
      <c r="UDU40" s="277"/>
      <c r="UDV40" s="277"/>
      <c r="UDW40" s="277"/>
      <c r="UDX40" s="277"/>
      <c r="UDY40" s="277"/>
      <c r="UDZ40" s="277"/>
      <c r="UEA40" s="277"/>
      <c r="UEB40" s="277"/>
      <c r="UEC40" s="277"/>
      <c r="UED40" s="277"/>
      <c r="UEE40" s="277"/>
      <c r="UEF40" s="277"/>
      <c r="UEG40" s="277"/>
      <c r="UEH40" s="277"/>
      <c r="UEI40" s="277"/>
      <c r="UEJ40" s="277"/>
      <c r="UEK40" s="277"/>
      <c r="UEL40" s="277"/>
      <c r="UEM40" s="277"/>
      <c r="UEN40" s="277"/>
      <c r="UEO40" s="277"/>
      <c r="UEP40" s="277"/>
      <c r="UEQ40" s="277"/>
      <c r="UER40" s="277"/>
      <c r="UES40" s="277"/>
      <c r="UET40" s="277"/>
      <c r="UEU40" s="277"/>
      <c r="UEV40" s="277"/>
      <c r="UEW40" s="277"/>
      <c r="UEX40" s="277"/>
      <c r="UEY40" s="277"/>
      <c r="UEZ40" s="277"/>
      <c r="UFA40" s="277"/>
      <c r="UFB40" s="277"/>
      <c r="UFC40" s="277"/>
      <c r="UFD40" s="277"/>
      <c r="UFE40" s="277"/>
      <c r="UFF40" s="277"/>
      <c r="UFG40" s="277"/>
      <c r="UFH40" s="277"/>
      <c r="UFI40" s="277"/>
      <c r="UFJ40" s="277"/>
      <c r="UFK40" s="277"/>
      <c r="UFL40" s="277"/>
      <c r="UFM40" s="277"/>
      <c r="UFN40" s="277"/>
      <c r="UFO40" s="277"/>
      <c r="UFP40" s="277"/>
      <c r="UFQ40" s="277"/>
      <c r="UFR40" s="277"/>
      <c r="UFS40" s="277"/>
      <c r="UFT40" s="277"/>
      <c r="UFU40" s="277"/>
      <c r="UFV40" s="277"/>
      <c r="UFW40" s="277"/>
      <c r="UFX40" s="277"/>
      <c r="UFY40" s="277"/>
      <c r="UFZ40" s="277"/>
      <c r="UGA40" s="277"/>
      <c r="UGB40" s="277"/>
      <c r="UGC40" s="277"/>
      <c r="UGD40" s="277"/>
      <c r="UGE40" s="277"/>
      <c r="UGF40" s="277"/>
      <c r="UGG40" s="277"/>
      <c r="UGH40" s="277"/>
      <c r="UGI40" s="277"/>
      <c r="UGJ40" s="277"/>
      <c r="UGK40" s="277"/>
      <c r="UGL40" s="277"/>
      <c r="UGM40" s="277"/>
      <c r="UGN40" s="277"/>
      <c r="UGO40" s="277"/>
      <c r="UGP40" s="277"/>
      <c r="UGQ40" s="277"/>
      <c r="UGR40" s="277"/>
      <c r="UGS40" s="277"/>
      <c r="UGT40" s="277"/>
      <c r="UGU40" s="277"/>
      <c r="UGV40" s="277"/>
      <c r="UGW40" s="277"/>
      <c r="UGX40" s="277"/>
      <c r="UGY40" s="277"/>
      <c r="UGZ40" s="277"/>
      <c r="UHA40" s="277"/>
      <c r="UHB40" s="277"/>
      <c r="UHC40" s="277"/>
      <c r="UHD40" s="277"/>
      <c r="UHE40" s="277"/>
      <c r="UHF40" s="277"/>
      <c r="UHG40" s="277"/>
      <c r="UHH40" s="277"/>
      <c r="UHI40" s="277"/>
      <c r="UHJ40" s="277"/>
      <c r="UHK40" s="277"/>
      <c r="UHL40" s="277"/>
      <c r="UHM40" s="277"/>
      <c r="UHN40" s="277"/>
      <c r="UHO40" s="277"/>
      <c r="UHP40" s="277"/>
      <c r="UHQ40" s="277"/>
      <c r="UHR40" s="277"/>
      <c r="UHS40" s="277"/>
      <c r="UHT40" s="277"/>
      <c r="UHU40" s="277"/>
      <c r="UHV40" s="277"/>
      <c r="UHW40" s="277"/>
      <c r="UHX40" s="277"/>
      <c r="UHY40" s="277"/>
      <c r="UHZ40" s="277"/>
      <c r="UIA40" s="277"/>
      <c r="UIB40" s="277"/>
      <c r="UIC40" s="277"/>
      <c r="UID40" s="277"/>
      <c r="UIE40" s="277"/>
      <c r="UIF40" s="277"/>
      <c r="UIG40" s="277"/>
      <c r="UIH40" s="277"/>
      <c r="UII40" s="277"/>
      <c r="UIJ40" s="277"/>
      <c r="UIK40" s="277"/>
      <c r="UIL40" s="277"/>
      <c r="UIM40" s="277"/>
      <c r="UIN40" s="277"/>
      <c r="UIO40" s="277"/>
      <c r="UIP40" s="277"/>
      <c r="UIQ40" s="277"/>
      <c r="UIR40" s="277"/>
      <c r="UIS40" s="277"/>
      <c r="UIT40" s="277"/>
      <c r="UIU40" s="277"/>
      <c r="UIV40" s="277"/>
      <c r="UIW40" s="277"/>
      <c r="UIX40" s="277"/>
      <c r="UIY40" s="277"/>
      <c r="UIZ40" s="277"/>
      <c r="UJA40" s="277"/>
      <c r="UJB40" s="277"/>
      <c r="UJC40" s="277"/>
      <c r="UJD40" s="277"/>
      <c r="UJE40" s="277"/>
      <c r="UJF40" s="277"/>
      <c r="UJG40" s="277"/>
      <c r="UJH40" s="277"/>
      <c r="UJI40" s="277"/>
      <c r="UJJ40" s="277"/>
      <c r="UJK40" s="277"/>
      <c r="UJL40" s="277"/>
      <c r="UJM40" s="277"/>
      <c r="UJN40" s="277"/>
      <c r="UJO40" s="277"/>
      <c r="UJP40" s="277"/>
      <c r="UJQ40" s="277"/>
      <c r="UJR40" s="277"/>
      <c r="UJS40" s="277"/>
      <c r="UJT40" s="277"/>
      <c r="UJU40" s="277"/>
      <c r="UJV40" s="277"/>
      <c r="UJW40" s="277"/>
      <c r="UJX40" s="277"/>
      <c r="UJY40" s="277"/>
      <c r="UJZ40" s="277"/>
      <c r="UKA40" s="277"/>
      <c r="UKB40" s="277"/>
      <c r="UKC40" s="277"/>
      <c r="UKD40" s="277"/>
      <c r="UKE40" s="277"/>
      <c r="UKF40" s="277"/>
      <c r="UKG40" s="277"/>
      <c r="UKH40" s="277"/>
      <c r="UKI40" s="277"/>
      <c r="UKJ40" s="277"/>
      <c r="UKK40" s="277"/>
      <c r="UKL40" s="277"/>
      <c r="UKM40" s="277"/>
      <c r="UKN40" s="277"/>
      <c r="UKO40" s="277"/>
      <c r="UKP40" s="277"/>
      <c r="UKQ40" s="277"/>
      <c r="UKR40" s="277"/>
      <c r="UKS40" s="277"/>
      <c r="UKT40" s="277"/>
      <c r="UKU40" s="277"/>
      <c r="UKV40" s="277"/>
      <c r="UKW40" s="277"/>
      <c r="UKX40" s="277"/>
      <c r="UKY40" s="277"/>
      <c r="UKZ40" s="277"/>
      <c r="ULA40" s="277"/>
      <c r="ULB40" s="277"/>
      <c r="ULC40" s="277"/>
      <c r="ULD40" s="277"/>
      <c r="ULE40" s="277"/>
      <c r="ULF40" s="277"/>
      <c r="ULG40" s="277"/>
      <c r="ULH40" s="277"/>
      <c r="ULI40" s="277"/>
      <c r="ULJ40" s="277"/>
      <c r="ULK40" s="277"/>
      <c r="ULL40" s="277"/>
      <c r="ULM40" s="277"/>
      <c r="ULN40" s="277"/>
      <c r="ULO40" s="277"/>
      <c r="ULP40" s="277"/>
      <c r="ULQ40" s="277"/>
      <c r="ULR40" s="277"/>
      <c r="ULS40" s="277"/>
      <c r="ULT40" s="277"/>
      <c r="ULU40" s="277"/>
      <c r="ULV40" s="277"/>
      <c r="ULW40" s="277"/>
      <c r="ULX40" s="277"/>
      <c r="ULY40" s="277"/>
      <c r="ULZ40" s="277"/>
      <c r="UMA40" s="277"/>
      <c r="UMB40" s="277"/>
      <c r="UMC40" s="277"/>
      <c r="UMD40" s="277"/>
      <c r="UME40" s="277"/>
      <c r="UMF40" s="277"/>
      <c r="UMG40" s="277"/>
      <c r="UMH40" s="277"/>
      <c r="UMI40" s="277"/>
      <c r="UMJ40" s="277"/>
      <c r="UMK40" s="277"/>
      <c r="UML40" s="277"/>
      <c r="UMM40" s="277"/>
      <c r="UMN40" s="277"/>
      <c r="UMO40" s="277"/>
      <c r="UMP40" s="277"/>
      <c r="UMQ40" s="277"/>
      <c r="UMR40" s="277"/>
      <c r="UMS40" s="277"/>
      <c r="UMT40" s="277"/>
      <c r="UMU40" s="277"/>
      <c r="UMV40" s="277"/>
      <c r="UMW40" s="277"/>
      <c r="UMX40" s="277"/>
      <c r="UMY40" s="277"/>
      <c r="UMZ40" s="277"/>
      <c r="UNA40" s="277"/>
      <c r="UNB40" s="277"/>
      <c r="UNC40" s="277"/>
      <c r="UND40" s="277"/>
      <c r="UNE40" s="277"/>
      <c r="UNF40" s="277"/>
      <c r="UNG40" s="277"/>
      <c r="UNH40" s="277"/>
      <c r="UNI40" s="277"/>
      <c r="UNJ40" s="277"/>
      <c r="UNK40" s="277"/>
      <c r="UNL40" s="277"/>
      <c r="UNM40" s="277"/>
      <c r="UNN40" s="277"/>
      <c r="UNO40" s="277"/>
      <c r="UNP40" s="277"/>
      <c r="UNQ40" s="277"/>
      <c r="UNR40" s="277"/>
      <c r="UNS40" s="277"/>
      <c r="UNT40" s="277"/>
      <c r="UNU40" s="277"/>
      <c r="UNV40" s="277"/>
      <c r="UNW40" s="277"/>
      <c r="UNX40" s="277"/>
      <c r="UNY40" s="277"/>
      <c r="UNZ40" s="277"/>
      <c r="UOA40" s="277"/>
      <c r="UOB40" s="277"/>
      <c r="UOC40" s="277"/>
      <c r="UOD40" s="277"/>
      <c r="UOE40" s="277"/>
      <c r="UOF40" s="277"/>
      <c r="UOG40" s="277"/>
      <c r="UOH40" s="277"/>
      <c r="UOI40" s="277"/>
      <c r="UOJ40" s="277"/>
      <c r="UOK40" s="277"/>
      <c r="UOL40" s="277"/>
      <c r="UOM40" s="277"/>
      <c r="UON40" s="277"/>
      <c r="UOO40" s="277"/>
      <c r="UOP40" s="277"/>
      <c r="UOQ40" s="277"/>
      <c r="UOR40" s="277"/>
      <c r="UOS40" s="277"/>
      <c r="UOT40" s="277"/>
      <c r="UOU40" s="277"/>
      <c r="UOV40" s="277"/>
      <c r="UOW40" s="277"/>
      <c r="UOX40" s="277"/>
      <c r="UOY40" s="277"/>
      <c r="UOZ40" s="277"/>
      <c r="UPA40" s="277"/>
      <c r="UPB40" s="277"/>
      <c r="UPC40" s="277"/>
      <c r="UPD40" s="277"/>
      <c r="UPE40" s="277"/>
      <c r="UPF40" s="277"/>
      <c r="UPG40" s="277"/>
      <c r="UPH40" s="277"/>
      <c r="UPI40" s="277"/>
      <c r="UPJ40" s="277"/>
      <c r="UPK40" s="277"/>
      <c r="UPL40" s="277"/>
      <c r="UPM40" s="277"/>
      <c r="UPN40" s="277"/>
      <c r="UPO40" s="277"/>
      <c r="UPP40" s="277"/>
      <c r="UPQ40" s="277"/>
      <c r="UPR40" s="277"/>
      <c r="UPS40" s="277"/>
      <c r="UPT40" s="277"/>
      <c r="UPU40" s="277"/>
      <c r="UPV40" s="277"/>
      <c r="UPW40" s="277"/>
      <c r="UPX40" s="277"/>
      <c r="UPY40" s="277"/>
      <c r="UPZ40" s="277"/>
      <c r="UQA40" s="277"/>
      <c r="UQB40" s="277"/>
      <c r="UQC40" s="277"/>
      <c r="UQD40" s="277"/>
      <c r="UQE40" s="277"/>
      <c r="UQF40" s="277"/>
      <c r="UQG40" s="277"/>
      <c r="UQH40" s="277"/>
      <c r="UQI40" s="277"/>
      <c r="UQJ40" s="277"/>
      <c r="UQK40" s="277"/>
      <c r="UQL40" s="277"/>
      <c r="UQM40" s="277"/>
      <c r="UQN40" s="277"/>
      <c r="UQO40" s="277"/>
      <c r="UQP40" s="277"/>
      <c r="UQQ40" s="277"/>
      <c r="UQR40" s="277"/>
      <c r="UQS40" s="277"/>
      <c r="UQT40" s="277"/>
      <c r="UQU40" s="277"/>
      <c r="UQV40" s="277"/>
      <c r="UQW40" s="277"/>
      <c r="UQX40" s="277"/>
      <c r="UQY40" s="277"/>
      <c r="UQZ40" s="277"/>
      <c r="URA40" s="277"/>
      <c r="URB40" s="277"/>
      <c r="URC40" s="277"/>
      <c r="URD40" s="277"/>
      <c r="URE40" s="277"/>
      <c r="URF40" s="277"/>
      <c r="URG40" s="277"/>
      <c r="URH40" s="277"/>
      <c r="URI40" s="277"/>
      <c r="URJ40" s="277"/>
      <c r="URK40" s="277"/>
      <c r="URL40" s="277"/>
      <c r="URM40" s="277"/>
      <c r="URN40" s="277"/>
      <c r="URO40" s="277"/>
      <c r="URP40" s="277"/>
      <c r="URQ40" s="277"/>
      <c r="URR40" s="277"/>
      <c r="URS40" s="277"/>
      <c r="URT40" s="277"/>
      <c r="URU40" s="277"/>
      <c r="URV40" s="277"/>
      <c r="URW40" s="277"/>
      <c r="URX40" s="277"/>
      <c r="URY40" s="277"/>
      <c r="URZ40" s="277"/>
      <c r="USA40" s="277"/>
      <c r="USB40" s="277"/>
      <c r="USC40" s="277"/>
      <c r="USD40" s="277"/>
      <c r="USE40" s="277"/>
      <c r="USF40" s="277"/>
      <c r="USG40" s="277"/>
      <c r="USH40" s="277"/>
      <c r="USI40" s="277"/>
      <c r="USJ40" s="277"/>
      <c r="USK40" s="277"/>
      <c r="USL40" s="277"/>
      <c r="USM40" s="277"/>
      <c r="USN40" s="277"/>
      <c r="USO40" s="277"/>
      <c r="USP40" s="277"/>
      <c r="USQ40" s="277"/>
      <c r="USR40" s="277"/>
      <c r="USS40" s="277"/>
      <c r="UST40" s="277"/>
      <c r="USU40" s="277"/>
      <c r="USV40" s="277"/>
      <c r="USW40" s="277"/>
      <c r="USX40" s="277"/>
      <c r="USY40" s="277"/>
      <c r="USZ40" s="277"/>
      <c r="UTA40" s="277"/>
      <c r="UTB40" s="277"/>
      <c r="UTC40" s="277"/>
      <c r="UTD40" s="277"/>
      <c r="UTE40" s="277"/>
      <c r="UTF40" s="277"/>
      <c r="UTG40" s="277"/>
      <c r="UTH40" s="277"/>
      <c r="UTI40" s="277"/>
      <c r="UTJ40" s="277"/>
      <c r="UTK40" s="277"/>
      <c r="UTL40" s="277"/>
      <c r="UTM40" s="277"/>
      <c r="UTN40" s="277"/>
      <c r="UTO40" s="277"/>
      <c r="UTP40" s="277"/>
      <c r="UTQ40" s="277"/>
      <c r="UTR40" s="277"/>
      <c r="UTS40" s="277"/>
      <c r="UTT40" s="277"/>
      <c r="UTU40" s="277"/>
      <c r="UTV40" s="277"/>
      <c r="UTW40" s="277"/>
      <c r="UTX40" s="277"/>
      <c r="UTY40" s="277"/>
      <c r="UTZ40" s="277"/>
      <c r="UUA40" s="277"/>
      <c r="UUB40" s="277"/>
      <c r="UUC40" s="277"/>
      <c r="UUD40" s="277"/>
      <c r="UUE40" s="277"/>
      <c r="UUF40" s="277"/>
      <c r="UUG40" s="277"/>
      <c r="UUH40" s="277"/>
      <c r="UUI40" s="277"/>
      <c r="UUJ40" s="277"/>
      <c r="UUK40" s="277"/>
      <c r="UUL40" s="277"/>
      <c r="UUM40" s="277"/>
      <c r="UUN40" s="277"/>
      <c r="UUO40" s="277"/>
      <c r="UUP40" s="277"/>
      <c r="UUQ40" s="277"/>
      <c r="UUR40" s="277"/>
      <c r="UUS40" s="277"/>
      <c r="UUT40" s="277"/>
      <c r="UUU40" s="277"/>
      <c r="UUV40" s="277"/>
      <c r="UUW40" s="277"/>
      <c r="UUX40" s="277"/>
      <c r="UUY40" s="277"/>
      <c r="UUZ40" s="277"/>
      <c r="UVA40" s="277"/>
      <c r="UVB40" s="277"/>
      <c r="UVC40" s="277"/>
      <c r="UVD40" s="277"/>
      <c r="UVE40" s="277"/>
      <c r="UVF40" s="277"/>
      <c r="UVG40" s="277"/>
      <c r="UVH40" s="277"/>
      <c r="UVI40" s="277"/>
      <c r="UVJ40" s="277"/>
      <c r="UVK40" s="277"/>
      <c r="UVL40" s="277"/>
      <c r="UVM40" s="277"/>
      <c r="UVN40" s="277"/>
      <c r="UVO40" s="277"/>
      <c r="UVP40" s="277"/>
      <c r="UVQ40" s="277"/>
      <c r="UVR40" s="277"/>
      <c r="UVS40" s="277"/>
      <c r="UVT40" s="277"/>
      <c r="UVU40" s="277"/>
      <c r="UVV40" s="277"/>
      <c r="UVW40" s="277"/>
      <c r="UVX40" s="277"/>
      <c r="UVY40" s="277"/>
      <c r="UVZ40" s="277"/>
      <c r="UWA40" s="277"/>
      <c r="UWB40" s="277"/>
      <c r="UWC40" s="277"/>
      <c r="UWD40" s="277"/>
      <c r="UWE40" s="277"/>
      <c r="UWF40" s="277"/>
      <c r="UWG40" s="277"/>
      <c r="UWH40" s="277"/>
      <c r="UWI40" s="277"/>
      <c r="UWJ40" s="277"/>
      <c r="UWK40" s="277"/>
      <c r="UWL40" s="277"/>
      <c r="UWM40" s="277"/>
      <c r="UWN40" s="277"/>
      <c r="UWO40" s="277"/>
      <c r="UWP40" s="277"/>
      <c r="UWQ40" s="277"/>
      <c r="UWR40" s="277"/>
      <c r="UWS40" s="277"/>
      <c r="UWT40" s="277"/>
      <c r="UWU40" s="277"/>
      <c r="UWV40" s="277"/>
      <c r="UWW40" s="277"/>
      <c r="UWX40" s="277"/>
      <c r="UWY40" s="277"/>
      <c r="UWZ40" s="277"/>
      <c r="UXA40" s="277"/>
      <c r="UXB40" s="277"/>
      <c r="UXC40" s="277"/>
      <c r="UXD40" s="277"/>
      <c r="UXE40" s="277"/>
      <c r="UXF40" s="277"/>
      <c r="UXG40" s="277"/>
      <c r="UXH40" s="277"/>
      <c r="UXI40" s="277"/>
      <c r="UXJ40" s="277"/>
      <c r="UXK40" s="277"/>
      <c r="UXL40" s="277"/>
      <c r="UXM40" s="277"/>
      <c r="UXN40" s="277"/>
      <c r="UXO40" s="277"/>
      <c r="UXP40" s="277"/>
      <c r="UXQ40" s="277"/>
      <c r="UXR40" s="277"/>
      <c r="UXS40" s="277"/>
      <c r="UXT40" s="277"/>
      <c r="UXU40" s="277"/>
      <c r="UXV40" s="277"/>
      <c r="UXW40" s="277"/>
      <c r="UXX40" s="277"/>
      <c r="UXY40" s="277"/>
      <c r="UXZ40" s="277"/>
      <c r="UYA40" s="277"/>
      <c r="UYB40" s="277"/>
      <c r="UYC40" s="277"/>
      <c r="UYD40" s="277"/>
      <c r="UYE40" s="277"/>
      <c r="UYF40" s="277"/>
      <c r="UYG40" s="277"/>
      <c r="UYH40" s="277"/>
      <c r="UYI40" s="277"/>
      <c r="UYJ40" s="277"/>
      <c r="UYK40" s="277"/>
      <c r="UYL40" s="277"/>
      <c r="UYM40" s="277"/>
      <c r="UYN40" s="277"/>
      <c r="UYO40" s="277"/>
      <c r="UYP40" s="277"/>
      <c r="UYQ40" s="277"/>
      <c r="UYR40" s="277"/>
      <c r="UYS40" s="277"/>
      <c r="UYT40" s="277"/>
      <c r="UYU40" s="277"/>
      <c r="UYV40" s="277"/>
      <c r="UYW40" s="277"/>
      <c r="UYX40" s="277"/>
      <c r="UYY40" s="277"/>
      <c r="UYZ40" s="277"/>
      <c r="UZA40" s="277"/>
      <c r="UZB40" s="277"/>
      <c r="UZC40" s="277"/>
      <c r="UZD40" s="277"/>
      <c r="UZE40" s="277"/>
      <c r="UZF40" s="277"/>
      <c r="UZG40" s="277"/>
      <c r="UZH40" s="277"/>
      <c r="UZI40" s="277"/>
      <c r="UZJ40" s="277"/>
      <c r="UZK40" s="277"/>
      <c r="UZL40" s="277"/>
      <c r="UZM40" s="277"/>
      <c r="UZN40" s="277"/>
      <c r="UZO40" s="277"/>
      <c r="UZP40" s="277"/>
      <c r="UZQ40" s="277"/>
      <c r="UZR40" s="277"/>
      <c r="UZS40" s="277"/>
      <c r="UZT40" s="277"/>
      <c r="UZU40" s="277"/>
      <c r="UZV40" s="277"/>
      <c r="UZW40" s="277"/>
      <c r="UZX40" s="277"/>
      <c r="UZY40" s="277"/>
      <c r="UZZ40" s="277"/>
      <c r="VAA40" s="277"/>
      <c r="VAB40" s="277"/>
      <c r="VAC40" s="277"/>
      <c r="VAD40" s="277"/>
      <c r="VAE40" s="277"/>
      <c r="VAF40" s="277"/>
      <c r="VAG40" s="277"/>
      <c r="VAH40" s="277"/>
      <c r="VAI40" s="277"/>
      <c r="VAJ40" s="277"/>
      <c r="VAK40" s="277"/>
      <c r="VAL40" s="277"/>
      <c r="VAM40" s="277"/>
      <c r="VAN40" s="277"/>
      <c r="VAO40" s="277"/>
      <c r="VAP40" s="277"/>
      <c r="VAQ40" s="277"/>
      <c r="VAR40" s="277"/>
      <c r="VAS40" s="277"/>
      <c r="VAT40" s="277"/>
      <c r="VAU40" s="277"/>
      <c r="VAV40" s="277"/>
      <c r="VAW40" s="277"/>
      <c r="VAX40" s="277"/>
      <c r="VAY40" s="277"/>
      <c r="VAZ40" s="277"/>
      <c r="VBA40" s="277"/>
      <c r="VBB40" s="277"/>
      <c r="VBC40" s="277"/>
      <c r="VBD40" s="277"/>
      <c r="VBE40" s="277"/>
      <c r="VBF40" s="277"/>
      <c r="VBG40" s="277"/>
      <c r="VBH40" s="277"/>
      <c r="VBI40" s="277"/>
      <c r="VBJ40" s="277"/>
      <c r="VBK40" s="277"/>
      <c r="VBL40" s="277"/>
      <c r="VBM40" s="277"/>
      <c r="VBN40" s="277"/>
      <c r="VBO40" s="277"/>
      <c r="VBP40" s="277"/>
      <c r="VBQ40" s="277"/>
      <c r="VBR40" s="277"/>
      <c r="VBS40" s="277"/>
      <c r="VBT40" s="277"/>
      <c r="VBU40" s="277"/>
      <c r="VBV40" s="277"/>
      <c r="VBW40" s="277"/>
      <c r="VBX40" s="277"/>
      <c r="VBY40" s="277"/>
      <c r="VBZ40" s="277"/>
      <c r="VCA40" s="277"/>
      <c r="VCB40" s="277"/>
      <c r="VCC40" s="277"/>
      <c r="VCD40" s="277"/>
      <c r="VCE40" s="277"/>
      <c r="VCF40" s="277"/>
      <c r="VCG40" s="277"/>
      <c r="VCH40" s="277"/>
      <c r="VCI40" s="277"/>
      <c r="VCJ40" s="277"/>
      <c r="VCK40" s="277"/>
      <c r="VCL40" s="277"/>
      <c r="VCM40" s="277"/>
      <c r="VCN40" s="277"/>
      <c r="VCO40" s="277"/>
      <c r="VCP40" s="277"/>
      <c r="VCQ40" s="277"/>
      <c r="VCR40" s="277"/>
      <c r="VCS40" s="277"/>
      <c r="VCT40" s="277"/>
      <c r="VCU40" s="277"/>
      <c r="VCV40" s="277"/>
      <c r="VCW40" s="277"/>
      <c r="VCX40" s="277"/>
      <c r="VCY40" s="277"/>
      <c r="VCZ40" s="277"/>
      <c r="VDA40" s="277"/>
      <c r="VDB40" s="277"/>
      <c r="VDC40" s="277"/>
      <c r="VDD40" s="277"/>
      <c r="VDE40" s="277"/>
      <c r="VDF40" s="277"/>
      <c r="VDG40" s="277"/>
      <c r="VDH40" s="277"/>
      <c r="VDI40" s="277"/>
      <c r="VDJ40" s="277"/>
      <c r="VDK40" s="277"/>
      <c r="VDL40" s="277"/>
      <c r="VDM40" s="277"/>
      <c r="VDN40" s="277"/>
      <c r="VDO40" s="277"/>
      <c r="VDP40" s="277"/>
      <c r="VDQ40" s="277"/>
      <c r="VDR40" s="277"/>
      <c r="VDS40" s="277"/>
      <c r="VDT40" s="277"/>
      <c r="VDU40" s="277"/>
      <c r="VDV40" s="277"/>
      <c r="VDW40" s="277"/>
      <c r="VDX40" s="277"/>
      <c r="VDY40" s="277"/>
      <c r="VDZ40" s="277"/>
      <c r="VEA40" s="277"/>
      <c r="VEB40" s="277"/>
      <c r="VEC40" s="277"/>
      <c r="VED40" s="277"/>
      <c r="VEE40" s="277"/>
      <c r="VEF40" s="277"/>
      <c r="VEG40" s="277"/>
      <c r="VEH40" s="277"/>
      <c r="VEI40" s="277"/>
      <c r="VEJ40" s="277"/>
      <c r="VEK40" s="277"/>
      <c r="VEL40" s="277"/>
      <c r="VEM40" s="277"/>
      <c r="VEN40" s="277"/>
      <c r="VEO40" s="277"/>
      <c r="VEP40" s="277"/>
      <c r="VEQ40" s="277"/>
      <c r="VER40" s="277"/>
      <c r="VES40" s="277"/>
      <c r="VET40" s="277"/>
      <c r="VEU40" s="277"/>
      <c r="VEV40" s="277"/>
      <c r="VEW40" s="277"/>
      <c r="VEX40" s="277"/>
      <c r="VEY40" s="277"/>
      <c r="VEZ40" s="277"/>
      <c r="VFA40" s="277"/>
      <c r="VFB40" s="277"/>
      <c r="VFC40" s="277"/>
      <c r="VFD40" s="277"/>
      <c r="VFE40" s="277"/>
      <c r="VFF40" s="277"/>
      <c r="VFG40" s="277"/>
      <c r="VFH40" s="277"/>
      <c r="VFI40" s="277"/>
      <c r="VFJ40" s="277"/>
      <c r="VFK40" s="277"/>
      <c r="VFL40" s="277"/>
      <c r="VFM40" s="277"/>
      <c r="VFN40" s="277"/>
      <c r="VFO40" s="277"/>
      <c r="VFP40" s="277"/>
      <c r="VFQ40" s="277"/>
      <c r="VFR40" s="277"/>
      <c r="VFS40" s="277"/>
      <c r="VFT40" s="277"/>
      <c r="VFU40" s="277"/>
      <c r="VFV40" s="277"/>
      <c r="VFW40" s="277"/>
      <c r="VFX40" s="277"/>
      <c r="VFY40" s="277"/>
      <c r="VFZ40" s="277"/>
      <c r="VGA40" s="277"/>
      <c r="VGB40" s="277"/>
      <c r="VGC40" s="277"/>
      <c r="VGD40" s="277"/>
      <c r="VGE40" s="277"/>
      <c r="VGF40" s="277"/>
      <c r="VGG40" s="277"/>
      <c r="VGH40" s="277"/>
      <c r="VGI40" s="277"/>
      <c r="VGJ40" s="277"/>
      <c r="VGK40" s="277"/>
      <c r="VGL40" s="277"/>
      <c r="VGM40" s="277"/>
      <c r="VGN40" s="277"/>
      <c r="VGO40" s="277"/>
      <c r="VGP40" s="277"/>
      <c r="VGQ40" s="277"/>
      <c r="VGR40" s="277"/>
      <c r="VGS40" s="277"/>
      <c r="VGT40" s="277"/>
      <c r="VGU40" s="277"/>
      <c r="VGV40" s="277"/>
      <c r="VGW40" s="277"/>
      <c r="VGX40" s="277"/>
      <c r="VGY40" s="277"/>
      <c r="VGZ40" s="277"/>
      <c r="VHA40" s="277"/>
      <c r="VHB40" s="277"/>
      <c r="VHC40" s="277"/>
      <c r="VHD40" s="277"/>
      <c r="VHE40" s="277"/>
      <c r="VHF40" s="277"/>
      <c r="VHG40" s="277"/>
      <c r="VHH40" s="277"/>
      <c r="VHI40" s="277"/>
      <c r="VHJ40" s="277"/>
      <c r="VHK40" s="277"/>
      <c r="VHL40" s="277"/>
      <c r="VHM40" s="277"/>
      <c r="VHN40" s="277"/>
      <c r="VHO40" s="277"/>
      <c r="VHP40" s="277"/>
      <c r="VHQ40" s="277"/>
      <c r="VHR40" s="277"/>
      <c r="VHS40" s="277"/>
      <c r="VHT40" s="277"/>
      <c r="VHU40" s="277"/>
      <c r="VHV40" s="277"/>
      <c r="VHW40" s="277"/>
      <c r="VHX40" s="277"/>
      <c r="VHY40" s="277"/>
      <c r="VHZ40" s="277"/>
      <c r="VIA40" s="277"/>
      <c r="VIB40" s="277"/>
      <c r="VIC40" s="277"/>
      <c r="VID40" s="277"/>
      <c r="VIE40" s="277"/>
      <c r="VIF40" s="277"/>
      <c r="VIG40" s="277"/>
      <c r="VIH40" s="277"/>
      <c r="VII40" s="277"/>
      <c r="VIJ40" s="277"/>
      <c r="VIK40" s="277"/>
      <c r="VIL40" s="277"/>
      <c r="VIM40" s="277"/>
      <c r="VIN40" s="277"/>
      <c r="VIO40" s="277"/>
      <c r="VIP40" s="277"/>
      <c r="VIQ40" s="277"/>
      <c r="VIR40" s="277"/>
      <c r="VIS40" s="277"/>
      <c r="VIT40" s="277"/>
      <c r="VIU40" s="277"/>
      <c r="VIV40" s="277"/>
      <c r="VIW40" s="277"/>
      <c r="VIX40" s="277"/>
      <c r="VIY40" s="277"/>
      <c r="VIZ40" s="277"/>
      <c r="VJA40" s="277"/>
      <c r="VJB40" s="277"/>
      <c r="VJC40" s="277"/>
      <c r="VJD40" s="277"/>
      <c r="VJE40" s="277"/>
      <c r="VJF40" s="277"/>
      <c r="VJG40" s="277"/>
      <c r="VJH40" s="277"/>
      <c r="VJI40" s="277"/>
      <c r="VJJ40" s="277"/>
      <c r="VJK40" s="277"/>
      <c r="VJL40" s="277"/>
      <c r="VJM40" s="277"/>
      <c r="VJN40" s="277"/>
      <c r="VJO40" s="277"/>
      <c r="VJP40" s="277"/>
      <c r="VJQ40" s="277"/>
      <c r="VJR40" s="277"/>
      <c r="VJS40" s="277"/>
      <c r="VJT40" s="277"/>
      <c r="VJU40" s="277"/>
      <c r="VJV40" s="277"/>
      <c r="VJW40" s="277"/>
      <c r="VJX40" s="277"/>
      <c r="VJY40" s="277"/>
      <c r="VJZ40" s="277"/>
      <c r="VKA40" s="277"/>
      <c r="VKB40" s="277"/>
      <c r="VKC40" s="277"/>
      <c r="VKD40" s="277"/>
      <c r="VKE40" s="277"/>
      <c r="VKF40" s="277"/>
      <c r="VKG40" s="277"/>
      <c r="VKH40" s="277"/>
      <c r="VKI40" s="277"/>
      <c r="VKJ40" s="277"/>
      <c r="VKK40" s="277"/>
      <c r="VKL40" s="277"/>
      <c r="VKM40" s="277"/>
      <c r="VKN40" s="277"/>
      <c r="VKO40" s="277"/>
      <c r="VKP40" s="277"/>
      <c r="VKQ40" s="277"/>
      <c r="VKR40" s="277"/>
      <c r="VKS40" s="277"/>
      <c r="VKT40" s="277"/>
      <c r="VKU40" s="277"/>
      <c r="VKV40" s="277"/>
      <c r="VKW40" s="277"/>
      <c r="VKX40" s="277"/>
      <c r="VKY40" s="277"/>
      <c r="VKZ40" s="277"/>
      <c r="VLA40" s="277"/>
      <c r="VLB40" s="277"/>
      <c r="VLC40" s="277"/>
      <c r="VLD40" s="277"/>
      <c r="VLE40" s="277"/>
      <c r="VLF40" s="277"/>
      <c r="VLG40" s="277"/>
      <c r="VLH40" s="277"/>
      <c r="VLI40" s="277"/>
      <c r="VLJ40" s="277"/>
      <c r="VLK40" s="277"/>
      <c r="VLL40" s="277"/>
      <c r="VLM40" s="277"/>
      <c r="VLN40" s="277"/>
      <c r="VLO40" s="277"/>
      <c r="VLP40" s="277"/>
      <c r="VLQ40" s="277"/>
      <c r="VLR40" s="277"/>
      <c r="VLS40" s="277"/>
      <c r="VLT40" s="277"/>
      <c r="VLU40" s="277"/>
      <c r="VLV40" s="277"/>
      <c r="VLW40" s="277"/>
      <c r="VLX40" s="277"/>
      <c r="VLY40" s="277"/>
      <c r="VLZ40" s="277"/>
      <c r="VMA40" s="277"/>
      <c r="VMB40" s="277"/>
      <c r="VMC40" s="277"/>
      <c r="VMD40" s="277"/>
      <c r="VME40" s="277"/>
      <c r="VMF40" s="277"/>
      <c r="VMG40" s="277"/>
      <c r="VMH40" s="277"/>
      <c r="VMI40" s="277"/>
      <c r="VMJ40" s="277"/>
      <c r="VMK40" s="277"/>
      <c r="VML40" s="277"/>
      <c r="VMM40" s="277"/>
      <c r="VMN40" s="277"/>
      <c r="VMO40" s="277"/>
      <c r="VMP40" s="277"/>
      <c r="VMQ40" s="277"/>
      <c r="VMR40" s="277"/>
      <c r="VMS40" s="277"/>
      <c r="VMT40" s="277"/>
      <c r="VMU40" s="277"/>
      <c r="VMV40" s="277"/>
      <c r="VMW40" s="277"/>
      <c r="VMX40" s="277"/>
      <c r="VMY40" s="277"/>
      <c r="VMZ40" s="277"/>
      <c r="VNA40" s="277"/>
      <c r="VNB40" s="277"/>
      <c r="VNC40" s="277"/>
      <c r="VND40" s="277"/>
      <c r="VNE40" s="277"/>
      <c r="VNF40" s="277"/>
      <c r="VNG40" s="277"/>
      <c r="VNH40" s="277"/>
      <c r="VNI40" s="277"/>
      <c r="VNJ40" s="277"/>
      <c r="VNK40" s="277"/>
      <c r="VNL40" s="277"/>
      <c r="VNM40" s="277"/>
      <c r="VNN40" s="277"/>
      <c r="VNO40" s="277"/>
      <c r="VNP40" s="277"/>
      <c r="VNQ40" s="277"/>
      <c r="VNR40" s="277"/>
      <c r="VNS40" s="277"/>
      <c r="VNT40" s="277"/>
      <c r="VNU40" s="277"/>
      <c r="VNV40" s="277"/>
      <c r="VNW40" s="277"/>
      <c r="VNX40" s="277"/>
      <c r="VNY40" s="277"/>
      <c r="VNZ40" s="277"/>
      <c r="VOA40" s="277"/>
      <c r="VOB40" s="277"/>
      <c r="VOC40" s="277"/>
      <c r="VOD40" s="277"/>
      <c r="VOE40" s="277"/>
      <c r="VOF40" s="277"/>
      <c r="VOG40" s="277"/>
      <c r="VOH40" s="277"/>
      <c r="VOI40" s="277"/>
      <c r="VOJ40" s="277"/>
      <c r="VOK40" s="277"/>
      <c r="VOL40" s="277"/>
      <c r="VOM40" s="277"/>
      <c r="VON40" s="277"/>
      <c r="VOO40" s="277"/>
      <c r="VOP40" s="277"/>
      <c r="VOQ40" s="277"/>
      <c r="VOR40" s="277"/>
      <c r="VOS40" s="277"/>
      <c r="VOT40" s="277"/>
      <c r="VOU40" s="277"/>
      <c r="VOV40" s="277"/>
      <c r="VOW40" s="277"/>
      <c r="VOX40" s="277"/>
      <c r="VOY40" s="277"/>
      <c r="VOZ40" s="277"/>
      <c r="VPA40" s="277"/>
      <c r="VPB40" s="277"/>
      <c r="VPC40" s="277"/>
      <c r="VPD40" s="277"/>
      <c r="VPE40" s="277"/>
      <c r="VPF40" s="277"/>
      <c r="VPG40" s="277"/>
      <c r="VPH40" s="277"/>
      <c r="VPI40" s="277"/>
      <c r="VPJ40" s="277"/>
      <c r="VPK40" s="277"/>
      <c r="VPL40" s="277"/>
      <c r="VPM40" s="277"/>
      <c r="VPN40" s="277"/>
      <c r="VPO40" s="277"/>
      <c r="VPP40" s="277"/>
      <c r="VPQ40" s="277"/>
      <c r="VPR40" s="277"/>
      <c r="VPS40" s="277"/>
      <c r="VPT40" s="277"/>
      <c r="VPU40" s="277"/>
      <c r="VPV40" s="277"/>
      <c r="VPW40" s="277"/>
      <c r="VPX40" s="277"/>
      <c r="VPY40" s="277"/>
      <c r="VPZ40" s="277"/>
      <c r="VQA40" s="277"/>
      <c r="VQB40" s="277"/>
      <c r="VQC40" s="277"/>
      <c r="VQD40" s="277"/>
      <c r="VQE40" s="277"/>
      <c r="VQF40" s="277"/>
      <c r="VQG40" s="277"/>
      <c r="VQH40" s="277"/>
      <c r="VQI40" s="277"/>
      <c r="VQJ40" s="277"/>
      <c r="VQK40" s="277"/>
      <c r="VQL40" s="277"/>
      <c r="VQM40" s="277"/>
      <c r="VQN40" s="277"/>
      <c r="VQO40" s="277"/>
      <c r="VQP40" s="277"/>
      <c r="VQQ40" s="277"/>
      <c r="VQR40" s="277"/>
      <c r="VQS40" s="277"/>
      <c r="VQT40" s="277"/>
      <c r="VQU40" s="277"/>
      <c r="VQV40" s="277"/>
      <c r="VQW40" s="277"/>
      <c r="VQX40" s="277"/>
      <c r="VQY40" s="277"/>
      <c r="VQZ40" s="277"/>
      <c r="VRA40" s="277"/>
      <c r="VRB40" s="277"/>
      <c r="VRC40" s="277"/>
      <c r="VRD40" s="277"/>
      <c r="VRE40" s="277"/>
      <c r="VRF40" s="277"/>
      <c r="VRG40" s="277"/>
      <c r="VRH40" s="277"/>
      <c r="VRI40" s="277"/>
      <c r="VRJ40" s="277"/>
      <c r="VRK40" s="277"/>
      <c r="VRL40" s="277"/>
      <c r="VRM40" s="277"/>
      <c r="VRN40" s="277"/>
      <c r="VRO40" s="277"/>
      <c r="VRP40" s="277"/>
      <c r="VRQ40" s="277"/>
      <c r="VRR40" s="277"/>
      <c r="VRS40" s="277"/>
      <c r="VRT40" s="277"/>
      <c r="VRU40" s="277"/>
      <c r="VRV40" s="277"/>
      <c r="VRW40" s="277"/>
      <c r="VRX40" s="277"/>
      <c r="VRY40" s="277"/>
      <c r="VRZ40" s="277"/>
      <c r="VSA40" s="277"/>
      <c r="VSB40" s="277"/>
      <c r="VSC40" s="277"/>
      <c r="VSD40" s="277"/>
      <c r="VSE40" s="277"/>
      <c r="VSF40" s="277"/>
      <c r="VSG40" s="277"/>
      <c r="VSH40" s="277"/>
      <c r="VSI40" s="277"/>
      <c r="VSJ40" s="277"/>
      <c r="VSK40" s="277"/>
      <c r="VSL40" s="277"/>
      <c r="VSM40" s="277"/>
      <c r="VSN40" s="277"/>
      <c r="VSO40" s="277"/>
      <c r="VSP40" s="277"/>
      <c r="VSQ40" s="277"/>
      <c r="VSR40" s="277"/>
      <c r="VSS40" s="277"/>
      <c r="VST40" s="277"/>
      <c r="VSU40" s="277"/>
      <c r="VSV40" s="277"/>
      <c r="VSW40" s="277"/>
      <c r="VSX40" s="277"/>
      <c r="VSY40" s="277"/>
      <c r="VSZ40" s="277"/>
      <c r="VTA40" s="277"/>
      <c r="VTB40" s="277"/>
      <c r="VTC40" s="277"/>
      <c r="VTD40" s="277"/>
      <c r="VTE40" s="277"/>
      <c r="VTF40" s="277"/>
      <c r="VTG40" s="277"/>
      <c r="VTH40" s="277"/>
      <c r="VTI40" s="277"/>
      <c r="VTJ40" s="277"/>
      <c r="VTK40" s="277"/>
      <c r="VTL40" s="277"/>
      <c r="VTM40" s="277"/>
      <c r="VTN40" s="277"/>
      <c r="VTO40" s="277"/>
      <c r="VTP40" s="277"/>
      <c r="VTQ40" s="277"/>
      <c r="VTR40" s="277"/>
      <c r="VTS40" s="277"/>
      <c r="VTT40" s="277"/>
      <c r="VTU40" s="277"/>
      <c r="VTV40" s="277"/>
      <c r="VTW40" s="277"/>
      <c r="VTX40" s="277"/>
      <c r="VTY40" s="277"/>
      <c r="VTZ40" s="277"/>
      <c r="VUA40" s="277"/>
      <c r="VUB40" s="277"/>
      <c r="VUC40" s="277"/>
      <c r="VUD40" s="277"/>
      <c r="VUE40" s="277"/>
      <c r="VUF40" s="277"/>
      <c r="VUG40" s="277"/>
      <c r="VUH40" s="277"/>
      <c r="VUI40" s="277"/>
      <c r="VUJ40" s="277"/>
      <c r="VUK40" s="277"/>
      <c r="VUL40" s="277"/>
      <c r="VUM40" s="277"/>
      <c r="VUN40" s="277"/>
      <c r="VUO40" s="277"/>
      <c r="VUP40" s="277"/>
      <c r="VUQ40" s="277"/>
      <c r="VUR40" s="277"/>
      <c r="VUS40" s="277"/>
      <c r="VUT40" s="277"/>
      <c r="VUU40" s="277"/>
      <c r="VUV40" s="277"/>
      <c r="VUW40" s="277"/>
      <c r="VUX40" s="277"/>
      <c r="VUY40" s="277"/>
      <c r="VUZ40" s="277"/>
      <c r="VVA40" s="277"/>
      <c r="VVB40" s="277"/>
      <c r="VVC40" s="277"/>
      <c r="VVD40" s="277"/>
      <c r="VVE40" s="277"/>
      <c r="VVF40" s="277"/>
      <c r="VVG40" s="277"/>
      <c r="VVH40" s="277"/>
      <c r="VVI40" s="277"/>
      <c r="VVJ40" s="277"/>
      <c r="VVK40" s="277"/>
      <c r="VVL40" s="277"/>
      <c r="VVM40" s="277"/>
      <c r="VVN40" s="277"/>
      <c r="VVO40" s="277"/>
      <c r="VVP40" s="277"/>
      <c r="VVQ40" s="277"/>
      <c r="VVR40" s="277"/>
      <c r="VVS40" s="277"/>
      <c r="VVT40" s="277"/>
      <c r="VVU40" s="277"/>
      <c r="VVV40" s="277"/>
      <c r="VVW40" s="277"/>
      <c r="VVX40" s="277"/>
      <c r="VVY40" s="277"/>
      <c r="VVZ40" s="277"/>
      <c r="VWA40" s="277"/>
      <c r="VWB40" s="277"/>
      <c r="VWC40" s="277"/>
      <c r="VWD40" s="277"/>
      <c r="VWE40" s="277"/>
      <c r="VWF40" s="277"/>
      <c r="VWG40" s="277"/>
      <c r="VWH40" s="277"/>
      <c r="VWI40" s="277"/>
      <c r="VWJ40" s="277"/>
      <c r="VWK40" s="277"/>
      <c r="VWL40" s="277"/>
      <c r="VWM40" s="277"/>
      <c r="VWN40" s="277"/>
      <c r="VWO40" s="277"/>
      <c r="VWP40" s="277"/>
      <c r="VWQ40" s="277"/>
      <c r="VWR40" s="277"/>
      <c r="VWS40" s="277"/>
      <c r="VWT40" s="277"/>
      <c r="VWU40" s="277"/>
      <c r="VWV40" s="277"/>
      <c r="VWW40" s="277"/>
      <c r="VWX40" s="277"/>
      <c r="VWY40" s="277"/>
      <c r="VWZ40" s="277"/>
      <c r="VXA40" s="277"/>
      <c r="VXB40" s="277"/>
      <c r="VXC40" s="277"/>
      <c r="VXD40" s="277"/>
      <c r="VXE40" s="277"/>
      <c r="VXF40" s="277"/>
      <c r="VXG40" s="277"/>
      <c r="VXH40" s="277"/>
      <c r="VXI40" s="277"/>
      <c r="VXJ40" s="277"/>
      <c r="VXK40" s="277"/>
      <c r="VXL40" s="277"/>
      <c r="VXM40" s="277"/>
      <c r="VXN40" s="277"/>
      <c r="VXO40" s="277"/>
      <c r="VXP40" s="277"/>
      <c r="VXQ40" s="277"/>
      <c r="VXR40" s="277"/>
      <c r="VXS40" s="277"/>
      <c r="VXT40" s="277"/>
      <c r="VXU40" s="277"/>
      <c r="VXV40" s="277"/>
      <c r="VXW40" s="277"/>
      <c r="VXX40" s="277"/>
      <c r="VXY40" s="277"/>
      <c r="VXZ40" s="277"/>
      <c r="VYA40" s="277"/>
      <c r="VYB40" s="277"/>
      <c r="VYC40" s="277"/>
      <c r="VYD40" s="277"/>
      <c r="VYE40" s="277"/>
      <c r="VYF40" s="277"/>
      <c r="VYG40" s="277"/>
      <c r="VYH40" s="277"/>
      <c r="VYI40" s="277"/>
      <c r="VYJ40" s="277"/>
      <c r="VYK40" s="277"/>
      <c r="VYL40" s="277"/>
      <c r="VYM40" s="277"/>
      <c r="VYN40" s="277"/>
      <c r="VYO40" s="277"/>
      <c r="VYP40" s="277"/>
      <c r="VYQ40" s="277"/>
      <c r="VYR40" s="277"/>
      <c r="VYS40" s="277"/>
      <c r="VYT40" s="277"/>
      <c r="VYU40" s="277"/>
      <c r="VYV40" s="277"/>
      <c r="VYW40" s="277"/>
      <c r="VYX40" s="277"/>
      <c r="VYY40" s="277"/>
      <c r="VYZ40" s="277"/>
      <c r="VZA40" s="277"/>
      <c r="VZB40" s="277"/>
      <c r="VZC40" s="277"/>
      <c r="VZD40" s="277"/>
      <c r="VZE40" s="277"/>
      <c r="VZF40" s="277"/>
      <c r="VZG40" s="277"/>
      <c r="VZH40" s="277"/>
      <c r="VZI40" s="277"/>
      <c r="VZJ40" s="277"/>
      <c r="VZK40" s="277"/>
      <c r="VZL40" s="277"/>
      <c r="VZM40" s="277"/>
      <c r="VZN40" s="277"/>
      <c r="VZO40" s="277"/>
      <c r="VZP40" s="277"/>
      <c r="VZQ40" s="277"/>
      <c r="VZR40" s="277"/>
      <c r="VZS40" s="277"/>
      <c r="VZT40" s="277"/>
      <c r="VZU40" s="277"/>
      <c r="VZV40" s="277"/>
      <c r="VZW40" s="277"/>
      <c r="VZX40" s="277"/>
      <c r="VZY40" s="277"/>
      <c r="VZZ40" s="277"/>
      <c r="WAA40" s="277"/>
      <c r="WAB40" s="277"/>
      <c r="WAC40" s="277"/>
      <c r="WAD40" s="277"/>
      <c r="WAE40" s="277"/>
      <c r="WAF40" s="277"/>
      <c r="WAG40" s="277"/>
      <c r="WAH40" s="277"/>
      <c r="WAI40" s="277"/>
      <c r="WAJ40" s="277"/>
      <c r="WAK40" s="277"/>
      <c r="WAL40" s="277"/>
      <c r="WAM40" s="277"/>
      <c r="WAN40" s="277"/>
      <c r="WAO40" s="277"/>
      <c r="WAP40" s="277"/>
      <c r="WAQ40" s="277"/>
      <c r="WAR40" s="277"/>
      <c r="WAS40" s="277"/>
      <c r="WAT40" s="277"/>
      <c r="WAU40" s="277"/>
      <c r="WAV40" s="277"/>
      <c r="WAW40" s="277"/>
      <c r="WAX40" s="277"/>
      <c r="WAY40" s="277"/>
      <c r="WAZ40" s="277"/>
      <c r="WBA40" s="277"/>
      <c r="WBB40" s="277"/>
      <c r="WBC40" s="277"/>
      <c r="WBD40" s="277"/>
      <c r="WBE40" s="277"/>
      <c r="WBF40" s="277"/>
      <c r="WBG40" s="277"/>
      <c r="WBH40" s="277"/>
      <c r="WBI40" s="277"/>
      <c r="WBJ40" s="277"/>
      <c r="WBK40" s="277"/>
      <c r="WBL40" s="277"/>
      <c r="WBM40" s="277"/>
      <c r="WBN40" s="277"/>
      <c r="WBO40" s="277"/>
      <c r="WBP40" s="277"/>
      <c r="WBQ40" s="277"/>
      <c r="WBR40" s="277"/>
      <c r="WBS40" s="277"/>
      <c r="WBT40" s="277"/>
      <c r="WBU40" s="277"/>
      <c r="WBV40" s="277"/>
      <c r="WBW40" s="277"/>
      <c r="WBX40" s="277"/>
      <c r="WBY40" s="277"/>
      <c r="WBZ40" s="277"/>
      <c r="WCA40" s="277"/>
      <c r="WCB40" s="277"/>
      <c r="WCC40" s="277"/>
      <c r="WCD40" s="277"/>
      <c r="WCE40" s="277"/>
      <c r="WCF40" s="277"/>
      <c r="WCG40" s="277"/>
      <c r="WCH40" s="277"/>
      <c r="WCI40" s="277"/>
      <c r="WCJ40" s="277"/>
      <c r="WCK40" s="277"/>
      <c r="WCL40" s="277"/>
      <c r="WCM40" s="277"/>
      <c r="WCN40" s="277"/>
      <c r="WCO40" s="277"/>
      <c r="WCP40" s="277"/>
      <c r="WCQ40" s="277"/>
      <c r="WCR40" s="277"/>
      <c r="WCS40" s="277"/>
      <c r="WCT40" s="277"/>
      <c r="WCU40" s="277"/>
      <c r="WCV40" s="277"/>
      <c r="WCW40" s="277"/>
      <c r="WCX40" s="277"/>
      <c r="WCY40" s="277"/>
      <c r="WCZ40" s="277"/>
      <c r="WDA40" s="277"/>
      <c r="WDB40" s="277"/>
      <c r="WDC40" s="277"/>
      <c r="WDD40" s="277"/>
      <c r="WDE40" s="277"/>
      <c r="WDF40" s="277"/>
      <c r="WDG40" s="277"/>
      <c r="WDH40" s="277"/>
      <c r="WDI40" s="277"/>
      <c r="WDJ40" s="277"/>
      <c r="WDK40" s="277"/>
      <c r="WDL40" s="277"/>
      <c r="WDM40" s="277"/>
      <c r="WDN40" s="277"/>
      <c r="WDO40" s="277"/>
      <c r="WDP40" s="277"/>
      <c r="WDQ40" s="277"/>
      <c r="WDR40" s="277"/>
      <c r="WDS40" s="277"/>
      <c r="WDT40" s="277"/>
      <c r="WDU40" s="277"/>
      <c r="WDV40" s="277"/>
      <c r="WDW40" s="277"/>
      <c r="WDX40" s="277"/>
      <c r="WDY40" s="277"/>
      <c r="WDZ40" s="277"/>
      <c r="WEA40" s="277"/>
      <c r="WEB40" s="277"/>
      <c r="WEC40" s="277"/>
      <c r="WED40" s="277"/>
      <c r="WEE40" s="277"/>
      <c r="WEF40" s="277"/>
      <c r="WEG40" s="277"/>
      <c r="WEH40" s="277"/>
      <c r="WEI40" s="277"/>
      <c r="WEJ40" s="277"/>
      <c r="WEK40" s="277"/>
      <c r="WEL40" s="277"/>
      <c r="WEM40" s="277"/>
      <c r="WEN40" s="277"/>
      <c r="WEO40" s="277"/>
      <c r="WEP40" s="277"/>
      <c r="WEQ40" s="277"/>
      <c r="WER40" s="277"/>
      <c r="WES40" s="277"/>
      <c r="WET40" s="277"/>
      <c r="WEU40" s="277"/>
      <c r="WEV40" s="277"/>
      <c r="WEW40" s="277"/>
      <c r="WEX40" s="277"/>
      <c r="WEY40" s="277"/>
      <c r="WEZ40" s="277"/>
      <c r="WFA40" s="277"/>
      <c r="WFB40" s="277"/>
      <c r="WFC40" s="277"/>
      <c r="WFD40" s="277"/>
      <c r="WFE40" s="277"/>
      <c r="WFF40" s="277"/>
      <c r="WFG40" s="277"/>
      <c r="WFH40" s="277"/>
      <c r="WFI40" s="277"/>
      <c r="WFJ40" s="277"/>
      <c r="WFK40" s="277"/>
      <c r="WFL40" s="277"/>
      <c r="WFM40" s="277"/>
      <c r="WFN40" s="277"/>
      <c r="WFO40" s="277"/>
      <c r="WFP40" s="277"/>
      <c r="WFQ40" s="277"/>
      <c r="WFR40" s="277"/>
      <c r="WFS40" s="277"/>
      <c r="WFT40" s="277"/>
      <c r="WFU40" s="277"/>
      <c r="WFV40" s="277"/>
      <c r="WFW40" s="277"/>
      <c r="WFX40" s="277"/>
      <c r="WFY40" s="277"/>
      <c r="WFZ40" s="277"/>
      <c r="WGA40" s="277"/>
      <c r="WGB40" s="277"/>
      <c r="WGC40" s="277"/>
      <c r="WGD40" s="277"/>
      <c r="WGE40" s="277"/>
      <c r="WGF40" s="277"/>
      <c r="WGG40" s="277"/>
      <c r="WGH40" s="277"/>
      <c r="WGI40" s="277"/>
      <c r="WGJ40" s="277"/>
      <c r="WGK40" s="277"/>
      <c r="WGL40" s="277"/>
      <c r="WGM40" s="277"/>
      <c r="WGN40" s="277"/>
      <c r="WGO40" s="277"/>
      <c r="WGP40" s="277"/>
      <c r="WGQ40" s="277"/>
      <c r="WGR40" s="277"/>
      <c r="WGS40" s="277"/>
      <c r="WGT40" s="277"/>
      <c r="WGU40" s="277"/>
      <c r="WGV40" s="277"/>
      <c r="WGW40" s="277"/>
      <c r="WGX40" s="277"/>
      <c r="WGY40" s="277"/>
      <c r="WGZ40" s="277"/>
      <c r="WHA40" s="277"/>
      <c r="WHB40" s="277"/>
      <c r="WHC40" s="277"/>
      <c r="WHD40" s="277"/>
      <c r="WHE40" s="277"/>
      <c r="WHF40" s="277"/>
      <c r="WHG40" s="277"/>
      <c r="WHH40" s="277"/>
      <c r="WHI40" s="277"/>
      <c r="WHJ40" s="277"/>
      <c r="WHK40" s="277"/>
      <c r="WHL40" s="277"/>
      <c r="WHM40" s="277"/>
      <c r="WHN40" s="277"/>
      <c r="WHO40" s="277"/>
      <c r="WHP40" s="277"/>
      <c r="WHQ40" s="277"/>
      <c r="WHR40" s="277"/>
      <c r="WHS40" s="277"/>
      <c r="WHT40" s="277"/>
      <c r="WHU40" s="277"/>
      <c r="WHV40" s="277"/>
      <c r="WHW40" s="277"/>
      <c r="WHX40" s="277"/>
      <c r="WHY40" s="277"/>
      <c r="WHZ40" s="277"/>
      <c r="WIA40" s="277"/>
      <c r="WIB40" s="277"/>
      <c r="WIC40" s="277"/>
      <c r="WID40" s="277"/>
      <c r="WIE40" s="277"/>
      <c r="WIF40" s="277"/>
      <c r="WIG40" s="277"/>
      <c r="WIH40" s="277"/>
      <c r="WII40" s="277"/>
      <c r="WIJ40" s="277"/>
      <c r="WIK40" s="277"/>
      <c r="WIL40" s="277"/>
      <c r="WIM40" s="277"/>
      <c r="WIN40" s="277"/>
      <c r="WIO40" s="277"/>
      <c r="WIP40" s="277"/>
      <c r="WIQ40" s="277"/>
      <c r="WIR40" s="277"/>
      <c r="WIS40" s="277"/>
      <c r="WIT40" s="277"/>
      <c r="WIU40" s="277"/>
      <c r="WIV40" s="277"/>
      <c r="WIW40" s="277"/>
      <c r="WIX40" s="277"/>
      <c r="WIY40" s="277"/>
      <c r="WIZ40" s="277"/>
      <c r="WJA40" s="277"/>
      <c r="WJB40" s="277"/>
      <c r="WJC40" s="277"/>
      <c r="WJD40" s="277"/>
      <c r="WJE40" s="277"/>
      <c r="WJF40" s="277"/>
      <c r="WJG40" s="277"/>
      <c r="WJH40" s="277"/>
      <c r="WJI40" s="277"/>
      <c r="WJJ40" s="277"/>
      <c r="WJK40" s="277"/>
      <c r="WJL40" s="277"/>
      <c r="WJM40" s="277"/>
      <c r="WJN40" s="277"/>
      <c r="WJO40" s="277"/>
      <c r="WJP40" s="277"/>
      <c r="WJQ40" s="277"/>
      <c r="WJR40" s="277"/>
      <c r="WJS40" s="277"/>
      <c r="WJT40" s="277"/>
      <c r="WJU40" s="277"/>
      <c r="WJV40" s="277"/>
      <c r="WJW40" s="277"/>
      <c r="WJX40" s="277"/>
      <c r="WJY40" s="277"/>
      <c r="WJZ40" s="277"/>
      <c r="WKA40" s="277"/>
      <c r="WKB40" s="277"/>
      <c r="WKC40" s="277"/>
      <c r="WKD40" s="277"/>
      <c r="WKE40" s="277"/>
      <c r="WKF40" s="277"/>
      <c r="WKG40" s="277"/>
      <c r="WKH40" s="277"/>
      <c r="WKI40" s="277"/>
      <c r="WKJ40" s="277"/>
      <c r="WKK40" s="277"/>
      <c r="WKL40" s="277"/>
      <c r="WKM40" s="277"/>
      <c r="WKN40" s="277"/>
      <c r="WKO40" s="277"/>
      <c r="WKP40" s="277"/>
      <c r="WKQ40" s="277"/>
      <c r="WKR40" s="277"/>
      <c r="WKS40" s="277"/>
      <c r="WKT40" s="277"/>
      <c r="WKU40" s="277"/>
      <c r="WKV40" s="277"/>
      <c r="WKW40" s="277"/>
      <c r="WKX40" s="277"/>
      <c r="WKY40" s="277"/>
      <c r="WKZ40" s="277"/>
      <c r="WLA40" s="277"/>
      <c r="WLB40" s="277"/>
      <c r="WLC40" s="277"/>
      <c r="WLD40" s="277"/>
      <c r="WLE40" s="277"/>
      <c r="WLF40" s="277"/>
      <c r="WLG40" s="277"/>
      <c r="WLH40" s="277"/>
      <c r="WLI40" s="277"/>
      <c r="WLJ40" s="277"/>
      <c r="WLK40" s="277"/>
      <c r="WLL40" s="277"/>
      <c r="WLM40" s="277"/>
      <c r="WLN40" s="277"/>
      <c r="WLO40" s="277"/>
      <c r="WLP40" s="277"/>
      <c r="WLQ40" s="277"/>
      <c r="WLR40" s="277"/>
      <c r="WLS40" s="277"/>
      <c r="WLT40" s="277"/>
      <c r="WLU40" s="277"/>
      <c r="WLV40" s="277"/>
      <c r="WLW40" s="277"/>
      <c r="WLX40" s="277"/>
      <c r="WLY40" s="277"/>
      <c r="WLZ40" s="277"/>
      <c r="WMA40" s="277"/>
      <c r="WMB40" s="277"/>
      <c r="WMC40" s="277"/>
      <c r="WMD40" s="277"/>
      <c r="WME40" s="277"/>
      <c r="WMF40" s="277"/>
      <c r="WMG40" s="277"/>
      <c r="WMH40" s="277"/>
      <c r="WMI40" s="277"/>
      <c r="WMJ40" s="277"/>
      <c r="WMK40" s="277"/>
      <c r="WML40" s="277"/>
      <c r="WMM40" s="277"/>
      <c r="WMN40" s="277"/>
      <c r="WMO40" s="277"/>
      <c r="WMP40" s="277"/>
      <c r="WMQ40" s="277"/>
      <c r="WMR40" s="277"/>
      <c r="WMS40" s="277"/>
      <c r="WMT40" s="277"/>
      <c r="WMU40" s="277"/>
      <c r="WMV40" s="277"/>
      <c r="WMW40" s="277"/>
      <c r="WMX40" s="277"/>
      <c r="WMY40" s="277"/>
      <c r="WMZ40" s="277"/>
      <c r="WNA40" s="277"/>
      <c r="WNB40" s="277"/>
      <c r="WNC40" s="277"/>
      <c r="WND40" s="277"/>
      <c r="WNE40" s="277"/>
      <c r="WNF40" s="277"/>
      <c r="WNG40" s="277"/>
      <c r="WNH40" s="277"/>
      <c r="WNI40" s="277"/>
      <c r="WNJ40" s="277"/>
      <c r="WNK40" s="277"/>
      <c r="WNL40" s="277"/>
      <c r="WNM40" s="277"/>
      <c r="WNN40" s="277"/>
      <c r="WNO40" s="277"/>
      <c r="WNP40" s="277"/>
      <c r="WNQ40" s="277"/>
      <c r="WNR40" s="277"/>
      <c r="WNS40" s="277"/>
      <c r="WNT40" s="277"/>
      <c r="WNU40" s="277"/>
      <c r="WNV40" s="277"/>
      <c r="WNW40" s="277"/>
      <c r="WNX40" s="277"/>
      <c r="WNY40" s="277"/>
      <c r="WNZ40" s="277"/>
      <c r="WOA40" s="277"/>
      <c r="WOB40" s="277"/>
      <c r="WOC40" s="277"/>
      <c r="WOD40" s="277"/>
      <c r="WOE40" s="277"/>
      <c r="WOF40" s="277"/>
      <c r="WOG40" s="277"/>
      <c r="WOH40" s="277"/>
      <c r="WOI40" s="277"/>
      <c r="WOJ40" s="277"/>
      <c r="WOK40" s="277"/>
      <c r="WOL40" s="277"/>
      <c r="WOM40" s="277"/>
      <c r="WON40" s="277"/>
      <c r="WOO40" s="277"/>
      <c r="WOP40" s="277"/>
      <c r="WOQ40" s="277"/>
      <c r="WOR40" s="277"/>
      <c r="WOS40" s="277"/>
      <c r="WOT40" s="277"/>
      <c r="WOU40" s="277"/>
      <c r="WOV40" s="277"/>
      <c r="WOW40" s="277"/>
      <c r="WOX40" s="277"/>
      <c r="WOY40" s="277"/>
      <c r="WOZ40" s="277"/>
      <c r="WPA40" s="277"/>
      <c r="WPB40" s="277"/>
      <c r="WPC40" s="277"/>
      <c r="WPD40" s="277"/>
      <c r="WPE40" s="277"/>
      <c r="WPF40" s="277"/>
      <c r="WPG40" s="277"/>
      <c r="WPH40" s="277"/>
      <c r="WPI40" s="277"/>
      <c r="WPJ40" s="277"/>
      <c r="WPK40" s="277"/>
      <c r="WPL40" s="277"/>
      <c r="WPM40" s="277"/>
      <c r="WPN40" s="277"/>
      <c r="WPO40" s="277"/>
      <c r="WPP40" s="277"/>
      <c r="WPQ40" s="277"/>
      <c r="WPR40" s="277"/>
      <c r="WPS40" s="277"/>
      <c r="WPT40" s="277"/>
      <c r="WPU40" s="277"/>
      <c r="WPV40" s="277"/>
      <c r="WPW40" s="277"/>
      <c r="WPX40" s="277"/>
      <c r="WPY40" s="277"/>
      <c r="WPZ40" s="277"/>
      <c r="WQA40" s="277"/>
      <c r="WQB40" s="277"/>
      <c r="WQC40" s="277"/>
      <c r="WQD40" s="277"/>
      <c r="WQE40" s="277"/>
      <c r="WQF40" s="277"/>
      <c r="WQG40" s="277"/>
      <c r="WQH40" s="277"/>
      <c r="WQI40" s="277"/>
      <c r="WQJ40" s="277"/>
      <c r="WQK40" s="277"/>
      <c r="WQL40" s="277"/>
      <c r="WQM40" s="277"/>
      <c r="WQN40" s="277"/>
      <c r="WQO40" s="277"/>
      <c r="WQP40" s="277"/>
      <c r="WQQ40" s="277"/>
      <c r="WQR40" s="277"/>
      <c r="WQS40" s="277"/>
      <c r="WQT40" s="277"/>
      <c r="WQU40" s="277"/>
      <c r="WQV40" s="277"/>
      <c r="WQW40" s="277"/>
      <c r="WQX40" s="277"/>
      <c r="WQY40" s="277"/>
      <c r="WQZ40" s="277"/>
      <c r="WRA40" s="277"/>
      <c r="WRB40" s="277"/>
      <c r="WRC40" s="277"/>
      <c r="WRD40" s="277"/>
      <c r="WRE40" s="277"/>
      <c r="WRF40" s="277"/>
      <c r="WRG40" s="277"/>
      <c r="WRH40" s="277"/>
      <c r="WRI40" s="277"/>
      <c r="WRJ40" s="277"/>
      <c r="WRK40" s="277"/>
      <c r="WRL40" s="277"/>
      <c r="WRM40" s="277"/>
      <c r="WRN40" s="277"/>
      <c r="WRO40" s="277"/>
      <c r="WRP40" s="277"/>
      <c r="WRQ40" s="277"/>
      <c r="WRR40" s="277"/>
      <c r="WRS40" s="277"/>
      <c r="WRT40" s="277"/>
      <c r="WRU40" s="277"/>
      <c r="WRV40" s="277"/>
      <c r="WRW40" s="277"/>
      <c r="WRX40" s="277"/>
      <c r="WRY40" s="277"/>
      <c r="WRZ40" s="277"/>
      <c r="WSA40" s="277"/>
      <c r="WSB40" s="277"/>
      <c r="WSC40" s="277"/>
      <c r="WSD40" s="277"/>
      <c r="WSE40" s="277"/>
      <c r="WSF40" s="277"/>
      <c r="WSG40" s="277"/>
      <c r="WSH40" s="277"/>
      <c r="WSI40" s="277"/>
      <c r="WSJ40" s="277"/>
      <c r="WSK40" s="277"/>
      <c r="WSL40" s="277"/>
      <c r="WSM40" s="277"/>
      <c r="WSN40" s="277"/>
      <c r="WSO40" s="277"/>
      <c r="WSP40" s="277"/>
      <c r="WSQ40" s="277"/>
      <c r="WSR40" s="277"/>
      <c r="WSS40" s="277"/>
      <c r="WST40" s="277"/>
      <c r="WSU40" s="277"/>
      <c r="WSV40" s="277"/>
      <c r="WSW40" s="277"/>
      <c r="WSX40" s="277"/>
      <c r="WSY40" s="277"/>
      <c r="WSZ40" s="277"/>
      <c r="WTA40" s="277"/>
      <c r="WTB40" s="277"/>
      <c r="WTC40" s="277"/>
      <c r="WTD40" s="277"/>
      <c r="WTE40" s="277"/>
      <c r="WTF40" s="277"/>
      <c r="WTG40" s="277"/>
      <c r="WTH40" s="277"/>
      <c r="WTI40" s="277"/>
      <c r="WTJ40" s="277"/>
      <c r="WTK40" s="277"/>
      <c r="WTL40" s="277"/>
      <c r="WTM40" s="277"/>
      <c r="WTN40" s="277"/>
      <c r="WTO40" s="277"/>
      <c r="WTP40" s="277"/>
      <c r="WTQ40" s="277"/>
      <c r="WTR40" s="277"/>
      <c r="WTS40" s="277"/>
      <c r="WTT40" s="277"/>
      <c r="WTU40" s="277"/>
      <c r="WTV40" s="277"/>
      <c r="WTW40" s="277"/>
      <c r="WTX40" s="277"/>
      <c r="WTY40" s="277"/>
      <c r="WTZ40" s="277"/>
      <c r="WUA40" s="277"/>
      <c r="WUB40" s="277"/>
      <c r="WUC40" s="277"/>
      <c r="WUD40" s="277"/>
      <c r="WUE40" s="277"/>
      <c r="WUF40" s="277"/>
      <c r="WUG40" s="277"/>
      <c r="WUH40" s="277"/>
      <c r="WUI40" s="277"/>
      <c r="WUJ40" s="277"/>
      <c r="WUK40" s="277"/>
      <c r="WUL40" s="277"/>
      <c r="WUM40" s="277"/>
      <c r="WUN40" s="277"/>
      <c r="WUO40" s="277"/>
      <c r="WUP40" s="277"/>
      <c r="WUQ40" s="277"/>
      <c r="WUR40" s="277"/>
      <c r="WUS40" s="277"/>
      <c r="WUT40" s="277"/>
      <c r="WUU40" s="277"/>
      <c r="WUV40" s="277"/>
      <c r="WUW40" s="277"/>
      <c r="WUX40" s="277"/>
      <c r="WUY40" s="277"/>
      <c r="WUZ40" s="277"/>
      <c r="WVA40" s="277"/>
      <c r="WVB40" s="277"/>
      <c r="WVC40" s="277"/>
      <c r="WVD40" s="277"/>
      <c r="WVE40" s="277"/>
      <c r="WVF40" s="277"/>
      <c r="WVG40" s="277"/>
      <c r="WVH40" s="277"/>
      <c r="WVI40" s="277"/>
      <c r="WVJ40" s="277"/>
      <c r="WVK40" s="277"/>
      <c r="WVL40" s="277"/>
      <c r="WVM40" s="277"/>
      <c r="WVN40" s="277"/>
      <c r="WVO40" s="277"/>
      <c r="WVP40" s="277"/>
      <c r="WVQ40" s="277"/>
      <c r="WVR40" s="277"/>
      <c r="WVS40" s="277"/>
      <c r="WVT40" s="277"/>
      <c r="WVU40" s="277"/>
      <c r="WVV40" s="277"/>
      <c r="WVW40" s="277"/>
      <c r="WVX40" s="277"/>
      <c r="WVY40" s="277"/>
      <c r="WVZ40" s="277"/>
      <c r="WWA40" s="277"/>
      <c r="WWB40" s="277"/>
      <c r="WWC40" s="277"/>
      <c r="WWD40" s="277"/>
      <c r="WWE40" s="277"/>
      <c r="WWF40" s="277"/>
      <c r="WWG40" s="277"/>
      <c r="WWH40" s="277"/>
      <c r="WWI40" s="277"/>
      <c r="WWJ40" s="277"/>
      <c r="WWK40" s="277"/>
      <c r="WWL40" s="277"/>
      <c r="WWM40" s="277"/>
      <c r="WWN40" s="277"/>
      <c r="WWO40" s="277"/>
      <c r="WWP40" s="277"/>
      <c r="WWQ40" s="277"/>
      <c r="WWR40" s="277"/>
      <c r="WWS40" s="277"/>
      <c r="WWT40" s="277"/>
      <c r="WWU40" s="277"/>
      <c r="WWV40" s="277"/>
      <c r="WWW40" s="277"/>
      <c r="WWX40" s="277"/>
      <c r="WWY40" s="277"/>
      <c r="WWZ40" s="277"/>
      <c r="WXA40" s="277"/>
      <c r="WXB40" s="277"/>
      <c r="WXC40" s="277"/>
      <c r="WXD40" s="277"/>
      <c r="WXE40" s="277"/>
      <c r="WXF40" s="277"/>
      <c r="WXG40" s="277"/>
      <c r="WXH40" s="277"/>
      <c r="WXI40" s="277"/>
      <c r="WXJ40" s="277"/>
      <c r="WXK40" s="277"/>
      <c r="WXL40" s="277"/>
      <c r="WXM40" s="277"/>
      <c r="WXN40" s="277"/>
      <c r="WXO40" s="277"/>
      <c r="WXP40" s="277"/>
      <c r="WXQ40" s="277"/>
      <c r="WXR40" s="277"/>
      <c r="WXS40" s="277"/>
      <c r="WXT40" s="277"/>
      <c r="WXU40" s="277"/>
      <c r="WXV40" s="277"/>
      <c r="WXW40" s="277"/>
      <c r="WXX40" s="277"/>
      <c r="WXY40" s="277"/>
      <c r="WXZ40" s="277"/>
      <c r="WYA40" s="277"/>
      <c r="WYB40" s="277"/>
      <c r="WYC40" s="277"/>
      <c r="WYD40" s="277"/>
      <c r="WYE40" s="277"/>
      <c r="WYF40" s="277"/>
      <c r="WYG40" s="277"/>
      <c r="WYH40" s="277"/>
      <c r="WYI40" s="277"/>
      <c r="WYJ40" s="277"/>
      <c r="WYK40" s="277"/>
      <c r="WYL40" s="277"/>
      <c r="WYM40" s="277"/>
      <c r="WYN40" s="277"/>
      <c r="WYO40" s="277"/>
      <c r="WYP40" s="277"/>
      <c r="WYQ40" s="277"/>
      <c r="WYR40" s="277"/>
      <c r="WYS40" s="277"/>
      <c r="WYT40" s="277"/>
      <c r="WYU40" s="277"/>
      <c r="WYV40" s="277"/>
      <c r="WYW40" s="277"/>
      <c r="WYX40" s="277"/>
      <c r="WYY40" s="277"/>
      <c r="WYZ40" s="277"/>
      <c r="WZA40" s="277"/>
      <c r="WZB40" s="277"/>
      <c r="WZC40" s="277"/>
      <c r="WZD40" s="277"/>
      <c r="WZE40" s="277"/>
      <c r="WZF40" s="277"/>
      <c r="WZG40" s="277"/>
      <c r="WZH40" s="277"/>
      <c r="WZI40" s="277"/>
      <c r="WZJ40" s="277"/>
      <c r="WZK40" s="277"/>
      <c r="WZL40" s="277"/>
      <c r="WZM40" s="277"/>
      <c r="WZN40" s="277"/>
      <c r="WZO40" s="277"/>
      <c r="WZP40" s="277"/>
      <c r="WZQ40" s="277"/>
      <c r="WZR40" s="277"/>
      <c r="WZS40" s="277"/>
      <c r="WZT40" s="277"/>
      <c r="WZU40" s="277"/>
      <c r="WZV40" s="277"/>
      <c r="WZW40" s="277"/>
      <c r="WZX40" s="277"/>
      <c r="WZY40" s="277"/>
      <c r="WZZ40" s="277"/>
      <c r="XAA40" s="277"/>
      <c r="XAB40" s="277"/>
      <c r="XAC40" s="277"/>
      <c r="XAD40" s="277"/>
      <c r="XAE40" s="277"/>
      <c r="XAF40" s="277"/>
      <c r="XAG40" s="277"/>
      <c r="XAH40" s="277"/>
      <c r="XAI40" s="277"/>
      <c r="XAJ40" s="277"/>
      <c r="XAK40" s="277"/>
      <c r="XAL40" s="277"/>
      <c r="XAM40" s="277"/>
      <c r="XAN40" s="277"/>
      <c r="XAO40" s="277"/>
      <c r="XAP40" s="277"/>
      <c r="XAQ40" s="277"/>
      <c r="XAR40" s="277"/>
      <c r="XAS40" s="277"/>
      <c r="XAT40" s="277"/>
      <c r="XAU40" s="277"/>
      <c r="XAV40" s="277"/>
      <c r="XAW40" s="277"/>
      <c r="XAX40" s="277"/>
      <c r="XAY40" s="277"/>
      <c r="XAZ40" s="277"/>
      <c r="XBA40" s="277"/>
      <c r="XBB40" s="277"/>
      <c r="XBC40" s="277"/>
      <c r="XBD40" s="277"/>
      <c r="XBE40" s="277"/>
      <c r="XBF40" s="277"/>
      <c r="XBG40" s="277"/>
      <c r="XBH40" s="277"/>
      <c r="XBI40" s="277"/>
      <c r="XBJ40" s="277"/>
      <c r="XBK40" s="277"/>
      <c r="XBL40" s="277"/>
      <c r="XBM40" s="277"/>
      <c r="XBN40" s="277"/>
      <c r="XBO40" s="277"/>
      <c r="XBP40" s="277"/>
      <c r="XBQ40" s="277"/>
      <c r="XBR40" s="277"/>
      <c r="XBS40" s="277"/>
      <c r="XBT40" s="277"/>
      <c r="XBU40" s="277"/>
      <c r="XBV40" s="277"/>
      <c r="XBW40" s="277"/>
      <c r="XBX40" s="277"/>
      <c r="XBY40" s="277"/>
      <c r="XBZ40" s="277"/>
      <c r="XCA40" s="277"/>
      <c r="XCB40" s="277"/>
      <c r="XCC40" s="277"/>
      <c r="XCD40" s="277"/>
      <c r="XCE40" s="277"/>
      <c r="XCF40" s="277"/>
      <c r="XCG40" s="277"/>
      <c r="XCH40" s="277"/>
      <c r="XCI40" s="277"/>
      <c r="XCJ40" s="277"/>
      <c r="XCK40" s="277"/>
      <c r="XCL40" s="277"/>
      <c r="XCM40" s="277"/>
      <c r="XCN40" s="277"/>
      <c r="XCO40" s="277"/>
      <c r="XCP40" s="277"/>
      <c r="XCQ40" s="277"/>
      <c r="XCR40" s="277"/>
      <c r="XCS40" s="277"/>
      <c r="XCT40" s="277"/>
      <c r="XCU40" s="277"/>
      <c r="XCV40" s="277"/>
      <c r="XCW40" s="277"/>
      <c r="XCX40" s="277"/>
      <c r="XCY40" s="277"/>
      <c r="XCZ40" s="277"/>
      <c r="XDA40" s="277"/>
      <c r="XDB40" s="277"/>
      <c r="XDC40" s="277"/>
      <c r="XDD40" s="277"/>
      <c r="XDE40" s="277"/>
      <c r="XDF40" s="277"/>
      <c r="XDG40" s="277"/>
      <c r="XDH40" s="277"/>
      <c r="XDI40" s="277"/>
      <c r="XDJ40" s="277"/>
      <c r="XDK40" s="277"/>
      <c r="XDL40" s="277"/>
      <c r="XDM40" s="277"/>
      <c r="XDN40" s="277"/>
      <c r="XDO40" s="277"/>
      <c r="XDP40" s="277"/>
      <c r="XDQ40" s="277"/>
      <c r="XDR40" s="277"/>
      <c r="XDS40" s="277"/>
      <c r="XDT40" s="277"/>
      <c r="XDU40" s="277"/>
      <c r="XDV40" s="277"/>
      <c r="XDW40" s="277"/>
      <c r="XDX40" s="277"/>
      <c r="XDY40" s="277"/>
      <c r="XDZ40" s="277"/>
      <c r="XEA40" s="277"/>
      <c r="XEB40" s="277"/>
      <c r="XEC40" s="277"/>
      <c r="XED40" s="277"/>
      <c r="XEE40" s="277"/>
      <c r="XEF40" s="277"/>
      <c r="XEG40" s="277"/>
      <c r="XEH40" s="277"/>
      <c r="XEI40" s="277"/>
      <c r="XEJ40" s="277"/>
      <c r="XEK40" s="277"/>
      <c r="XEL40" s="277"/>
      <c r="XEM40" s="277"/>
      <c r="XEN40" s="277"/>
      <c r="XEO40" s="277"/>
      <c r="XEP40" s="277"/>
      <c r="XEQ40" s="277"/>
      <c r="XER40" s="277"/>
      <c r="XES40" s="277"/>
      <c r="XET40" s="277"/>
      <c r="XEU40" s="277"/>
      <c r="XEV40" s="277"/>
      <c r="XEW40" s="277"/>
      <c r="XEX40" s="277"/>
      <c r="XEY40" s="277"/>
      <c r="XEZ40" s="277"/>
      <c r="XFA40" s="277"/>
    </row>
    <row r="41" s="365" customFormat="1" ht="33" customHeight="1" spans="1:16381">
      <c r="A41" s="387" t="s">
        <v>2120</v>
      </c>
      <c r="B41" s="386"/>
      <c r="C41" s="383"/>
      <c r="D41" s="383"/>
      <c r="E41" s="381"/>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4"/>
      <c r="DI41" s="364"/>
      <c r="DJ41" s="364"/>
      <c r="DK41" s="364"/>
      <c r="DL41" s="364"/>
      <c r="DM41" s="364"/>
      <c r="DN41" s="364"/>
      <c r="DO41" s="364"/>
      <c r="DP41" s="364"/>
      <c r="DQ41" s="364"/>
      <c r="DR41" s="364"/>
      <c r="DS41" s="364"/>
      <c r="DT41" s="364"/>
      <c r="DU41" s="364"/>
      <c r="DV41" s="364"/>
      <c r="DW41" s="364"/>
      <c r="DX41" s="364"/>
      <c r="DY41" s="364"/>
      <c r="DZ41" s="364"/>
      <c r="EA41" s="364"/>
      <c r="EB41" s="364"/>
      <c r="EC41" s="364"/>
      <c r="ED41" s="364"/>
      <c r="EE41" s="364"/>
      <c r="EF41" s="364"/>
      <c r="EG41" s="364"/>
      <c r="EH41" s="364"/>
      <c r="EI41" s="364"/>
      <c r="EJ41" s="364"/>
      <c r="EK41" s="364"/>
      <c r="EL41" s="364"/>
      <c r="EM41" s="364"/>
      <c r="EN41" s="364"/>
      <c r="EO41" s="364"/>
      <c r="EP41" s="364"/>
      <c r="EQ41" s="364"/>
      <c r="ER41" s="364"/>
      <c r="ES41" s="364"/>
      <c r="ET41" s="364"/>
      <c r="EU41" s="364"/>
      <c r="EV41" s="364"/>
      <c r="EW41" s="364"/>
      <c r="EX41" s="364"/>
      <c r="EY41" s="364"/>
      <c r="EZ41" s="364"/>
      <c r="FA41" s="364"/>
      <c r="FB41" s="364"/>
      <c r="FC41" s="364"/>
      <c r="FD41" s="364"/>
      <c r="FE41" s="364"/>
      <c r="FF41" s="364"/>
      <c r="FG41" s="364"/>
      <c r="FH41" s="364"/>
      <c r="FI41" s="364"/>
      <c r="FJ41" s="364"/>
      <c r="FK41" s="364"/>
      <c r="FL41" s="364"/>
      <c r="FM41" s="364"/>
      <c r="FN41" s="364"/>
      <c r="FO41" s="364"/>
      <c r="FP41" s="364"/>
      <c r="FQ41" s="364"/>
      <c r="FR41" s="364"/>
      <c r="FS41" s="364"/>
      <c r="FT41" s="364"/>
      <c r="FU41" s="364"/>
      <c r="FV41" s="364"/>
      <c r="FW41" s="364"/>
      <c r="FX41" s="364"/>
      <c r="FY41" s="364"/>
      <c r="FZ41" s="364"/>
      <c r="GA41" s="364"/>
      <c r="GB41" s="364"/>
      <c r="GC41" s="364"/>
      <c r="GD41" s="364"/>
      <c r="GE41" s="364"/>
      <c r="GF41" s="364"/>
      <c r="GG41" s="364"/>
      <c r="GH41" s="364"/>
      <c r="GI41" s="364"/>
      <c r="GJ41" s="364"/>
      <c r="GK41" s="364"/>
      <c r="GL41" s="364"/>
      <c r="GM41" s="364"/>
      <c r="GN41" s="364"/>
      <c r="GO41" s="364"/>
      <c r="GP41" s="364"/>
      <c r="GQ41" s="364"/>
      <c r="GR41" s="364"/>
      <c r="GS41" s="364"/>
      <c r="GT41" s="364"/>
      <c r="GU41" s="364"/>
      <c r="GV41" s="364"/>
      <c r="GW41" s="364"/>
      <c r="GX41" s="364"/>
      <c r="GY41" s="364"/>
      <c r="GZ41" s="364"/>
      <c r="HA41" s="364"/>
      <c r="HB41" s="364"/>
      <c r="HC41" s="364"/>
      <c r="HD41" s="364"/>
      <c r="HE41" s="364"/>
      <c r="HF41" s="364"/>
      <c r="HG41" s="364"/>
      <c r="HH41" s="364"/>
      <c r="HI41" s="364"/>
      <c r="HJ41" s="364"/>
      <c r="HK41" s="364"/>
      <c r="HL41" s="364"/>
      <c r="HM41" s="364"/>
      <c r="HN41" s="364"/>
      <c r="HO41" s="364"/>
      <c r="HP41" s="364"/>
      <c r="HQ41" s="364"/>
      <c r="HR41" s="364"/>
      <c r="HS41" s="364"/>
      <c r="HT41" s="364"/>
      <c r="HU41" s="364"/>
      <c r="HV41" s="364"/>
      <c r="HW41" s="364"/>
      <c r="HX41" s="364"/>
      <c r="HY41" s="364"/>
      <c r="HZ41" s="364"/>
      <c r="IA41" s="364"/>
      <c r="IB41" s="364"/>
      <c r="IC41" s="364"/>
      <c r="ID41" s="364"/>
      <c r="IE41" s="364"/>
      <c r="IF41" s="364"/>
      <c r="IG41" s="277"/>
      <c r="IH41" s="277"/>
      <c r="II41" s="277"/>
      <c r="IJ41" s="277"/>
      <c r="IK41" s="277"/>
      <c r="IL41" s="277"/>
      <c r="IM41" s="277"/>
      <c r="IN41" s="277"/>
      <c r="IO41" s="277"/>
      <c r="IP41" s="277"/>
      <c r="IQ41" s="277"/>
      <c r="IR41" s="277"/>
      <c r="IS41" s="277"/>
      <c r="IT41" s="277"/>
      <c r="IU41" s="277"/>
      <c r="IV41" s="277"/>
      <c r="IW41" s="277"/>
      <c r="IX41" s="277"/>
      <c r="IY41" s="277"/>
      <c r="IZ41" s="277"/>
      <c r="JA41" s="277"/>
      <c r="JB41" s="277"/>
      <c r="JC41" s="277"/>
      <c r="JD41" s="277"/>
      <c r="JE41" s="277"/>
      <c r="JF41" s="277"/>
      <c r="JG41" s="277"/>
      <c r="JH41" s="277"/>
      <c r="JI41" s="277"/>
      <c r="JJ41" s="277"/>
      <c r="JK41" s="277"/>
      <c r="JL41" s="277"/>
      <c r="JM41" s="277"/>
      <c r="JN41" s="277"/>
      <c r="JO41" s="277"/>
      <c r="JP41" s="277"/>
      <c r="JQ41" s="277"/>
      <c r="JR41" s="277"/>
      <c r="JS41" s="277"/>
      <c r="JT41" s="277"/>
      <c r="JU41" s="277"/>
      <c r="JV41" s="277"/>
      <c r="JW41" s="277"/>
      <c r="JX41" s="277"/>
      <c r="JY41" s="277"/>
      <c r="JZ41" s="277"/>
      <c r="KA41" s="277"/>
      <c r="KB41" s="277"/>
      <c r="KC41" s="277"/>
      <c r="KD41" s="277"/>
      <c r="KE41" s="277"/>
      <c r="KF41" s="277"/>
      <c r="KG41" s="277"/>
      <c r="KH41" s="277"/>
      <c r="KI41" s="277"/>
      <c r="KJ41" s="277"/>
      <c r="KK41" s="277"/>
      <c r="KL41" s="277"/>
      <c r="KM41" s="277"/>
      <c r="KN41" s="277"/>
      <c r="KO41" s="277"/>
      <c r="KP41" s="277"/>
      <c r="KQ41" s="277"/>
      <c r="KR41" s="277"/>
      <c r="KS41" s="277"/>
      <c r="KT41" s="277"/>
      <c r="KU41" s="277"/>
      <c r="KV41" s="277"/>
      <c r="KW41" s="277"/>
      <c r="KX41" s="277"/>
      <c r="KY41" s="277"/>
      <c r="KZ41" s="277"/>
      <c r="LA41" s="277"/>
      <c r="LB41" s="277"/>
      <c r="LC41" s="277"/>
      <c r="LD41" s="277"/>
      <c r="LE41" s="277"/>
      <c r="LF41" s="277"/>
      <c r="LG41" s="277"/>
      <c r="LH41" s="277"/>
      <c r="LI41" s="277"/>
      <c r="LJ41" s="277"/>
      <c r="LK41" s="277"/>
      <c r="LL41" s="277"/>
      <c r="LM41" s="277"/>
      <c r="LN41" s="277"/>
      <c r="LO41" s="277"/>
      <c r="LP41" s="277"/>
      <c r="LQ41" s="277"/>
      <c r="LR41" s="277"/>
      <c r="LS41" s="277"/>
      <c r="LT41" s="277"/>
      <c r="LU41" s="277"/>
      <c r="LV41" s="277"/>
      <c r="LW41" s="277"/>
      <c r="LX41" s="277"/>
      <c r="LY41" s="277"/>
      <c r="LZ41" s="277"/>
      <c r="MA41" s="277"/>
      <c r="MB41" s="277"/>
      <c r="MC41" s="277"/>
      <c r="MD41" s="277"/>
      <c r="ME41" s="277"/>
      <c r="MF41" s="277"/>
      <c r="MG41" s="277"/>
      <c r="MH41" s="277"/>
      <c r="MI41" s="277"/>
      <c r="MJ41" s="277"/>
      <c r="MK41" s="277"/>
      <c r="ML41" s="277"/>
      <c r="MM41" s="277"/>
      <c r="MN41" s="277"/>
      <c r="MO41" s="277"/>
      <c r="MP41" s="277"/>
      <c r="MQ41" s="277"/>
      <c r="MR41" s="277"/>
      <c r="MS41" s="277"/>
      <c r="MT41" s="277"/>
      <c r="MU41" s="277"/>
      <c r="MV41" s="277"/>
      <c r="MW41" s="277"/>
      <c r="MX41" s="277"/>
      <c r="MY41" s="277"/>
      <c r="MZ41" s="277"/>
      <c r="NA41" s="277"/>
      <c r="NB41" s="277"/>
      <c r="NC41" s="277"/>
      <c r="ND41" s="277"/>
      <c r="NE41" s="277"/>
      <c r="NF41" s="277"/>
      <c r="NG41" s="277"/>
      <c r="NH41" s="277"/>
      <c r="NI41" s="277"/>
      <c r="NJ41" s="277"/>
      <c r="NK41" s="277"/>
      <c r="NL41" s="277"/>
      <c r="NM41" s="277"/>
      <c r="NN41" s="277"/>
      <c r="NO41" s="277"/>
      <c r="NP41" s="277"/>
      <c r="NQ41" s="277"/>
      <c r="NR41" s="277"/>
      <c r="NS41" s="277"/>
      <c r="NT41" s="277"/>
      <c r="NU41" s="277"/>
      <c r="NV41" s="277"/>
      <c r="NW41" s="277"/>
      <c r="NX41" s="277"/>
      <c r="NY41" s="277"/>
      <c r="NZ41" s="277"/>
      <c r="OA41" s="277"/>
      <c r="OB41" s="277"/>
      <c r="OC41" s="277"/>
      <c r="OD41" s="277"/>
      <c r="OE41" s="277"/>
      <c r="OF41" s="277"/>
      <c r="OG41" s="277"/>
      <c r="OH41" s="277"/>
      <c r="OI41" s="277"/>
      <c r="OJ41" s="277"/>
      <c r="OK41" s="277"/>
      <c r="OL41" s="277"/>
      <c r="OM41" s="277"/>
      <c r="ON41" s="277"/>
      <c r="OO41" s="277"/>
      <c r="OP41" s="277"/>
      <c r="OQ41" s="277"/>
      <c r="OR41" s="277"/>
      <c r="OS41" s="277"/>
      <c r="OT41" s="277"/>
      <c r="OU41" s="277"/>
      <c r="OV41" s="277"/>
      <c r="OW41" s="277"/>
      <c r="OX41" s="277"/>
      <c r="OY41" s="277"/>
      <c r="OZ41" s="277"/>
      <c r="PA41" s="277"/>
      <c r="PB41" s="277"/>
      <c r="PC41" s="277"/>
      <c r="PD41" s="277"/>
      <c r="PE41" s="277"/>
      <c r="PF41" s="277"/>
      <c r="PG41" s="277"/>
      <c r="PH41" s="277"/>
      <c r="PI41" s="277"/>
      <c r="PJ41" s="277"/>
      <c r="PK41" s="277"/>
      <c r="PL41" s="277"/>
      <c r="PM41" s="277"/>
      <c r="PN41" s="277"/>
      <c r="PO41" s="277"/>
      <c r="PP41" s="277"/>
      <c r="PQ41" s="277"/>
      <c r="PR41" s="277"/>
      <c r="PS41" s="277"/>
      <c r="PT41" s="277"/>
      <c r="PU41" s="277"/>
      <c r="PV41" s="277"/>
      <c r="PW41" s="277"/>
      <c r="PX41" s="277"/>
      <c r="PY41" s="277"/>
      <c r="PZ41" s="277"/>
      <c r="QA41" s="277"/>
      <c r="QB41" s="277"/>
      <c r="QC41" s="277"/>
      <c r="QD41" s="277"/>
      <c r="QE41" s="277"/>
      <c r="QF41" s="277"/>
      <c r="QG41" s="277"/>
      <c r="QH41" s="277"/>
      <c r="QI41" s="277"/>
      <c r="QJ41" s="277"/>
      <c r="QK41" s="277"/>
      <c r="QL41" s="277"/>
      <c r="QM41" s="277"/>
      <c r="QN41" s="277"/>
      <c r="QO41" s="277"/>
      <c r="QP41" s="277"/>
      <c r="QQ41" s="277"/>
      <c r="QR41" s="277"/>
      <c r="QS41" s="277"/>
      <c r="QT41" s="277"/>
      <c r="QU41" s="277"/>
      <c r="QV41" s="277"/>
      <c r="QW41" s="277"/>
      <c r="QX41" s="277"/>
      <c r="QY41" s="277"/>
      <c r="QZ41" s="277"/>
      <c r="RA41" s="277"/>
      <c r="RB41" s="277"/>
      <c r="RC41" s="277"/>
      <c r="RD41" s="277"/>
      <c r="RE41" s="277"/>
      <c r="RF41" s="277"/>
      <c r="RG41" s="277"/>
      <c r="RH41" s="277"/>
      <c r="RI41" s="277"/>
      <c r="RJ41" s="277"/>
      <c r="RK41" s="277"/>
      <c r="RL41" s="277"/>
      <c r="RM41" s="277"/>
      <c r="RN41" s="277"/>
      <c r="RO41" s="277"/>
      <c r="RP41" s="277"/>
      <c r="RQ41" s="277"/>
      <c r="RR41" s="277"/>
      <c r="RS41" s="277"/>
      <c r="RT41" s="277"/>
      <c r="RU41" s="277"/>
      <c r="RV41" s="277"/>
      <c r="RW41" s="277"/>
      <c r="RX41" s="277"/>
      <c r="RY41" s="277"/>
      <c r="RZ41" s="277"/>
      <c r="SA41" s="277"/>
      <c r="SB41" s="277"/>
      <c r="SC41" s="277"/>
      <c r="SD41" s="277"/>
      <c r="SE41" s="277"/>
      <c r="SF41" s="277"/>
      <c r="SG41" s="277"/>
      <c r="SH41" s="277"/>
      <c r="SI41" s="277"/>
      <c r="SJ41" s="277"/>
      <c r="SK41" s="277"/>
      <c r="SL41" s="277"/>
      <c r="SM41" s="277"/>
      <c r="SN41" s="277"/>
      <c r="SO41" s="277"/>
      <c r="SP41" s="277"/>
      <c r="SQ41" s="277"/>
      <c r="SR41" s="277"/>
      <c r="SS41" s="277"/>
      <c r="ST41" s="277"/>
      <c r="SU41" s="277"/>
      <c r="SV41" s="277"/>
      <c r="SW41" s="277"/>
      <c r="SX41" s="277"/>
      <c r="SY41" s="277"/>
      <c r="SZ41" s="277"/>
      <c r="TA41" s="277"/>
      <c r="TB41" s="277"/>
      <c r="TC41" s="277"/>
      <c r="TD41" s="277"/>
      <c r="TE41" s="277"/>
      <c r="TF41" s="277"/>
      <c r="TG41" s="277"/>
      <c r="TH41" s="277"/>
      <c r="TI41" s="277"/>
      <c r="TJ41" s="277"/>
      <c r="TK41" s="277"/>
      <c r="TL41" s="277"/>
      <c r="TM41" s="277"/>
      <c r="TN41" s="277"/>
      <c r="TO41" s="277"/>
      <c r="TP41" s="277"/>
      <c r="TQ41" s="277"/>
      <c r="TR41" s="277"/>
      <c r="TS41" s="277"/>
      <c r="TT41" s="277"/>
      <c r="TU41" s="277"/>
      <c r="TV41" s="277"/>
      <c r="TW41" s="277"/>
      <c r="TX41" s="277"/>
      <c r="TY41" s="277"/>
      <c r="TZ41" s="277"/>
      <c r="UA41" s="277"/>
      <c r="UB41" s="277"/>
      <c r="UC41" s="277"/>
      <c r="UD41" s="277"/>
      <c r="UE41" s="277"/>
      <c r="UF41" s="277"/>
      <c r="UG41" s="277"/>
      <c r="UH41" s="277"/>
      <c r="UI41" s="277"/>
      <c r="UJ41" s="277"/>
      <c r="UK41" s="277"/>
      <c r="UL41" s="277"/>
      <c r="UM41" s="277"/>
      <c r="UN41" s="277"/>
      <c r="UO41" s="277"/>
      <c r="UP41" s="277"/>
      <c r="UQ41" s="277"/>
      <c r="UR41" s="277"/>
      <c r="US41" s="277"/>
      <c r="UT41" s="277"/>
      <c r="UU41" s="277"/>
      <c r="UV41" s="277"/>
      <c r="UW41" s="277"/>
      <c r="UX41" s="277"/>
      <c r="UY41" s="277"/>
      <c r="UZ41" s="277"/>
      <c r="VA41" s="277"/>
      <c r="VB41" s="277"/>
      <c r="VC41" s="277"/>
      <c r="VD41" s="277"/>
      <c r="VE41" s="277"/>
      <c r="VF41" s="277"/>
      <c r="VG41" s="277"/>
      <c r="VH41" s="277"/>
      <c r="VI41" s="277"/>
      <c r="VJ41" s="277"/>
      <c r="VK41" s="277"/>
      <c r="VL41" s="277"/>
      <c r="VM41" s="277"/>
      <c r="VN41" s="277"/>
      <c r="VO41" s="277"/>
      <c r="VP41" s="277"/>
      <c r="VQ41" s="277"/>
      <c r="VR41" s="277"/>
      <c r="VS41" s="277"/>
      <c r="VT41" s="277"/>
      <c r="VU41" s="277"/>
      <c r="VV41" s="277"/>
      <c r="VW41" s="277"/>
      <c r="VX41" s="277"/>
      <c r="VY41" s="277"/>
      <c r="VZ41" s="277"/>
      <c r="WA41" s="277"/>
      <c r="WB41" s="277"/>
      <c r="WC41" s="277"/>
      <c r="WD41" s="277"/>
      <c r="WE41" s="277"/>
      <c r="WF41" s="277"/>
      <c r="WG41" s="277"/>
      <c r="WH41" s="277"/>
      <c r="WI41" s="277"/>
      <c r="WJ41" s="277"/>
      <c r="WK41" s="277"/>
      <c r="WL41" s="277"/>
      <c r="WM41" s="277"/>
      <c r="WN41" s="277"/>
      <c r="WO41" s="277"/>
      <c r="WP41" s="277"/>
      <c r="WQ41" s="277"/>
      <c r="WR41" s="277"/>
      <c r="WS41" s="277"/>
      <c r="WT41" s="277"/>
      <c r="WU41" s="277"/>
      <c r="WV41" s="277"/>
      <c r="WW41" s="277"/>
      <c r="WX41" s="277"/>
      <c r="WY41" s="277"/>
      <c r="WZ41" s="277"/>
      <c r="XA41" s="277"/>
      <c r="XB41" s="277"/>
      <c r="XC41" s="277"/>
      <c r="XD41" s="277"/>
      <c r="XE41" s="277"/>
      <c r="XF41" s="277"/>
      <c r="XG41" s="277"/>
      <c r="XH41" s="277"/>
      <c r="XI41" s="277"/>
      <c r="XJ41" s="277"/>
      <c r="XK41" s="277"/>
      <c r="XL41" s="277"/>
      <c r="XM41" s="277"/>
      <c r="XN41" s="277"/>
      <c r="XO41" s="277"/>
      <c r="XP41" s="277"/>
      <c r="XQ41" s="277"/>
      <c r="XR41" s="277"/>
      <c r="XS41" s="277"/>
      <c r="XT41" s="277"/>
      <c r="XU41" s="277"/>
      <c r="XV41" s="277"/>
      <c r="XW41" s="277"/>
      <c r="XX41" s="277"/>
      <c r="XY41" s="277"/>
      <c r="XZ41" s="277"/>
      <c r="YA41" s="277"/>
      <c r="YB41" s="277"/>
      <c r="YC41" s="277"/>
      <c r="YD41" s="277"/>
      <c r="YE41" s="277"/>
      <c r="YF41" s="277"/>
      <c r="YG41" s="277"/>
      <c r="YH41" s="277"/>
      <c r="YI41" s="277"/>
      <c r="YJ41" s="277"/>
      <c r="YK41" s="277"/>
      <c r="YL41" s="277"/>
      <c r="YM41" s="277"/>
      <c r="YN41" s="277"/>
      <c r="YO41" s="277"/>
      <c r="YP41" s="277"/>
      <c r="YQ41" s="277"/>
      <c r="YR41" s="277"/>
      <c r="YS41" s="277"/>
      <c r="YT41" s="277"/>
      <c r="YU41" s="277"/>
      <c r="YV41" s="277"/>
      <c r="YW41" s="277"/>
      <c r="YX41" s="277"/>
      <c r="YY41" s="277"/>
      <c r="YZ41" s="277"/>
      <c r="ZA41" s="277"/>
      <c r="ZB41" s="277"/>
      <c r="ZC41" s="277"/>
      <c r="ZD41" s="277"/>
      <c r="ZE41" s="277"/>
      <c r="ZF41" s="277"/>
      <c r="ZG41" s="277"/>
      <c r="ZH41" s="277"/>
      <c r="ZI41" s="277"/>
      <c r="ZJ41" s="277"/>
      <c r="ZK41" s="277"/>
      <c r="ZL41" s="277"/>
      <c r="ZM41" s="277"/>
      <c r="ZN41" s="277"/>
      <c r="ZO41" s="277"/>
      <c r="ZP41" s="277"/>
      <c r="ZQ41" s="277"/>
      <c r="ZR41" s="277"/>
      <c r="ZS41" s="277"/>
      <c r="ZT41" s="277"/>
      <c r="ZU41" s="277"/>
      <c r="ZV41" s="277"/>
      <c r="ZW41" s="277"/>
      <c r="ZX41" s="277"/>
      <c r="ZY41" s="277"/>
      <c r="ZZ41" s="277"/>
      <c r="AAA41" s="277"/>
      <c r="AAB41" s="277"/>
      <c r="AAC41" s="277"/>
      <c r="AAD41" s="277"/>
      <c r="AAE41" s="277"/>
      <c r="AAF41" s="277"/>
      <c r="AAG41" s="277"/>
      <c r="AAH41" s="277"/>
      <c r="AAI41" s="277"/>
      <c r="AAJ41" s="277"/>
      <c r="AAK41" s="277"/>
      <c r="AAL41" s="277"/>
      <c r="AAM41" s="277"/>
      <c r="AAN41" s="277"/>
      <c r="AAO41" s="277"/>
      <c r="AAP41" s="277"/>
      <c r="AAQ41" s="277"/>
      <c r="AAR41" s="277"/>
      <c r="AAS41" s="277"/>
      <c r="AAT41" s="277"/>
      <c r="AAU41" s="277"/>
      <c r="AAV41" s="277"/>
      <c r="AAW41" s="277"/>
      <c r="AAX41" s="277"/>
      <c r="AAY41" s="277"/>
      <c r="AAZ41" s="277"/>
      <c r="ABA41" s="277"/>
      <c r="ABB41" s="277"/>
      <c r="ABC41" s="277"/>
      <c r="ABD41" s="277"/>
      <c r="ABE41" s="277"/>
      <c r="ABF41" s="277"/>
      <c r="ABG41" s="277"/>
      <c r="ABH41" s="277"/>
      <c r="ABI41" s="277"/>
      <c r="ABJ41" s="277"/>
      <c r="ABK41" s="277"/>
      <c r="ABL41" s="277"/>
      <c r="ABM41" s="277"/>
      <c r="ABN41" s="277"/>
      <c r="ABO41" s="277"/>
      <c r="ABP41" s="277"/>
      <c r="ABQ41" s="277"/>
      <c r="ABR41" s="277"/>
      <c r="ABS41" s="277"/>
      <c r="ABT41" s="277"/>
      <c r="ABU41" s="277"/>
      <c r="ABV41" s="277"/>
      <c r="ABW41" s="277"/>
      <c r="ABX41" s="277"/>
      <c r="ABY41" s="277"/>
      <c r="ABZ41" s="277"/>
      <c r="ACA41" s="277"/>
      <c r="ACB41" s="277"/>
      <c r="ACC41" s="277"/>
      <c r="ACD41" s="277"/>
      <c r="ACE41" s="277"/>
      <c r="ACF41" s="277"/>
      <c r="ACG41" s="277"/>
      <c r="ACH41" s="277"/>
      <c r="ACI41" s="277"/>
      <c r="ACJ41" s="277"/>
      <c r="ACK41" s="277"/>
      <c r="ACL41" s="277"/>
      <c r="ACM41" s="277"/>
      <c r="ACN41" s="277"/>
      <c r="ACO41" s="277"/>
      <c r="ACP41" s="277"/>
      <c r="ACQ41" s="277"/>
      <c r="ACR41" s="277"/>
      <c r="ACS41" s="277"/>
      <c r="ACT41" s="277"/>
      <c r="ACU41" s="277"/>
      <c r="ACV41" s="277"/>
      <c r="ACW41" s="277"/>
      <c r="ACX41" s="277"/>
      <c r="ACY41" s="277"/>
      <c r="ACZ41" s="277"/>
      <c r="ADA41" s="277"/>
      <c r="ADB41" s="277"/>
      <c r="ADC41" s="277"/>
      <c r="ADD41" s="277"/>
      <c r="ADE41" s="277"/>
      <c r="ADF41" s="277"/>
      <c r="ADG41" s="277"/>
      <c r="ADH41" s="277"/>
      <c r="ADI41" s="277"/>
      <c r="ADJ41" s="277"/>
      <c r="ADK41" s="277"/>
      <c r="ADL41" s="277"/>
      <c r="ADM41" s="277"/>
      <c r="ADN41" s="277"/>
      <c r="ADO41" s="277"/>
      <c r="ADP41" s="277"/>
      <c r="ADQ41" s="277"/>
      <c r="ADR41" s="277"/>
      <c r="ADS41" s="277"/>
      <c r="ADT41" s="277"/>
      <c r="ADU41" s="277"/>
      <c r="ADV41" s="277"/>
      <c r="ADW41" s="277"/>
      <c r="ADX41" s="277"/>
      <c r="ADY41" s="277"/>
      <c r="ADZ41" s="277"/>
      <c r="AEA41" s="277"/>
      <c r="AEB41" s="277"/>
      <c r="AEC41" s="277"/>
      <c r="AED41" s="277"/>
      <c r="AEE41" s="277"/>
      <c r="AEF41" s="277"/>
      <c r="AEG41" s="277"/>
      <c r="AEH41" s="277"/>
      <c r="AEI41" s="277"/>
      <c r="AEJ41" s="277"/>
      <c r="AEK41" s="277"/>
      <c r="AEL41" s="277"/>
      <c r="AEM41" s="277"/>
      <c r="AEN41" s="277"/>
      <c r="AEO41" s="277"/>
      <c r="AEP41" s="277"/>
      <c r="AEQ41" s="277"/>
      <c r="AER41" s="277"/>
      <c r="AES41" s="277"/>
      <c r="AET41" s="277"/>
      <c r="AEU41" s="277"/>
      <c r="AEV41" s="277"/>
      <c r="AEW41" s="277"/>
      <c r="AEX41" s="277"/>
      <c r="AEY41" s="277"/>
      <c r="AEZ41" s="277"/>
      <c r="AFA41" s="277"/>
      <c r="AFB41" s="277"/>
      <c r="AFC41" s="277"/>
      <c r="AFD41" s="277"/>
      <c r="AFE41" s="277"/>
      <c r="AFF41" s="277"/>
      <c r="AFG41" s="277"/>
      <c r="AFH41" s="277"/>
      <c r="AFI41" s="277"/>
      <c r="AFJ41" s="277"/>
      <c r="AFK41" s="277"/>
      <c r="AFL41" s="277"/>
      <c r="AFM41" s="277"/>
      <c r="AFN41" s="277"/>
      <c r="AFO41" s="277"/>
      <c r="AFP41" s="277"/>
      <c r="AFQ41" s="277"/>
      <c r="AFR41" s="277"/>
      <c r="AFS41" s="277"/>
      <c r="AFT41" s="277"/>
      <c r="AFU41" s="277"/>
      <c r="AFV41" s="277"/>
      <c r="AFW41" s="277"/>
      <c r="AFX41" s="277"/>
      <c r="AFY41" s="277"/>
      <c r="AFZ41" s="277"/>
      <c r="AGA41" s="277"/>
      <c r="AGB41" s="277"/>
      <c r="AGC41" s="277"/>
      <c r="AGD41" s="277"/>
      <c r="AGE41" s="277"/>
      <c r="AGF41" s="277"/>
      <c r="AGG41" s="277"/>
      <c r="AGH41" s="277"/>
      <c r="AGI41" s="277"/>
      <c r="AGJ41" s="277"/>
      <c r="AGK41" s="277"/>
      <c r="AGL41" s="277"/>
      <c r="AGM41" s="277"/>
      <c r="AGN41" s="277"/>
      <c r="AGO41" s="277"/>
      <c r="AGP41" s="277"/>
      <c r="AGQ41" s="277"/>
      <c r="AGR41" s="277"/>
      <c r="AGS41" s="277"/>
      <c r="AGT41" s="277"/>
      <c r="AGU41" s="277"/>
      <c r="AGV41" s="277"/>
      <c r="AGW41" s="277"/>
      <c r="AGX41" s="277"/>
      <c r="AGY41" s="277"/>
      <c r="AGZ41" s="277"/>
      <c r="AHA41" s="277"/>
      <c r="AHB41" s="277"/>
      <c r="AHC41" s="277"/>
      <c r="AHD41" s="277"/>
      <c r="AHE41" s="277"/>
      <c r="AHF41" s="277"/>
      <c r="AHG41" s="277"/>
      <c r="AHH41" s="277"/>
      <c r="AHI41" s="277"/>
      <c r="AHJ41" s="277"/>
      <c r="AHK41" s="277"/>
      <c r="AHL41" s="277"/>
      <c r="AHM41" s="277"/>
      <c r="AHN41" s="277"/>
      <c r="AHO41" s="277"/>
      <c r="AHP41" s="277"/>
      <c r="AHQ41" s="277"/>
      <c r="AHR41" s="277"/>
      <c r="AHS41" s="277"/>
      <c r="AHT41" s="277"/>
      <c r="AHU41" s="277"/>
      <c r="AHV41" s="277"/>
      <c r="AHW41" s="277"/>
      <c r="AHX41" s="277"/>
      <c r="AHY41" s="277"/>
      <c r="AHZ41" s="277"/>
      <c r="AIA41" s="277"/>
      <c r="AIB41" s="277"/>
      <c r="AIC41" s="277"/>
      <c r="AID41" s="277"/>
      <c r="AIE41" s="277"/>
      <c r="AIF41" s="277"/>
      <c r="AIG41" s="277"/>
      <c r="AIH41" s="277"/>
      <c r="AII41" s="277"/>
      <c r="AIJ41" s="277"/>
      <c r="AIK41" s="277"/>
      <c r="AIL41" s="277"/>
      <c r="AIM41" s="277"/>
      <c r="AIN41" s="277"/>
      <c r="AIO41" s="277"/>
      <c r="AIP41" s="277"/>
      <c r="AIQ41" s="277"/>
      <c r="AIR41" s="277"/>
      <c r="AIS41" s="277"/>
      <c r="AIT41" s="277"/>
      <c r="AIU41" s="277"/>
      <c r="AIV41" s="277"/>
      <c r="AIW41" s="277"/>
      <c r="AIX41" s="277"/>
      <c r="AIY41" s="277"/>
      <c r="AIZ41" s="277"/>
      <c r="AJA41" s="277"/>
      <c r="AJB41" s="277"/>
      <c r="AJC41" s="277"/>
      <c r="AJD41" s="277"/>
      <c r="AJE41" s="277"/>
      <c r="AJF41" s="277"/>
      <c r="AJG41" s="277"/>
      <c r="AJH41" s="277"/>
      <c r="AJI41" s="277"/>
      <c r="AJJ41" s="277"/>
      <c r="AJK41" s="277"/>
      <c r="AJL41" s="277"/>
      <c r="AJM41" s="277"/>
      <c r="AJN41" s="277"/>
      <c r="AJO41" s="277"/>
      <c r="AJP41" s="277"/>
      <c r="AJQ41" s="277"/>
      <c r="AJR41" s="277"/>
      <c r="AJS41" s="277"/>
      <c r="AJT41" s="277"/>
      <c r="AJU41" s="277"/>
      <c r="AJV41" s="277"/>
      <c r="AJW41" s="277"/>
      <c r="AJX41" s="277"/>
      <c r="AJY41" s="277"/>
      <c r="AJZ41" s="277"/>
      <c r="AKA41" s="277"/>
      <c r="AKB41" s="277"/>
      <c r="AKC41" s="277"/>
      <c r="AKD41" s="277"/>
      <c r="AKE41" s="277"/>
      <c r="AKF41" s="277"/>
      <c r="AKG41" s="277"/>
      <c r="AKH41" s="277"/>
      <c r="AKI41" s="277"/>
      <c r="AKJ41" s="277"/>
      <c r="AKK41" s="277"/>
      <c r="AKL41" s="277"/>
      <c r="AKM41" s="277"/>
      <c r="AKN41" s="277"/>
      <c r="AKO41" s="277"/>
      <c r="AKP41" s="277"/>
      <c r="AKQ41" s="277"/>
      <c r="AKR41" s="277"/>
      <c r="AKS41" s="277"/>
      <c r="AKT41" s="277"/>
      <c r="AKU41" s="277"/>
      <c r="AKV41" s="277"/>
      <c r="AKW41" s="277"/>
      <c r="AKX41" s="277"/>
      <c r="AKY41" s="277"/>
      <c r="AKZ41" s="277"/>
      <c r="ALA41" s="277"/>
      <c r="ALB41" s="277"/>
      <c r="ALC41" s="277"/>
      <c r="ALD41" s="277"/>
      <c r="ALE41" s="277"/>
      <c r="ALF41" s="277"/>
      <c r="ALG41" s="277"/>
      <c r="ALH41" s="277"/>
      <c r="ALI41" s="277"/>
      <c r="ALJ41" s="277"/>
      <c r="ALK41" s="277"/>
      <c r="ALL41" s="277"/>
      <c r="ALM41" s="277"/>
      <c r="ALN41" s="277"/>
      <c r="ALO41" s="277"/>
      <c r="ALP41" s="277"/>
      <c r="ALQ41" s="277"/>
      <c r="ALR41" s="277"/>
      <c r="ALS41" s="277"/>
      <c r="ALT41" s="277"/>
      <c r="ALU41" s="277"/>
      <c r="ALV41" s="277"/>
      <c r="ALW41" s="277"/>
      <c r="ALX41" s="277"/>
      <c r="ALY41" s="277"/>
      <c r="ALZ41" s="277"/>
      <c r="AMA41" s="277"/>
      <c r="AMB41" s="277"/>
      <c r="AMC41" s="277"/>
      <c r="AMD41" s="277"/>
      <c r="AME41" s="277"/>
      <c r="AMF41" s="277"/>
      <c r="AMG41" s="277"/>
      <c r="AMH41" s="277"/>
      <c r="AMI41" s="277"/>
      <c r="AMJ41" s="277"/>
      <c r="AMK41" s="277"/>
      <c r="AML41" s="277"/>
      <c r="AMM41" s="277"/>
      <c r="AMN41" s="277"/>
      <c r="AMO41" s="277"/>
      <c r="AMP41" s="277"/>
      <c r="AMQ41" s="277"/>
      <c r="AMR41" s="277"/>
      <c r="AMS41" s="277"/>
      <c r="AMT41" s="277"/>
      <c r="AMU41" s="277"/>
      <c r="AMV41" s="277"/>
      <c r="AMW41" s="277"/>
      <c r="AMX41" s="277"/>
      <c r="AMY41" s="277"/>
      <c r="AMZ41" s="277"/>
      <c r="ANA41" s="277"/>
      <c r="ANB41" s="277"/>
      <c r="ANC41" s="277"/>
      <c r="AND41" s="277"/>
      <c r="ANE41" s="277"/>
      <c r="ANF41" s="277"/>
      <c r="ANG41" s="277"/>
      <c r="ANH41" s="277"/>
      <c r="ANI41" s="277"/>
      <c r="ANJ41" s="277"/>
      <c r="ANK41" s="277"/>
      <c r="ANL41" s="277"/>
      <c r="ANM41" s="277"/>
      <c r="ANN41" s="277"/>
      <c r="ANO41" s="277"/>
      <c r="ANP41" s="277"/>
      <c r="ANQ41" s="277"/>
      <c r="ANR41" s="277"/>
      <c r="ANS41" s="277"/>
      <c r="ANT41" s="277"/>
      <c r="ANU41" s="277"/>
      <c r="ANV41" s="277"/>
      <c r="ANW41" s="277"/>
      <c r="ANX41" s="277"/>
      <c r="ANY41" s="277"/>
      <c r="ANZ41" s="277"/>
      <c r="AOA41" s="277"/>
      <c r="AOB41" s="277"/>
      <c r="AOC41" s="277"/>
      <c r="AOD41" s="277"/>
      <c r="AOE41" s="277"/>
      <c r="AOF41" s="277"/>
      <c r="AOG41" s="277"/>
      <c r="AOH41" s="277"/>
      <c r="AOI41" s="277"/>
      <c r="AOJ41" s="277"/>
      <c r="AOK41" s="277"/>
      <c r="AOL41" s="277"/>
      <c r="AOM41" s="277"/>
      <c r="AON41" s="277"/>
      <c r="AOO41" s="277"/>
      <c r="AOP41" s="277"/>
      <c r="AOQ41" s="277"/>
      <c r="AOR41" s="277"/>
      <c r="AOS41" s="277"/>
      <c r="AOT41" s="277"/>
      <c r="AOU41" s="277"/>
      <c r="AOV41" s="277"/>
      <c r="AOW41" s="277"/>
      <c r="AOX41" s="277"/>
      <c r="AOY41" s="277"/>
      <c r="AOZ41" s="277"/>
      <c r="APA41" s="277"/>
      <c r="APB41" s="277"/>
      <c r="APC41" s="277"/>
      <c r="APD41" s="277"/>
      <c r="APE41" s="277"/>
      <c r="APF41" s="277"/>
      <c r="APG41" s="277"/>
      <c r="APH41" s="277"/>
      <c r="API41" s="277"/>
      <c r="APJ41" s="277"/>
      <c r="APK41" s="277"/>
      <c r="APL41" s="277"/>
      <c r="APM41" s="277"/>
      <c r="APN41" s="277"/>
      <c r="APO41" s="277"/>
      <c r="APP41" s="277"/>
      <c r="APQ41" s="277"/>
      <c r="APR41" s="277"/>
      <c r="APS41" s="277"/>
      <c r="APT41" s="277"/>
      <c r="APU41" s="277"/>
      <c r="APV41" s="277"/>
      <c r="APW41" s="277"/>
      <c r="APX41" s="277"/>
      <c r="APY41" s="277"/>
      <c r="APZ41" s="277"/>
      <c r="AQA41" s="277"/>
      <c r="AQB41" s="277"/>
      <c r="AQC41" s="277"/>
      <c r="AQD41" s="277"/>
      <c r="AQE41" s="277"/>
      <c r="AQF41" s="277"/>
      <c r="AQG41" s="277"/>
      <c r="AQH41" s="277"/>
      <c r="AQI41" s="277"/>
      <c r="AQJ41" s="277"/>
      <c r="AQK41" s="277"/>
      <c r="AQL41" s="277"/>
      <c r="AQM41" s="277"/>
      <c r="AQN41" s="277"/>
      <c r="AQO41" s="277"/>
      <c r="AQP41" s="277"/>
      <c r="AQQ41" s="277"/>
      <c r="AQR41" s="277"/>
      <c r="AQS41" s="277"/>
      <c r="AQT41" s="277"/>
      <c r="AQU41" s="277"/>
      <c r="AQV41" s="277"/>
      <c r="AQW41" s="277"/>
      <c r="AQX41" s="277"/>
      <c r="AQY41" s="277"/>
      <c r="AQZ41" s="277"/>
      <c r="ARA41" s="277"/>
      <c r="ARB41" s="277"/>
      <c r="ARC41" s="277"/>
      <c r="ARD41" s="277"/>
      <c r="ARE41" s="277"/>
      <c r="ARF41" s="277"/>
      <c r="ARG41" s="277"/>
      <c r="ARH41" s="277"/>
      <c r="ARI41" s="277"/>
      <c r="ARJ41" s="277"/>
      <c r="ARK41" s="277"/>
      <c r="ARL41" s="277"/>
      <c r="ARM41" s="277"/>
      <c r="ARN41" s="277"/>
      <c r="ARO41" s="277"/>
      <c r="ARP41" s="277"/>
      <c r="ARQ41" s="277"/>
      <c r="ARR41" s="277"/>
      <c r="ARS41" s="277"/>
      <c r="ART41" s="277"/>
      <c r="ARU41" s="277"/>
      <c r="ARV41" s="277"/>
      <c r="ARW41" s="277"/>
      <c r="ARX41" s="277"/>
      <c r="ARY41" s="277"/>
      <c r="ARZ41" s="277"/>
      <c r="ASA41" s="277"/>
      <c r="ASB41" s="277"/>
      <c r="ASC41" s="277"/>
      <c r="ASD41" s="277"/>
      <c r="ASE41" s="277"/>
      <c r="ASF41" s="277"/>
      <c r="ASG41" s="277"/>
      <c r="ASH41" s="277"/>
      <c r="ASI41" s="277"/>
      <c r="ASJ41" s="277"/>
      <c r="ASK41" s="277"/>
      <c r="ASL41" s="277"/>
      <c r="ASM41" s="277"/>
      <c r="ASN41" s="277"/>
      <c r="ASO41" s="277"/>
      <c r="ASP41" s="277"/>
      <c r="ASQ41" s="277"/>
      <c r="ASR41" s="277"/>
      <c r="ASS41" s="277"/>
      <c r="AST41" s="277"/>
      <c r="ASU41" s="277"/>
      <c r="ASV41" s="277"/>
      <c r="ASW41" s="277"/>
      <c r="ASX41" s="277"/>
      <c r="ASY41" s="277"/>
      <c r="ASZ41" s="277"/>
      <c r="ATA41" s="277"/>
      <c r="ATB41" s="277"/>
      <c r="ATC41" s="277"/>
      <c r="ATD41" s="277"/>
      <c r="ATE41" s="277"/>
      <c r="ATF41" s="277"/>
      <c r="ATG41" s="277"/>
      <c r="ATH41" s="277"/>
      <c r="ATI41" s="277"/>
      <c r="ATJ41" s="277"/>
      <c r="ATK41" s="277"/>
      <c r="ATL41" s="277"/>
      <c r="ATM41" s="277"/>
      <c r="ATN41" s="277"/>
      <c r="ATO41" s="277"/>
      <c r="ATP41" s="277"/>
      <c r="ATQ41" s="277"/>
      <c r="ATR41" s="277"/>
      <c r="ATS41" s="277"/>
      <c r="ATT41" s="277"/>
      <c r="ATU41" s="277"/>
      <c r="ATV41" s="277"/>
      <c r="ATW41" s="277"/>
      <c r="ATX41" s="277"/>
      <c r="ATY41" s="277"/>
      <c r="ATZ41" s="277"/>
      <c r="AUA41" s="277"/>
      <c r="AUB41" s="277"/>
      <c r="AUC41" s="277"/>
      <c r="AUD41" s="277"/>
      <c r="AUE41" s="277"/>
      <c r="AUF41" s="277"/>
      <c r="AUG41" s="277"/>
      <c r="AUH41" s="277"/>
      <c r="AUI41" s="277"/>
      <c r="AUJ41" s="277"/>
      <c r="AUK41" s="277"/>
      <c r="AUL41" s="277"/>
      <c r="AUM41" s="277"/>
      <c r="AUN41" s="277"/>
      <c r="AUO41" s="277"/>
      <c r="AUP41" s="277"/>
      <c r="AUQ41" s="277"/>
      <c r="AUR41" s="277"/>
      <c r="AUS41" s="277"/>
      <c r="AUT41" s="277"/>
      <c r="AUU41" s="277"/>
      <c r="AUV41" s="277"/>
      <c r="AUW41" s="277"/>
      <c r="AUX41" s="277"/>
      <c r="AUY41" s="277"/>
      <c r="AUZ41" s="277"/>
      <c r="AVA41" s="277"/>
      <c r="AVB41" s="277"/>
      <c r="AVC41" s="277"/>
      <c r="AVD41" s="277"/>
      <c r="AVE41" s="277"/>
      <c r="AVF41" s="277"/>
      <c r="AVG41" s="277"/>
      <c r="AVH41" s="277"/>
      <c r="AVI41" s="277"/>
      <c r="AVJ41" s="277"/>
      <c r="AVK41" s="277"/>
      <c r="AVL41" s="277"/>
      <c r="AVM41" s="277"/>
      <c r="AVN41" s="277"/>
      <c r="AVO41" s="277"/>
      <c r="AVP41" s="277"/>
      <c r="AVQ41" s="277"/>
      <c r="AVR41" s="277"/>
      <c r="AVS41" s="277"/>
      <c r="AVT41" s="277"/>
      <c r="AVU41" s="277"/>
      <c r="AVV41" s="277"/>
      <c r="AVW41" s="277"/>
      <c r="AVX41" s="277"/>
      <c r="AVY41" s="277"/>
      <c r="AVZ41" s="277"/>
      <c r="AWA41" s="277"/>
      <c r="AWB41" s="277"/>
      <c r="AWC41" s="277"/>
      <c r="AWD41" s="277"/>
      <c r="AWE41" s="277"/>
      <c r="AWF41" s="277"/>
      <c r="AWG41" s="277"/>
      <c r="AWH41" s="277"/>
      <c r="AWI41" s="277"/>
      <c r="AWJ41" s="277"/>
      <c r="AWK41" s="277"/>
      <c r="AWL41" s="277"/>
      <c r="AWM41" s="277"/>
      <c r="AWN41" s="277"/>
      <c r="AWO41" s="277"/>
      <c r="AWP41" s="277"/>
      <c r="AWQ41" s="277"/>
      <c r="AWR41" s="277"/>
      <c r="AWS41" s="277"/>
      <c r="AWT41" s="277"/>
      <c r="AWU41" s="277"/>
      <c r="AWV41" s="277"/>
      <c r="AWW41" s="277"/>
      <c r="AWX41" s="277"/>
      <c r="AWY41" s="277"/>
      <c r="AWZ41" s="277"/>
      <c r="AXA41" s="277"/>
      <c r="AXB41" s="277"/>
      <c r="AXC41" s="277"/>
      <c r="AXD41" s="277"/>
      <c r="AXE41" s="277"/>
      <c r="AXF41" s="277"/>
      <c r="AXG41" s="277"/>
      <c r="AXH41" s="277"/>
      <c r="AXI41" s="277"/>
      <c r="AXJ41" s="277"/>
      <c r="AXK41" s="277"/>
      <c r="AXL41" s="277"/>
      <c r="AXM41" s="277"/>
      <c r="AXN41" s="277"/>
      <c r="AXO41" s="277"/>
      <c r="AXP41" s="277"/>
      <c r="AXQ41" s="277"/>
      <c r="AXR41" s="277"/>
      <c r="AXS41" s="277"/>
      <c r="AXT41" s="277"/>
      <c r="AXU41" s="277"/>
      <c r="AXV41" s="277"/>
      <c r="AXW41" s="277"/>
      <c r="AXX41" s="277"/>
      <c r="AXY41" s="277"/>
      <c r="AXZ41" s="277"/>
      <c r="AYA41" s="277"/>
      <c r="AYB41" s="277"/>
      <c r="AYC41" s="277"/>
      <c r="AYD41" s="277"/>
      <c r="AYE41" s="277"/>
      <c r="AYF41" s="277"/>
      <c r="AYG41" s="277"/>
      <c r="AYH41" s="277"/>
      <c r="AYI41" s="277"/>
      <c r="AYJ41" s="277"/>
      <c r="AYK41" s="277"/>
      <c r="AYL41" s="277"/>
      <c r="AYM41" s="277"/>
      <c r="AYN41" s="277"/>
      <c r="AYO41" s="277"/>
      <c r="AYP41" s="277"/>
      <c r="AYQ41" s="277"/>
      <c r="AYR41" s="277"/>
      <c r="AYS41" s="277"/>
      <c r="AYT41" s="277"/>
      <c r="AYU41" s="277"/>
      <c r="AYV41" s="277"/>
      <c r="AYW41" s="277"/>
      <c r="AYX41" s="277"/>
      <c r="AYY41" s="277"/>
      <c r="AYZ41" s="277"/>
      <c r="AZA41" s="277"/>
      <c r="AZB41" s="277"/>
      <c r="AZC41" s="277"/>
      <c r="AZD41" s="277"/>
      <c r="AZE41" s="277"/>
      <c r="AZF41" s="277"/>
      <c r="AZG41" s="277"/>
      <c r="AZH41" s="277"/>
      <c r="AZI41" s="277"/>
      <c r="AZJ41" s="277"/>
      <c r="AZK41" s="277"/>
      <c r="AZL41" s="277"/>
      <c r="AZM41" s="277"/>
      <c r="AZN41" s="277"/>
      <c r="AZO41" s="277"/>
      <c r="AZP41" s="277"/>
      <c r="AZQ41" s="277"/>
      <c r="AZR41" s="277"/>
      <c r="AZS41" s="277"/>
      <c r="AZT41" s="277"/>
      <c r="AZU41" s="277"/>
      <c r="AZV41" s="277"/>
      <c r="AZW41" s="277"/>
      <c r="AZX41" s="277"/>
      <c r="AZY41" s="277"/>
      <c r="AZZ41" s="277"/>
      <c r="BAA41" s="277"/>
      <c r="BAB41" s="277"/>
      <c r="BAC41" s="277"/>
      <c r="BAD41" s="277"/>
      <c r="BAE41" s="277"/>
      <c r="BAF41" s="277"/>
      <c r="BAG41" s="277"/>
      <c r="BAH41" s="277"/>
      <c r="BAI41" s="277"/>
      <c r="BAJ41" s="277"/>
      <c r="BAK41" s="277"/>
      <c r="BAL41" s="277"/>
      <c r="BAM41" s="277"/>
      <c r="BAN41" s="277"/>
      <c r="BAO41" s="277"/>
      <c r="BAP41" s="277"/>
      <c r="BAQ41" s="277"/>
      <c r="BAR41" s="277"/>
      <c r="BAS41" s="277"/>
      <c r="BAT41" s="277"/>
      <c r="BAU41" s="277"/>
      <c r="BAV41" s="277"/>
      <c r="BAW41" s="277"/>
      <c r="BAX41" s="277"/>
      <c r="BAY41" s="277"/>
      <c r="BAZ41" s="277"/>
      <c r="BBA41" s="277"/>
      <c r="BBB41" s="277"/>
      <c r="BBC41" s="277"/>
      <c r="BBD41" s="277"/>
      <c r="BBE41" s="277"/>
      <c r="BBF41" s="277"/>
      <c r="BBG41" s="277"/>
      <c r="BBH41" s="277"/>
      <c r="BBI41" s="277"/>
      <c r="BBJ41" s="277"/>
      <c r="BBK41" s="277"/>
      <c r="BBL41" s="277"/>
      <c r="BBM41" s="277"/>
      <c r="BBN41" s="277"/>
      <c r="BBO41" s="277"/>
      <c r="BBP41" s="277"/>
      <c r="BBQ41" s="277"/>
      <c r="BBR41" s="277"/>
      <c r="BBS41" s="277"/>
      <c r="BBT41" s="277"/>
      <c r="BBU41" s="277"/>
      <c r="BBV41" s="277"/>
      <c r="BBW41" s="277"/>
      <c r="BBX41" s="277"/>
      <c r="BBY41" s="277"/>
      <c r="BBZ41" s="277"/>
      <c r="BCA41" s="277"/>
      <c r="BCB41" s="277"/>
      <c r="BCC41" s="277"/>
      <c r="BCD41" s="277"/>
      <c r="BCE41" s="277"/>
      <c r="BCF41" s="277"/>
      <c r="BCG41" s="277"/>
      <c r="BCH41" s="277"/>
      <c r="BCI41" s="277"/>
      <c r="BCJ41" s="277"/>
      <c r="BCK41" s="277"/>
      <c r="BCL41" s="277"/>
      <c r="BCM41" s="277"/>
      <c r="BCN41" s="277"/>
      <c r="BCO41" s="277"/>
      <c r="BCP41" s="277"/>
      <c r="BCQ41" s="277"/>
      <c r="BCR41" s="277"/>
      <c r="BCS41" s="277"/>
      <c r="BCT41" s="277"/>
      <c r="BCU41" s="277"/>
      <c r="BCV41" s="277"/>
      <c r="BCW41" s="277"/>
      <c r="BCX41" s="277"/>
      <c r="BCY41" s="277"/>
      <c r="BCZ41" s="277"/>
      <c r="BDA41" s="277"/>
      <c r="BDB41" s="277"/>
      <c r="BDC41" s="277"/>
      <c r="BDD41" s="277"/>
      <c r="BDE41" s="277"/>
      <c r="BDF41" s="277"/>
      <c r="BDG41" s="277"/>
      <c r="BDH41" s="277"/>
      <c r="BDI41" s="277"/>
      <c r="BDJ41" s="277"/>
      <c r="BDK41" s="277"/>
      <c r="BDL41" s="277"/>
      <c r="BDM41" s="277"/>
      <c r="BDN41" s="277"/>
      <c r="BDO41" s="277"/>
      <c r="BDP41" s="277"/>
      <c r="BDQ41" s="277"/>
      <c r="BDR41" s="277"/>
      <c r="BDS41" s="277"/>
      <c r="BDT41" s="277"/>
      <c r="BDU41" s="277"/>
      <c r="BDV41" s="277"/>
      <c r="BDW41" s="277"/>
      <c r="BDX41" s="277"/>
      <c r="BDY41" s="277"/>
      <c r="BDZ41" s="277"/>
      <c r="BEA41" s="277"/>
      <c r="BEB41" s="277"/>
      <c r="BEC41" s="277"/>
      <c r="BED41" s="277"/>
      <c r="BEE41" s="277"/>
      <c r="BEF41" s="277"/>
      <c r="BEG41" s="277"/>
      <c r="BEH41" s="277"/>
      <c r="BEI41" s="277"/>
      <c r="BEJ41" s="277"/>
      <c r="BEK41" s="277"/>
      <c r="BEL41" s="277"/>
      <c r="BEM41" s="277"/>
      <c r="BEN41" s="277"/>
      <c r="BEO41" s="277"/>
      <c r="BEP41" s="277"/>
      <c r="BEQ41" s="277"/>
      <c r="BER41" s="277"/>
      <c r="BES41" s="277"/>
      <c r="BET41" s="277"/>
      <c r="BEU41" s="277"/>
      <c r="BEV41" s="277"/>
      <c r="BEW41" s="277"/>
      <c r="BEX41" s="277"/>
      <c r="BEY41" s="277"/>
      <c r="BEZ41" s="277"/>
      <c r="BFA41" s="277"/>
      <c r="BFB41" s="277"/>
      <c r="BFC41" s="277"/>
      <c r="BFD41" s="277"/>
      <c r="BFE41" s="277"/>
      <c r="BFF41" s="277"/>
      <c r="BFG41" s="277"/>
      <c r="BFH41" s="277"/>
      <c r="BFI41" s="277"/>
      <c r="BFJ41" s="277"/>
      <c r="BFK41" s="277"/>
      <c r="BFL41" s="277"/>
      <c r="BFM41" s="277"/>
      <c r="BFN41" s="277"/>
      <c r="BFO41" s="277"/>
      <c r="BFP41" s="277"/>
      <c r="BFQ41" s="277"/>
      <c r="BFR41" s="277"/>
      <c r="BFS41" s="277"/>
      <c r="BFT41" s="277"/>
      <c r="BFU41" s="277"/>
      <c r="BFV41" s="277"/>
      <c r="BFW41" s="277"/>
      <c r="BFX41" s="277"/>
      <c r="BFY41" s="277"/>
      <c r="BFZ41" s="277"/>
      <c r="BGA41" s="277"/>
      <c r="BGB41" s="277"/>
      <c r="BGC41" s="277"/>
      <c r="BGD41" s="277"/>
      <c r="BGE41" s="277"/>
      <c r="BGF41" s="277"/>
      <c r="BGG41" s="277"/>
      <c r="BGH41" s="277"/>
      <c r="BGI41" s="277"/>
      <c r="BGJ41" s="277"/>
      <c r="BGK41" s="277"/>
      <c r="BGL41" s="277"/>
      <c r="BGM41" s="277"/>
      <c r="BGN41" s="277"/>
      <c r="BGO41" s="277"/>
      <c r="BGP41" s="277"/>
      <c r="BGQ41" s="277"/>
      <c r="BGR41" s="277"/>
      <c r="BGS41" s="277"/>
      <c r="BGT41" s="277"/>
      <c r="BGU41" s="277"/>
      <c r="BGV41" s="277"/>
      <c r="BGW41" s="277"/>
      <c r="BGX41" s="277"/>
      <c r="BGY41" s="277"/>
      <c r="BGZ41" s="277"/>
      <c r="BHA41" s="277"/>
      <c r="BHB41" s="277"/>
      <c r="BHC41" s="277"/>
      <c r="BHD41" s="277"/>
      <c r="BHE41" s="277"/>
      <c r="BHF41" s="277"/>
      <c r="BHG41" s="277"/>
      <c r="BHH41" s="277"/>
      <c r="BHI41" s="277"/>
      <c r="BHJ41" s="277"/>
      <c r="BHK41" s="277"/>
      <c r="BHL41" s="277"/>
      <c r="BHM41" s="277"/>
      <c r="BHN41" s="277"/>
      <c r="BHO41" s="277"/>
      <c r="BHP41" s="277"/>
      <c r="BHQ41" s="277"/>
      <c r="BHR41" s="277"/>
      <c r="BHS41" s="277"/>
      <c r="BHT41" s="277"/>
      <c r="BHU41" s="277"/>
      <c r="BHV41" s="277"/>
      <c r="BHW41" s="277"/>
      <c r="BHX41" s="277"/>
      <c r="BHY41" s="277"/>
      <c r="BHZ41" s="277"/>
      <c r="BIA41" s="277"/>
      <c r="BIB41" s="277"/>
      <c r="BIC41" s="277"/>
      <c r="BID41" s="277"/>
      <c r="BIE41" s="277"/>
      <c r="BIF41" s="277"/>
      <c r="BIG41" s="277"/>
      <c r="BIH41" s="277"/>
      <c r="BII41" s="277"/>
      <c r="BIJ41" s="277"/>
      <c r="BIK41" s="277"/>
      <c r="BIL41" s="277"/>
      <c r="BIM41" s="277"/>
      <c r="BIN41" s="277"/>
      <c r="BIO41" s="277"/>
      <c r="BIP41" s="277"/>
      <c r="BIQ41" s="277"/>
      <c r="BIR41" s="277"/>
      <c r="BIS41" s="277"/>
      <c r="BIT41" s="277"/>
      <c r="BIU41" s="277"/>
      <c r="BIV41" s="277"/>
      <c r="BIW41" s="277"/>
      <c r="BIX41" s="277"/>
      <c r="BIY41" s="277"/>
      <c r="BIZ41" s="277"/>
      <c r="BJA41" s="277"/>
      <c r="BJB41" s="277"/>
      <c r="BJC41" s="277"/>
      <c r="BJD41" s="277"/>
      <c r="BJE41" s="277"/>
      <c r="BJF41" s="277"/>
      <c r="BJG41" s="277"/>
      <c r="BJH41" s="277"/>
      <c r="BJI41" s="277"/>
      <c r="BJJ41" s="277"/>
      <c r="BJK41" s="277"/>
      <c r="BJL41" s="277"/>
      <c r="BJM41" s="277"/>
      <c r="BJN41" s="277"/>
      <c r="BJO41" s="277"/>
      <c r="BJP41" s="277"/>
      <c r="BJQ41" s="277"/>
      <c r="BJR41" s="277"/>
      <c r="BJS41" s="277"/>
      <c r="BJT41" s="277"/>
      <c r="BJU41" s="277"/>
      <c r="BJV41" s="277"/>
      <c r="BJW41" s="277"/>
      <c r="BJX41" s="277"/>
      <c r="BJY41" s="277"/>
      <c r="BJZ41" s="277"/>
      <c r="BKA41" s="277"/>
      <c r="BKB41" s="277"/>
      <c r="BKC41" s="277"/>
      <c r="BKD41" s="277"/>
      <c r="BKE41" s="277"/>
      <c r="BKF41" s="277"/>
      <c r="BKG41" s="277"/>
      <c r="BKH41" s="277"/>
      <c r="BKI41" s="277"/>
      <c r="BKJ41" s="277"/>
      <c r="BKK41" s="277"/>
      <c r="BKL41" s="277"/>
      <c r="BKM41" s="277"/>
      <c r="BKN41" s="277"/>
      <c r="BKO41" s="277"/>
      <c r="BKP41" s="277"/>
      <c r="BKQ41" s="277"/>
      <c r="BKR41" s="277"/>
      <c r="BKS41" s="277"/>
      <c r="BKT41" s="277"/>
      <c r="BKU41" s="277"/>
      <c r="BKV41" s="277"/>
      <c r="BKW41" s="277"/>
      <c r="BKX41" s="277"/>
      <c r="BKY41" s="277"/>
      <c r="BKZ41" s="277"/>
      <c r="BLA41" s="277"/>
      <c r="BLB41" s="277"/>
      <c r="BLC41" s="277"/>
      <c r="BLD41" s="277"/>
      <c r="BLE41" s="277"/>
      <c r="BLF41" s="277"/>
      <c r="BLG41" s="277"/>
      <c r="BLH41" s="277"/>
      <c r="BLI41" s="277"/>
      <c r="BLJ41" s="277"/>
      <c r="BLK41" s="277"/>
      <c r="BLL41" s="277"/>
      <c r="BLM41" s="277"/>
      <c r="BLN41" s="277"/>
      <c r="BLO41" s="277"/>
      <c r="BLP41" s="277"/>
      <c r="BLQ41" s="277"/>
      <c r="BLR41" s="277"/>
      <c r="BLS41" s="277"/>
      <c r="BLT41" s="277"/>
      <c r="BLU41" s="277"/>
      <c r="BLV41" s="277"/>
      <c r="BLW41" s="277"/>
      <c r="BLX41" s="277"/>
      <c r="BLY41" s="277"/>
      <c r="BLZ41" s="277"/>
      <c r="BMA41" s="277"/>
      <c r="BMB41" s="277"/>
      <c r="BMC41" s="277"/>
      <c r="BMD41" s="277"/>
      <c r="BME41" s="277"/>
      <c r="BMF41" s="277"/>
      <c r="BMG41" s="277"/>
      <c r="BMH41" s="277"/>
      <c r="BMI41" s="277"/>
      <c r="BMJ41" s="277"/>
      <c r="BMK41" s="277"/>
      <c r="BML41" s="277"/>
      <c r="BMM41" s="277"/>
      <c r="BMN41" s="277"/>
      <c r="BMO41" s="277"/>
      <c r="BMP41" s="277"/>
      <c r="BMQ41" s="277"/>
      <c r="BMR41" s="277"/>
      <c r="BMS41" s="277"/>
      <c r="BMT41" s="277"/>
      <c r="BMU41" s="277"/>
      <c r="BMV41" s="277"/>
      <c r="BMW41" s="277"/>
      <c r="BMX41" s="277"/>
      <c r="BMY41" s="277"/>
      <c r="BMZ41" s="277"/>
      <c r="BNA41" s="277"/>
      <c r="BNB41" s="277"/>
      <c r="BNC41" s="277"/>
      <c r="BND41" s="277"/>
      <c r="BNE41" s="277"/>
      <c r="BNF41" s="277"/>
      <c r="BNG41" s="277"/>
      <c r="BNH41" s="277"/>
      <c r="BNI41" s="277"/>
      <c r="BNJ41" s="277"/>
      <c r="BNK41" s="277"/>
      <c r="BNL41" s="277"/>
      <c r="BNM41" s="277"/>
      <c r="BNN41" s="277"/>
      <c r="BNO41" s="277"/>
      <c r="BNP41" s="277"/>
      <c r="BNQ41" s="277"/>
      <c r="BNR41" s="277"/>
      <c r="BNS41" s="277"/>
      <c r="BNT41" s="277"/>
      <c r="BNU41" s="277"/>
      <c r="BNV41" s="277"/>
      <c r="BNW41" s="277"/>
      <c r="BNX41" s="277"/>
      <c r="BNY41" s="277"/>
      <c r="BNZ41" s="277"/>
      <c r="BOA41" s="277"/>
      <c r="BOB41" s="277"/>
      <c r="BOC41" s="277"/>
      <c r="BOD41" s="277"/>
      <c r="BOE41" s="277"/>
      <c r="BOF41" s="277"/>
      <c r="BOG41" s="277"/>
      <c r="BOH41" s="277"/>
      <c r="BOI41" s="277"/>
      <c r="BOJ41" s="277"/>
      <c r="BOK41" s="277"/>
      <c r="BOL41" s="277"/>
      <c r="BOM41" s="277"/>
      <c r="BON41" s="277"/>
      <c r="BOO41" s="277"/>
      <c r="BOP41" s="277"/>
      <c r="BOQ41" s="277"/>
      <c r="BOR41" s="277"/>
      <c r="BOS41" s="277"/>
      <c r="BOT41" s="277"/>
      <c r="BOU41" s="277"/>
      <c r="BOV41" s="277"/>
      <c r="BOW41" s="277"/>
      <c r="BOX41" s="277"/>
      <c r="BOY41" s="277"/>
      <c r="BOZ41" s="277"/>
      <c r="BPA41" s="277"/>
      <c r="BPB41" s="277"/>
      <c r="BPC41" s="277"/>
      <c r="BPD41" s="277"/>
      <c r="BPE41" s="277"/>
      <c r="BPF41" s="277"/>
      <c r="BPG41" s="277"/>
      <c r="BPH41" s="277"/>
      <c r="BPI41" s="277"/>
      <c r="BPJ41" s="277"/>
      <c r="BPK41" s="277"/>
      <c r="BPL41" s="277"/>
      <c r="BPM41" s="277"/>
      <c r="BPN41" s="277"/>
      <c r="BPO41" s="277"/>
      <c r="BPP41" s="277"/>
      <c r="BPQ41" s="277"/>
      <c r="BPR41" s="277"/>
      <c r="BPS41" s="277"/>
      <c r="BPT41" s="277"/>
      <c r="BPU41" s="277"/>
      <c r="BPV41" s="277"/>
      <c r="BPW41" s="277"/>
      <c r="BPX41" s="277"/>
      <c r="BPY41" s="277"/>
      <c r="BPZ41" s="277"/>
      <c r="BQA41" s="277"/>
      <c r="BQB41" s="277"/>
      <c r="BQC41" s="277"/>
      <c r="BQD41" s="277"/>
      <c r="BQE41" s="277"/>
      <c r="BQF41" s="277"/>
      <c r="BQG41" s="277"/>
      <c r="BQH41" s="277"/>
      <c r="BQI41" s="277"/>
      <c r="BQJ41" s="277"/>
      <c r="BQK41" s="277"/>
      <c r="BQL41" s="277"/>
      <c r="BQM41" s="277"/>
      <c r="BQN41" s="277"/>
      <c r="BQO41" s="277"/>
      <c r="BQP41" s="277"/>
      <c r="BQQ41" s="277"/>
      <c r="BQR41" s="277"/>
      <c r="BQS41" s="277"/>
      <c r="BQT41" s="277"/>
      <c r="BQU41" s="277"/>
      <c r="BQV41" s="277"/>
      <c r="BQW41" s="277"/>
      <c r="BQX41" s="277"/>
      <c r="BQY41" s="277"/>
      <c r="BQZ41" s="277"/>
      <c r="BRA41" s="277"/>
      <c r="BRB41" s="277"/>
      <c r="BRC41" s="277"/>
      <c r="BRD41" s="277"/>
      <c r="BRE41" s="277"/>
      <c r="BRF41" s="277"/>
      <c r="BRG41" s="277"/>
      <c r="BRH41" s="277"/>
      <c r="BRI41" s="277"/>
      <c r="BRJ41" s="277"/>
      <c r="BRK41" s="277"/>
      <c r="BRL41" s="277"/>
      <c r="BRM41" s="277"/>
      <c r="BRN41" s="277"/>
      <c r="BRO41" s="277"/>
      <c r="BRP41" s="277"/>
      <c r="BRQ41" s="277"/>
      <c r="BRR41" s="277"/>
      <c r="BRS41" s="277"/>
      <c r="BRT41" s="277"/>
      <c r="BRU41" s="277"/>
      <c r="BRV41" s="277"/>
      <c r="BRW41" s="277"/>
      <c r="BRX41" s="277"/>
      <c r="BRY41" s="277"/>
      <c r="BRZ41" s="277"/>
      <c r="BSA41" s="277"/>
      <c r="BSB41" s="277"/>
      <c r="BSC41" s="277"/>
      <c r="BSD41" s="277"/>
      <c r="BSE41" s="277"/>
      <c r="BSF41" s="277"/>
      <c r="BSG41" s="277"/>
      <c r="BSH41" s="277"/>
      <c r="BSI41" s="277"/>
      <c r="BSJ41" s="277"/>
      <c r="BSK41" s="277"/>
      <c r="BSL41" s="277"/>
      <c r="BSM41" s="277"/>
      <c r="BSN41" s="277"/>
      <c r="BSO41" s="277"/>
      <c r="BSP41" s="277"/>
      <c r="BSQ41" s="277"/>
      <c r="BSR41" s="277"/>
      <c r="BSS41" s="277"/>
      <c r="BST41" s="277"/>
      <c r="BSU41" s="277"/>
      <c r="BSV41" s="277"/>
      <c r="BSW41" s="277"/>
      <c r="BSX41" s="277"/>
      <c r="BSY41" s="277"/>
      <c r="BSZ41" s="277"/>
      <c r="BTA41" s="277"/>
      <c r="BTB41" s="277"/>
      <c r="BTC41" s="277"/>
      <c r="BTD41" s="277"/>
      <c r="BTE41" s="277"/>
      <c r="BTF41" s="277"/>
      <c r="BTG41" s="277"/>
      <c r="BTH41" s="277"/>
      <c r="BTI41" s="277"/>
      <c r="BTJ41" s="277"/>
      <c r="BTK41" s="277"/>
      <c r="BTL41" s="277"/>
      <c r="BTM41" s="277"/>
      <c r="BTN41" s="277"/>
      <c r="BTO41" s="277"/>
      <c r="BTP41" s="277"/>
      <c r="BTQ41" s="277"/>
      <c r="BTR41" s="277"/>
      <c r="BTS41" s="277"/>
      <c r="BTT41" s="277"/>
      <c r="BTU41" s="277"/>
      <c r="BTV41" s="277"/>
      <c r="BTW41" s="277"/>
      <c r="BTX41" s="277"/>
      <c r="BTY41" s="277"/>
      <c r="BTZ41" s="277"/>
      <c r="BUA41" s="277"/>
      <c r="BUB41" s="277"/>
      <c r="BUC41" s="277"/>
      <c r="BUD41" s="277"/>
      <c r="BUE41" s="277"/>
      <c r="BUF41" s="277"/>
      <c r="BUG41" s="277"/>
      <c r="BUH41" s="277"/>
      <c r="BUI41" s="277"/>
      <c r="BUJ41" s="277"/>
      <c r="BUK41" s="277"/>
      <c r="BUL41" s="277"/>
      <c r="BUM41" s="277"/>
      <c r="BUN41" s="277"/>
      <c r="BUO41" s="277"/>
      <c r="BUP41" s="277"/>
      <c r="BUQ41" s="277"/>
      <c r="BUR41" s="277"/>
      <c r="BUS41" s="277"/>
      <c r="BUT41" s="277"/>
      <c r="BUU41" s="277"/>
      <c r="BUV41" s="277"/>
      <c r="BUW41" s="277"/>
      <c r="BUX41" s="277"/>
      <c r="BUY41" s="277"/>
      <c r="BUZ41" s="277"/>
      <c r="BVA41" s="277"/>
      <c r="BVB41" s="277"/>
      <c r="BVC41" s="277"/>
      <c r="BVD41" s="277"/>
      <c r="BVE41" s="277"/>
      <c r="BVF41" s="277"/>
      <c r="BVG41" s="277"/>
      <c r="BVH41" s="277"/>
      <c r="BVI41" s="277"/>
      <c r="BVJ41" s="277"/>
      <c r="BVK41" s="277"/>
      <c r="BVL41" s="277"/>
      <c r="BVM41" s="277"/>
      <c r="BVN41" s="277"/>
      <c r="BVO41" s="277"/>
      <c r="BVP41" s="277"/>
      <c r="BVQ41" s="277"/>
      <c r="BVR41" s="277"/>
      <c r="BVS41" s="277"/>
      <c r="BVT41" s="277"/>
      <c r="BVU41" s="277"/>
      <c r="BVV41" s="277"/>
      <c r="BVW41" s="277"/>
      <c r="BVX41" s="277"/>
      <c r="BVY41" s="277"/>
      <c r="BVZ41" s="277"/>
      <c r="BWA41" s="277"/>
      <c r="BWB41" s="277"/>
      <c r="BWC41" s="277"/>
      <c r="BWD41" s="277"/>
      <c r="BWE41" s="277"/>
      <c r="BWF41" s="277"/>
      <c r="BWG41" s="277"/>
      <c r="BWH41" s="277"/>
      <c r="BWI41" s="277"/>
      <c r="BWJ41" s="277"/>
      <c r="BWK41" s="277"/>
      <c r="BWL41" s="277"/>
      <c r="BWM41" s="277"/>
      <c r="BWN41" s="277"/>
      <c r="BWO41" s="277"/>
      <c r="BWP41" s="277"/>
      <c r="BWQ41" s="277"/>
      <c r="BWR41" s="277"/>
      <c r="BWS41" s="277"/>
      <c r="BWT41" s="277"/>
      <c r="BWU41" s="277"/>
      <c r="BWV41" s="277"/>
      <c r="BWW41" s="277"/>
      <c r="BWX41" s="277"/>
      <c r="BWY41" s="277"/>
      <c r="BWZ41" s="277"/>
      <c r="BXA41" s="277"/>
      <c r="BXB41" s="277"/>
      <c r="BXC41" s="277"/>
      <c r="BXD41" s="277"/>
      <c r="BXE41" s="277"/>
      <c r="BXF41" s="277"/>
      <c r="BXG41" s="277"/>
      <c r="BXH41" s="277"/>
      <c r="BXI41" s="277"/>
      <c r="BXJ41" s="277"/>
      <c r="BXK41" s="277"/>
      <c r="BXL41" s="277"/>
      <c r="BXM41" s="277"/>
      <c r="BXN41" s="277"/>
      <c r="BXO41" s="277"/>
      <c r="BXP41" s="277"/>
      <c r="BXQ41" s="277"/>
      <c r="BXR41" s="277"/>
      <c r="BXS41" s="277"/>
      <c r="BXT41" s="277"/>
      <c r="BXU41" s="277"/>
      <c r="BXV41" s="277"/>
      <c r="BXW41" s="277"/>
      <c r="BXX41" s="277"/>
      <c r="BXY41" s="277"/>
      <c r="BXZ41" s="277"/>
      <c r="BYA41" s="277"/>
      <c r="BYB41" s="277"/>
      <c r="BYC41" s="277"/>
      <c r="BYD41" s="277"/>
      <c r="BYE41" s="277"/>
      <c r="BYF41" s="277"/>
      <c r="BYG41" s="277"/>
      <c r="BYH41" s="277"/>
      <c r="BYI41" s="277"/>
      <c r="BYJ41" s="277"/>
      <c r="BYK41" s="277"/>
      <c r="BYL41" s="277"/>
      <c r="BYM41" s="277"/>
      <c r="BYN41" s="277"/>
      <c r="BYO41" s="277"/>
      <c r="BYP41" s="277"/>
      <c r="BYQ41" s="277"/>
      <c r="BYR41" s="277"/>
      <c r="BYS41" s="277"/>
      <c r="BYT41" s="277"/>
      <c r="BYU41" s="277"/>
      <c r="BYV41" s="277"/>
      <c r="BYW41" s="277"/>
      <c r="BYX41" s="277"/>
      <c r="BYY41" s="277"/>
      <c r="BYZ41" s="277"/>
      <c r="BZA41" s="277"/>
      <c r="BZB41" s="277"/>
      <c r="BZC41" s="277"/>
      <c r="BZD41" s="277"/>
      <c r="BZE41" s="277"/>
      <c r="BZF41" s="277"/>
      <c r="BZG41" s="277"/>
      <c r="BZH41" s="277"/>
      <c r="BZI41" s="277"/>
      <c r="BZJ41" s="277"/>
      <c r="BZK41" s="277"/>
      <c r="BZL41" s="277"/>
      <c r="BZM41" s="277"/>
      <c r="BZN41" s="277"/>
      <c r="BZO41" s="277"/>
      <c r="BZP41" s="277"/>
      <c r="BZQ41" s="277"/>
      <c r="BZR41" s="277"/>
      <c r="BZS41" s="277"/>
      <c r="BZT41" s="277"/>
      <c r="BZU41" s="277"/>
      <c r="BZV41" s="277"/>
      <c r="BZW41" s="277"/>
      <c r="BZX41" s="277"/>
      <c r="BZY41" s="277"/>
      <c r="BZZ41" s="277"/>
      <c r="CAA41" s="277"/>
      <c r="CAB41" s="277"/>
      <c r="CAC41" s="277"/>
      <c r="CAD41" s="277"/>
      <c r="CAE41" s="277"/>
      <c r="CAF41" s="277"/>
      <c r="CAG41" s="277"/>
      <c r="CAH41" s="277"/>
      <c r="CAI41" s="277"/>
      <c r="CAJ41" s="277"/>
      <c r="CAK41" s="277"/>
      <c r="CAL41" s="277"/>
      <c r="CAM41" s="277"/>
      <c r="CAN41" s="277"/>
      <c r="CAO41" s="277"/>
      <c r="CAP41" s="277"/>
      <c r="CAQ41" s="277"/>
      <c r="CAR41" s="277"/>
      <c r="CAS41" s="277"/>
      <c r="CAT41" s="277"/>
      <c r="CAU41" s="277"/>
      <c r="CAV41" s="277"/>
      <c r="CAW41" s="277"/>
      <c r="CAX41" s="277"/>
      <c r="CAY41" s="277"/>
      <c r="CAZ41" s="277"/>
      <c r="CBA41" s="277"/>
      <c r="CBB41" s="277"/>
      <c r="CBC41" s="277"/>
      <c r="CBD41" s="277"/>
      <c r="CBE41" s="277"/>
      <c r="CBF41" s="277"/>
      <c r="CBG41" s="277"/>
      <c r="CBH41" s="277"/>
      <c r="CBI41" s="277"/>
      <c r="CBJ41" s="277"/>
      <c r="CBK41" s="277"/>
      <c r="CBL41" s="277"/>
      <c r="CBM41" s="277"/>
      <c r="CBN41" s="277"/>
      <c r="CBO41" s="277"/>
      <c r="CBP41" s="277"/>
      <c r="CBQ41" s="277"/>
      <c r="CBR41" s="277"/>
      <c r="CBS41" s="277"/>
      <c r="CBT41" s="277"/>
      <c r="CBU41" s="277"/>
      <c r="CBV41" s="277"/>
      <c r="CBW41" s="277"/>
      <c r="CBX41" s="277"/>
      <c r="CBY41" s="277"/>
      <c r="CBZ41" s="277"/>
      <c r="CCA41" s="277"/>
      <c r="CCB41" s="277"/>
      <c r="CCC41" s="277"/>
      <c r="CCD41" s="277"/>
      <c r="CCE41" s="277"/>
      <c r="CCF41" s="277"/>
      <c r="CCG41" s="277"/>
      <c r="CCH41" s="277"/>
      <c r="CCI41" s="277"/>
      <c r="CCJ41" s="277"/>
      <c r="CCK41" s="277"/>
      <c r="CCL41" s="277"/>
      <c r="CCM41" s="277"/>
      <c r="CCN41" s="277"/>
      <c r="CCO41" s="277"/>
      <c r="CCP41" s="277"/>
      <c r="CCQ41" s="277"/>
      <c r="CCR41" s="277"/>
      <c r="CCS41" s="277"/>
      <c r="CCT41" s="277"/>
      <c r="CCU41" s="277"/>
      <c r="CCV41" s="277"/>
      <c r="CCW41" s="277"/>
      <c r="CCX41" s="277"/>
      <c r="CCY41" s="277"/>
      <c r="CCZ41" s="277"/>
      <c r="CDA41" s="277"/>
      <c r="CDB41" s="277"/>
      <c r="CDC41" s="277"/>
      <c r="CDD41" s="277"/>
      <c r="CDE41" s="277"/>
      <c r="CDF41" s="277"/>
      <c r="CDG41" s="277"/>
      <c r="CDH41" s="277"/>
      <c r="CDI41" s="277"/>
      <c r="CDJ41" s="277"/>
      <c r="CDK41" s="277"/>
      <c r="CDL41" s="277"/>
      <c r="CDM41" s="277"/>
      <c r="CDN41" s="277"/>
      <c r="CDO41" s="277"/>
      <c r="CDP41" s="277"/>
      <c r="CDQ41" s="277"/>
      <c r="CDR41" s="277"/>
      <c r="CDS41" s="277"/>
      <c r="CDT41" s="277"/>
      <c r="CDU41" s="277"/>
      <c r="CDV41" s="277"/>
      <c r="CDW41" s="277"/>
      <c r="CDX41" s="277"/>
      <c r="CDY41" s="277"/>
      <c r="CDZ41" s="277"/>
      <c r="CEA41" s="277"/>
      <c r="CEB41" s="277"/>
      <c r="CEC41" s="277"/>
      <c r="CED41" s="277"/>
      <c r="CEE41" s="277"/>
      <c r="CEF41" s="277"/>
      <c r="CEG41" s="277"/>
      <c r="CEH41" s="277"/>
      <c r="CEI41" s="277"/>
      <c r="CEJ41" s="277"/>
      <c r="CEK41" s="277"/>
      <c r="CEL41" s="277"/>
      <c r="CEM41" s="277"/>
      <c r="CEN41" s="277"/>
      <c r="CEO41" s="277"/>
      <c r="CEP41" s="277"/>
      <c r="CEQ41" s="277"/>
      <c r="CER41" s="277"/>
      <c r="CES41" s="277"/>
      <c r="CET41" s="277"/>
      <c r="CEU41" s="277"/>
      <c r="CEV41" s="277"/>
      <c r="CEW41" s="277"/>
      <c r="CEX41" s="277"/>
      <c r="CEY41" s="277"/>
      <c r="CEZ41" s="277"/>
      <c r="CFA41" s="277"/>
      <c r="CFB41" s="277"/>
      <c r="CFC41" s="277"/>
      <c r="CFD41" s="277"/>
      <c r="CFE41" s="277"/>
      <c r="CFF41" s="277"/>
      <c r="CFG41" s="277"/>
      <c r="CFH41" s="277"/>
      <c r="CFI41" s="277"/>
      <c r="CFJ41" s="277"/>
      <c r="CFK41" s="277"/>
      <c r="CFL41" s="277"/>
      <c r="CFM41" s="277"/>
      <c r="CFN41" s="277"/>
      <c r="CFO41" s="277"/>
      <c r="CFP41" s="277"/>
      <c r="CFQ41" s="277"/>
      <c r="CFR41" s="277"/>
      <c r="CFS41" s="277"/>
      <c r="CFT41" s="277"/>
      <c r="CFU41" s="277"/>
      <c r="CFV41" s="277"/>
      <c r="CFW41" s="277"/>
      <c r="CFX41" s="277"/>
      <c r="CFY41" s="277"/>
      <c r="CFZ41" s="277"/>
      <c r="CGA41" s="277"/>
      <c r="CGB41" s="277"/>
      <c r="CGC41" s="277"/>
      <c r="CGD41" s="277"/>
      <c r="CGE41" s="277"/>
      <c r="CGF41" s="277"/>
      <c r="CGG41" s="277"/>
      <c r="CGH41" s="277"/>
      <c r="CGI41" s="277"/>
      <c r="CGJ41" s="277"/>
      <c r="CGK41" s="277"/>
      <c r="CGL41" s="277"/>
      <c r="CGM41" s="277"/>
      <c r="CGN41" s="277"/>
      <c r="CGO41" s="277"/>
      <c r="CGP41" s="277"/>
      <c r="CGQ41" s="277"/>
      <c r="CGR41" s="277"/>
      <c r="CGS41" s="277"/>
      <c r="CGT41" s="277"/>
      <c r="CGU41" s="277"/>
      <c r="CGV41" s="277"/>
      <c r="CGW41" s="277"/>
      <c r="CGX41" s="277"/>
      <c r="CGY41" s="277"/>
      <c r="CGZ41" s="277"/>
      <c r="CHA41" s="277"/>
      <c r="CHB41" s="277"/>
      <c r="CHC41" s="277"/>
      <c r="CHD41" s="277"/>
      <c r="CHE41" s="277"/>
      <c r="CHF41" s="277"/>
      <c r="CHG41" s="277"/>
      <c r="CHH41" s="277"/>
      <c r="CHI41" s="277"/>
      <c r="CHJ41" s="277"/>
      <c r="CHK41" s="277"/>
      <c r="CHL41" s="277"/>
      <c r="CHM41" s="277"/>
      <c r="CHN41" s="277"/>
      <c r="CHO41" s="277"/>
      <c r="CHP41" s="277"/>
      <c r="CHQ41" s="277"/>
      <c r="CHR41" s="277"/>
      <c r="CHS41" s="277"/>
      <c r="CHT41" s="277"/>
      <c r="CHU41" s="277"/>
      <c r="CHV41" s="277"/>
      <c r="CHW41" s="277"/>
      <c r="CHX41" s="277"/>
      <c r="CHY41" s="277"/>
      <c r="CHZ41" s="277"/>
      <c r="CIA41" s="277"/>
      <c r="CIB41" s="277"/>
      <c r="CIC41" s="277"/>
      <c r="CID41" s="277"/>
      <c r="CIE41" s="277"/>
      <c r="CIF41" s="277"/>
      <c r="CIG41" s="277"/>
      <c r="CIH41" s="277"/>
      <c r="CII41" s="277"/>
      <c r="CIJ41" s="277"/>
      <c r="CIK41" s="277"/>
      <c r="CIL41" s="277"/>
      <c r="CIM41" s="277"/>
      <c r="CIN41" s="277"/>
      <c r="CIO41" s="277"/>
      <c r="CIP41" s="277"/>
      <c r="CIQ41" s="277"/>
      <c r="CIR41" s="277"/>
      <c r="CIS41" s="277"/>
      <c r="CIT41" s="277"/>
      <c r="CIU41" s="277"/>
      <c r="CIV41" s="277"/>
      <c r="CIW41" s="277"/>
      <c r="CIX41" s="277"/>
      <c r="CIY41" s="277"/>
      <c r="CIZ41" s="277"/>
      <c r="CJA41" s="277"/>
      <c r="CJB41" s="277"/>
      <c r="CJC41" s="277"/>
      <c r="CJD41" s="277"/>
      <c r="CJE41" s="277"/>
      <c r="CJF41" s="277"/>
      <c r="CJG41" s="277"/>
      <c r="CJH41" s="277"/>
      <c r="CJI41" s="277"/>
      <c r="CJJ41" s="277"/>
      <c r="CJK41" s="277"/>
      <c r="CJL41" s="277"/>
      <c r="CJM41" s="277"/>
      <c r="CJN41" s="277"/>
      <c r="CJO41" s="277"/>
      <c r="CJP41" s="277"/>
      <c r="CJQ41" s="277"/>
      <c r="CJR41" s="277"/>
      <c r="CJS41" s="277"/>
      <c r="CJT41" s="277"/>
      <c r="CJU41" s="277"/>
      <c r="CJV41" s="277"/>
      <c r="CJW41" s="277"/>
      <c r="CJX41" s="277"/>
      <c r="CJY41" s="277"/>
      <c r="CJZ41" s="277"/>
      <c r="CKA41" s="277"/>
      <c r="CKB41" s="277"/>
      <c r="CKC41" s="277"/>
      <c r="CKD41" s="277"/>
      <c r="CKE41" s="277"/>
      <c r="CKF41" s="277"/>
      <c r="CKG41" s="277"/>
      <c r="CKH41" s="277"/>
      <c r="CKI41" s="277"/>
      <c r="CKJ41" s="277"/>
      <c r="CKK41" s="277"/>
      <c r="CKL41" s="277"/>
      <c r="CKM41" s="277"/>
      <c r="CKN41" s="277"/>
      <c r="CKO41" s="277"/>
      <c r="CKP41" s="277"/>
      <c r="CKQ41" s="277"/>
      <c r="CKR41" s="277"/>
      <c r="CKS41" s="277"/>
      <c r="CKT41" s="277"/>
      <c r="CKU41" s="277"/>
      <c r="CKV41" s="277"/>
      <c r="CKW41" s="277"/>
      <c r="CKX41" s="277"/>
      <c r="CKY41" s="277"/>
      <c r="CKZ41" s="277"/>
      <c r="CLA41" s="277"/>
      <c r="CLB41" s="277"/>
      <c r="CLC41" s="277"/>
      <c r="CLD41" s="277"/>
      <c r="CLE41" s="277"/>
      <c r="CLF41" s="277"/>
      <c r="CLG41" s="277"/>
      <c r="CLH41" s="277"/>
      <c r="CLI41" s="277"/>
      <c r="CLJ41" s="277"/>
      <c r="CLK41" s="277"/>
      <c r="CLL41" s="277"/>
      <c r="CLM41" s="277"/>
      <c r="CLN41" s="277"/>
      <c r="CLO41" s="277"/>
      <c r="CLP41" s="277"/>
      <c r="CLQ41" s="277"/>
      <c r="CLR41" s="277"/>
      <c r="CLS41" s="277"/>
      <c r="CLT41" s="277"/>
      <c r="CLU41" s="277"/>
      <c r="CLV41" s="277"/>
      <c r="CLW41" s="277"/>
      <c r="CLX41" s="277"/>
      <c r="CLY41" s="277"/>
      <c r="CLZ41" s="277"/>
      <c r="CMA41" s="277"/>
      <c r="CMB41" s="277"/>
      <c r="CMC41" s="277"/>
      <c r="CMD41" s="277"/>
      <c r="CME41" s="277"/>
      <c r="CMF41" s="277"/>
      <c r="CMG41" s="277"/>
      <c r="CMH41" s="277"/>
      <c r="CMI41" s="277"/>
      <c r="CMJ41" s="277"/>
      <c r="CMK41" s="277"/>
      <c r="CML41" s="277"/>
      <c r="CMM41" s="277"/>
      <c r="CMN41" s="277"/>
      <c r="CMO41" s="277"/>
      <c r="CMP41" s="277"/>
      <c r="CMQ41" s="277"/>
      <c r="CMR41" s="277"/>
      <c r="CMS41" s="277"/>
      <c r="CMT41" s="277"/>
      <c r="CMU41" s="277"/>
      <c r="CMV41" s="277"/>
      <c r="CMW41" s="277"/>
      <c r="CMX41" s="277"/>
      <c r="CMY41" s="277"/>
      <c r="CMZ41" s="277"/>
      <c r="CNA41" s="277"/>
      <c r="CNB41" s="277"/>
      <c r="CNC41" s="277"/>
      <c r="CND41" s="277"/>
      <c r="CNE41" s="277"/>
      <c r="CNF41" s="277"/>
      <c r="CNG41" s="277"/>
      <c r="CNH41" s="277"/>
      <c r="CNI41" s="277"/>
      <c r="CNJ41" s="277"/>
      <c r="CNK41" s="277"/>
      <c r="CNL41" s="277"/>
      <c r="CNM41" s="277"/>
      <c r="CNN41" s="277"/>
      <c r="CNO41" s="277"/>
      <c r="CNP41" s="277"/>
      <c r="CNQ41" s="277"/>
      <c r="CNR41" s="277"/>
      <c r="CNS41" s="277"/>
      <c r="CNT41" s="277"/>
      <c r="CNU41" s="277"/>
      <c r="CNV41" s="277"/>
      <c r="CNW41" s="277"/>
      <c r="CNX41" s="277"/>
      <c r="CNY41" s="277"/>
      <c r="CNZ41" s="277"/>
      <c r="COA41" s="277"/>
      <c r="COB41" s="277"/>
      <c r="COC41" s="277"/>
      <c r="COD41" s="277"/>
      <c r="COE41" s="277"/>
      <c r="COF41" s="277"/>
      <c r="COG41" s="277"/>
      <c r="COH41" s="277"/>
      <c r="COI41" s="277"/>
      <c r="COJ41" s="277"/>
      <c r="COK41" s="277"/>
      <c r="COL41" s="277"/>
      <c r="COM41" s="277"/>
      <c r="CON41" s="277"/>
      <c r="COO41" s="277"/>
      <c r="COP41" s="277"/>
      <c r="COQ41" s="277"/>
      <c r="COR41" s="277"/>
      <c r="COS41" s="277"/>
      <c r="COT41" s="277"/>
      <c r="COU41" s="277"/>
      <c r="COV41" s="277"/>
      <c r="COW41" s="277"/>
      <c r="COX41" s="277"/>
      <c r="COY41" s="277"/>
      <c r="COZ41" s="277"/>
      <c r="CPA41" s="277"/>
      <c r="CPB41" s="277"/>
      <c r="CPC41" s="277"/>
      <c r="CPD41" s="277"/>
      <c r="CPE41" s="277"/>
      <c r="CPF41" s="277"/>
      <c r="CPG41" s="277"/>
      <c r="CPH41" s="277"/>
      <c r="CPI41" s="277"/>
      <c r="CPJ41" s="277"/>
      <c r="CPK41" s="277"/>
      <c r="CPL41" s="277"/>
      <c r="CPM41" s="277"/>
      <c r="CPN41" s="277"/>
      <c r="CPO41" s="277"/>
      <c r="CPP41" s="277"/>
      <c r="CPQ41" s="277"/>
      <c r="CPR41" s="277"/>
      <c r="CPS41" s="277"/>
      <c r="CPT41" s="277"/>
      <c r="CPU41" s="277"/>
      <c r="CPV41" s="277"/>
      <c r="CPW41" s="277"/>
      <c r="CPX41" s="277"/>
      <c r="CPY41" s="277"/>
      <c r="CPZ41" s="277"/>
      <c r="CQA41" s="277"/>
      <c r="CQB41" s="277"/>
      <c r="CQC41" s="277"/>
      <c r="CQD41" s="277"/>
      <c r="CQE41" s="277"/>
      <c r="CQF41" s="277"/>
      <c r="CQG41" s="277"/>
      <c r="CQH41" s="277"/>
      <c r="CQI41" s="277"/>
      <c r="CQJ41" s="277"/>
      <c r="CQK41" s="277"/>
      <c r="CQL41" s="277"/>
      <c r="CQM41" s="277"/>
      <c r="CQN41" s="277"/>
      <c r="CQO41" s="277"/>
      <c r="CQP41" s="277"/>
      <c r="CQQ41" s="277"/>
      <c r="CQR41" s="277"/>
      <c r="CQS41" s="277"/>
      <c r="CQT41" s="277"/>
      <c r="CQU41" s="277"/>
      <c r="CQV41" s="277"/>
      <c r="CQW41" s="277"/>
      <c r="CQX41" s="277"/>
      <c r="CQY41" s="277"/>
      <c r="CQZ41" s="277"/>
      <c r="CRA41" s="277"/>
      <c r="CRB41" s="277"/>
      <c r="CRC41" s="277"/>
      <c r="CRD41" s="277"/>
      <c r="CRE41" s="277"/>
      <c r="CRF41" s="277"/>
      <c r="CRG41" s="277"/>
      <c r="CRH41" s="277"/>
      <c r="CRI41" s="277"/>
      <c r="CRJ41" s="277"/>
      <c r="CRK41" s="277"/>
      <c r="CRL41" s="277"/>
      <c r="CRM41" s="277"/>
      <c r="CRN41" s="277"/>
      <c r="CRO41" s="277"/>
      <c r="CRP41" s="277"/>
      <c r="CRQ41" s="277"/>
      <c r="CRR41" s="277"/>
      <c r="CRS41" s="277"/>
      <c r="CRT41" s="277"/>
      <c r="CRU41" s="277"/>
      <c r="CRV41" s="277"/>
      <c r="CRW41" s="277"/>
      <c r="CRX41" s="277"/>
      <c r="CRY41" s="277"/>
      <c r="CRZ41" s="277"/>
      <c r="CSA41" s="277"/>
      <c r="CSB41" s="277"/>
      <c r="CSC41" s="277"/>
      <c r="CSD41" s="277"/>
      <c r="CSE41" s="277"/>
      <c r="CSF41" s="277"/>
      <c r="CSG41" s="277"/>
      <c r="CSH41" s="277"/>
      <c r="CSI41" s="277"/>
      <c r="CSJ41" s="277"/>
      <c r="CSK41" s="277"/>
      <c r="CSL41" s="277"/>
      <c r="CSM41" s="277"/>
      <c r="CSN41" s="277"/>
      <c r="CSO41" s="277"/>
      <c r="CSP41" s="277"/>
      <c r="CSQ41" s="277"/>
      <c r="CSR41" s="277"/>
      <c r="CSS41" s="277"/>
      <c r="CST41" s="277"/>
      <c r="CSU41" s="277"/>
      <c r="CSV41" s="277"/>
      <c r="CSW41" s="277"/>
      <c r="CSX41" s="277"/>
      <c r="CSY41" s="277"/>
      <c r="CSZ41" s="277"/>
      <c r="CTA41" s="277"/>
      <c r="CTB41" s="277"/>
      <c r="CTC41" s="277"/>
      <c r="CTD41" s="277"/>
      <c r="CTE41" s="277"/>
      <c r="CTF41" s="277"/>
      <c r="CTG41" s="277"/>
      <c r="CTH41" s="277"/>
      <c r="CTI41" s="277"/>
      <c r="CTJ41" s="277"/>
      <c r="CTK41" s="277"/>
      <c r="CTL41" s="277"/>
      <c r="CTM41" s="277"/>
      <c r="CTN41" s="277"/>
      <c r="CTO41" s="277"/>
      <c r="CTP41" s="277"/>
      <c r="CTQ41" s="277"/>
      <c r="CTR41" s="277"/>
      <c r="CTS41" s="277"/>
      <c r="CTT41" s="277"/>
      <c r="CTU41" s="277"/>
      <c r="CTV41" s="277"/>
      <c r="CTW41" s="277"/>
      <c r="CTX41" s="277"/>
      <c r="CTY41" s="277"/>
      <c r="CTZ41" s="277"/>
      <c r="CUA41" s="277"/>
      <c r="CUB41" s="277"/>
      <c r="CUC41" s="277"/>
      <c r="CUD41" s="277"/>
      <c r="CUE41" s="277"/>
      <c r="CUF41" s="277"/>
      <c r="CUG41" s="277"/>
      <c r="CUH41" s="277"/>
      <c r="CUI41" s="277"/>
      <c r="CUJ41" s="277"/>
      <c r="CUK41" s="277"/>
      <c r="CUL41" s="277"/>
      <c r="CUM41" s="277"/>
      <c r="CUN41" s="277"/>
      <c r="CUO41" s="277"/>
      <c r="CUP41" s="277"/>
      <c r="CUQ41" s="277"/>
      <c r="CUR41" s="277"/>
      <c r="CUS41" s="277"/>
      <c r="CUT41" s="277"/>
      <c r="CUU41" s="277"/>
      <c r="CUV41" s="277"/>
      <c r="CUW41" s="277"/>
      <c r="CUX41" s="277"/>
      <c r="CUY41" s="277"/>
      <c r="CUZ41" s="277"/>
      <c r="CVA41" s="277"/>
      <c r="CVB41" s="277"/>
      <c r="CVC41" s="277"/>
      <c r="CVD41" s="277"/>
      <c r="CVE41" s="277"/>
      <c r="CVF41" s="277"/>
      <c r="CVG41" s="277"/>
      <c r="CVH41" s="277"/>
      <c r="CVI41" s="277"/>
      <c r="CVJ41" s="277"/>
      <c r="CVK41" s="277"/>
      <c r="CVL41" s="277"/>
      <c r="CVM41" s="277"/>
      <c r="CVN41" s="277"/>
      <c r="CVO41" s="277"/>
      <c r="CVP41" s="277"/>
      <c r="CVQ41" s="277"/>
      <c r="CVR41" s="277"/>
      <c r="CVS41" s="277"/>
      <c r="CVT41" s="277"/>
      <c r="CVU41" s="277"/>
      <c r="CVV41" s="277"/>
      <c r="CVW41" s="277"/>
      <c r="CVX41" s="277"/>
      <c r="CVY41" s="277"/>
      <c r="CVZ41" s="277"/>
      <c r="CWA41" s="277"/>
      <c r="CWB41" s="277"/>
      <c r="CWC41" s="277"/>
      <c r="CWD41" s="277"/>
      <c r="CWE41" s="277"/>
      <c r="CWF41" s="277"/>
      <c r="CWG41" s="277"/>
      <c r="CWH41" s="277"/>
      <c r="CWI41" s="277"/>
      <c r="CWJ41" s="277"/>
      <c r="CWK41" s="277"/>
      <c r="CWL41" s="277"/>
      <c r="CWM41" s="277"/>
      <c r="CWN41" s="277"/>
      <c r="CWO41" s="277"/>
      <c r="CWP41" s="277"/>
      <c r="CWQ41" s="277"/>
      <c r="CWR41" s="277"/>
      <c r="CWS41" s="277"/>
      <c r="CWT41" s="277"/>
      <c r="CWU41" s="277"/>
      <c r="CWV41" s="277"/>
      <c r="CWW41" s="277"/>
      <c r="CWX41" s="277"/>
      <c r="CWY41" s="277"/>
      <c r="CWZ41" s="277"/>
      <c r="CXA41" s="277"/>
      <c r="CXB41" s="277"/>
      <c r="CXC41" s="277"/>
      <c r="CXD41" s="277"/>
      <c r="CXE41" s="277"/>
      <c r="CXF41" s="277"/>
      <c r="CXG41" s="277"/>
      <c r="CXH41" s="277"/>
      <c r="CXI41" s="277"/>
      <c r="CXJ41" s="277"/>
      <c r="CXK41" s="277"/>
      <c r="CXL41" s="277"/>
      <c r="CXM41" s="277"/>
      <c r="CXN41" s="277"/>
      <c r="CXO41" s="277"/>
      <c r="CXP41" s="277"/>
      <c r="CXQ41" s="277"/>
      <c r="CXR41" s="277"/>
      <c r="CXS41" s="277"/>
      <c r="CXT41" s="277"/>
      <c r="CXU41" s="277"/>
      <c r="CXV41" s="277"/>
      <c r="CXW41" s="277"/>
      <c r="CXX41" s="277"/>
      <c r="CXY41" s="277"/>
      <c r="CXZ41" s="277"/>
      <c r="CYA41" s="277"/>
      <c r="CYB41" s="277"/>
      <c r="CYC41" s="277"/>
      <c r="CYD41" s="277"/>
      <c r="CYE41" s="277"/>
      <c r="CYF41" s="277"/>
      <c r="CYG41" s="277"/>
      <c r="CYH41" s="277"/>
      <c r="CYI41" s="277"/>
      <c r="CYJ41" s="277"/>
      <c r="CYK41" s="277"/>
      <c r="CYL41" s="277"/>
      <c r="CYM41" s="277"/>
      <c r="CYN41" s="277"/>
      <c r="CYO41" s="277"/>
      <c r="CYP41" s="277"/>
      <c r="CYQ41" s="277"/>
      <c r="CYR41" s="277"/>
      <c r="CYS41" s="277"/>
      <c r="CYT41" s="277"/>
      <c r="CYU41" s="277"/>
      <c r="CYV41" s="277"/>
      <c r="CYW41" s="277"/>
      <c r="CYX41" s="277"/>
      <c r="CYY41" s="277"/>
      <c r="CYZ41" s="277"/>
      <c r="CZA41" s="277"/>
      <c r="CZB41" s="277"/>
      <c r="CZC41" s="277"/>
      <c r="CZD41" s="277"/>
      <c r="CZE41" s="277"/>
      <c r="CZF41" s="277"/>
      <c r="CZG41" s="277"/>
      <c r="CZH41" s="277"/>
      <c r="CZI41" s="277"/>
      <c r="CZJ41" s="277"/>
      <c r="CZK41" s="277"/>
      <c r="CZL41" s="277"/>
      <c r="CZM41" s="277"/>
      <c r="CZN41" s="277"/>
      <c r="CZO41" s="277"/>
      <c r="CZP41" s="277"/>
      <c r="CZQ41" s="277"/>
      <c r="CZR41" s="277"/>
      <c r="CZS41" s="277"/>
      <c r="CZT41" s="277"/>
      <c r="CZU41" s="277"/>
      <c r="CZV41" s="277"/>
      <c r="CZW41" s="277"/>
      <c r="CZX41" s="277"/>
      <c r="CZY41" s="277"/>
      <c r="CZZ41" s="277"/>
      <c r="DAA41" s="277"/>
      <c r="DAB41" s="277"/>
      <c r="DAC41" s="277"/>
      <c r="DAD41" s="277"/>
      <c r="DAE41" s="277"/>
      <c r="DAF41" s="277"/>
      <c r="DAG41" s="277"/>
      <c r="DAH41" s="277"/>
      <c r="DAI41" s="277"/>
      <c r="DAJ41" s="277"/>
      <c r="DAK41" s="277"/>
      <c r="DAL41" s="277"/>
      <c r="DAM41" s="277"/>
      <c r="DAN41" s="277"/>
      <c r="DAO41" s="277"/>
      <c r="DAP41" s="277"/>
      <c r="DAQ41" s="277"/>
      <c r="DAR41" s="277"/>
      <c r="DAS41" s="277"/>
      <c r="DAT41" s="277"/>
      <c r="DAU41" s="277"/>
      <c r="DAV41" s="277"/>
      <c r="DAW41" s="277"/>
      <c r="DAX41" s="277"/>
      <c r="DAY41" s="277"/>
      <c r="DAZ41" s="277"/>
      <c r="DBA41" s="277"/>
      <c r="DBB41" s="277"/>
      <c r="DBC41" s="277"/>
      <c r="DBD41" s="277"/>
      <c r="DBE41" s="277"/>
      <c r="DBF41" s="277"/>
      <c r="DBG41" s="277"/>
      <c r="DBH41" s="277"/>
      <c r="DBI41" s="277"/>
      <c r="DBJ41" s="277"/>
      <c r="DBK41" s="277"/>
      <c r="DBL41" s="277"/>
      <c r="DBM41" s="277"/>
      <c r="DBN41" s="277"/>
      <c r="DBO41" s="277"/>
      <c r="DBP41" s="277"/>
      <c r="DBQ41" s="277"/>
      <c r="DBR41" s="277"/>
      <c r="DBS41" s="277"/>
      <c r="DBT41" s="277"/>
      <c r="DBU41" s="277"/>
      <c r="DBV41" s="277"/>
      <c r="DBW41" s="277"/>
      <c r="DBX41" s="277"/>
      <c r="DBY41" s="277"/>
      <c r="DBZ41" s="277"/>
      <c r="DCA41" s="277"/>
      <c r="DCB41" s="277"/>
      <c r="DCC41" s="277"/>
      <c r="DCD41" s="277"/>
      <c r="DCE41" s="277"/>
      <c r="DCF41" s="277"/>
      <c r="DCG41" s="277"/>
      <c r="DCH41" s="277"/>
      <c r="DCI41" s="277"/>
      <c r="DCJ41" s="277"/>
      <c r="DCK41" s="277"/>
      <c r="DCL41" s="277"/>
      <c r="DCM41" s="277"/>
      <c r="DCN41" s="277"/>
      <c r="DCO41" s="277"/>
      <c r="DCP41" s="277"/>
      <c r="DCQ41" s="277"/>
      <c r="DCR41" s="277"/>
      <c r="DCS41" s="277"/>
      <c r="DCT41" s="277"/>
      <c r="DCU41" s="277"/>
      <c r="DCV41" s="277"/>
      <c r="DCW41" s="277"/>
      <c r="DCX41" s="277"/>
      <c r="DCY41" s="277"/>
      <c r="DCZ41" s="277"/>
      <c r="DDA41" s="277"/>
      <c r="DDB41" s="277"/>
      <c r="DDC41" s="277"/>
      <c r="DDD41" s="277"/>
      <c r="DDE41" s="277"/>
      <c r="DDF41" s="277"/>
      <c r="DDG41" s="277"/>
      <c r="DDH41" s="277"/>
      <c r="DDI41" s="277"/>
      <c r="DDJ41" s="277"/>
      <c r="DDK41" s="277"/>
      <c r="DDL41" s="277"/>
      <c r="DDM41" s="277"/>
      <c r="DDN41" s="277"/>
      <c r="DDO41" s="277"/>
      <c r="DDP41" s="277"/>
      <c r="DDQ41" s="277"/>
      <c r="DDR41" s="277"/>
      <c r="DDS41" s="277"/>
      <c r="DDT41" s="277"/>
      <c r="DDU41" s="277"/>
      <c r="DDV41" s="277"/>
      <c r="DDW41" s="277"/>
      <c r="DDX41" s="277"/>
      <c r="DDY41" s="277"/>
      <c r="DDZ41" s="277"/>
      <c r="DEA41" s="277"/>
      <c r="DEB41" s="277"/>
      <c r="DEC41" s="277"/>
      <c r="DED41" s="277"/>
      <c r="DEE41" s="277"/>
      <c r="DEF41" s="277"/>
      <c r="DEG41" s="277"/>
      <c r="DEH41" s="277"/>
      <c r="DEI41" s="277"/>
      <c r="DEJ41" s="277"/>
      <c r="DEK41" s="277"/>
      <c r="DEL41" s="277"/>
      <c r="DEM41" s="277"/>
      <c r="DEN41" s="277"/>
      <c r="DEO41" s="277"/>
      <c r="DEP41" s="277"/>
      <c r="DEQ41" s="277"/>
      <c r="DER41" s="277"/>
      <c r="DES41" s="277"/>
      <c r="DET41" s="277"/>
      <c r="DEU41" s="277"/>
      <c r="DEV41" s="277"/>
      <c r="DEW41" s="277"/>
      <c r="DEX41" s="277"/>
      <c r="DEY41" s="277"/>
      <c r="DEZ41" s="277"/>
      <c r="DFA41" s="277"/>
      <c r="DFB41" s="277"/>
      <c r="DFC41" s="277"/>
      <c r="DFD41" s="277"/>
      <c r="DFE41" s="277"/>
      <c r="DFF41" s="277"/>
      <c r="DFG41" s="277"/>
      <c r="DFH41" s="277"/>
      <c r="DFI41" s="277"/>
      <c r="DFJ41" s="277"/>
      <c r="DFK41" s="277"/>
      <c r="DFL41" s="277"/>
      <c r="DFM41" s="277"/>
      <c r="DFN41" s="277"/>
      <c r="DFO41" s="277"/>
      <c r="DFP41" s="277"/>
      <c r="DFQ41" s="277"/>
      <c r="DFR41" s="277"/>
      <c r="DFS41" s="277"/>
      <c r="DFT41" s="277"/>
      <c r="DFU41" s="277"/>
      <c r="DFV41" s="277"/>
      <c r="DFW41" s="277"/>
      <c r="DFX41" s="277"/>
      <c r="DFY41" s="277"/>
      <c r="DFZ41" s="277"/>
      <c r="DGA41" s="277"/>
      <c r="DGB41" s="277"/>
      <c r="DGC41" s="277"/>
      <c r="DGD41" s="277"/>
      <c r="DGE41" s="277"/>
      <c r="DGF41" s="277"/>
      <c r="DGG41" s="277"/>
      <c r="DGH41" s="277"/>
      <c r="DGI41" s="277"/>
      <c r="DGJ41" s="277"/>
      <c r="DGK41" s="277"/>
      <c r="DGL41" s="277"/>
      <c r="DGM41" s="277"/>
      <c r="DGN41" s="277"/>
      <c r="DGO41" s="277"/>
      <c r="DGP41" s="277"/>
      <c r="DGQ41" s="277"/>
      <c r="DGR41" s="277"/>
      <c r="DGS41" s="277"/>
      <c r="DGT41" s="277"/>
      <c r="DGU41" s="277"/>
      <c r="DGV41" s="277"/>
      <c r="DGW41" s="277"/>
      <c r="DGX41" s="277"/>
      <c r="DGY41" s="277"/>
      <c r="DGZ41" s="277"/>
      <c r="DHA41" s="277"/>
      <c r="DHB41" s="277"/>
      <c r="DHC41" s="277"/>
      <c r="DHD41" s="277"/>
      <c r="DHE41" s="277"/>
      <c r="DHF41" s="277"/>
      <c r="DHG41" s="277"/>
      <c r="DHH41" s="277"/>
      <c r="DHI41" s="277"/>
      <c r="DHJ41" s="277"/>
      <c r="DHK41" s="277"/>
      <c r="DHL41" s="277"/>
      <c r="DHM41" s="277"/>
      <c r="DHN41" s="277"/>
      <c r="DHO41" s="277"/>
      <c r="DHP41" s="277"/>
      <c r="DHQ41" s="277"/>
      <c r="DHR41" s="277"/>
      <c r="DHS41" s="277"/>
      <c r="DHT41" s="277"/>
      <c r="DHU41" s="277"/>
      <c r="DHV41" s="277"/>
      <c r="DHW41" s="277"/>
      <c r="DHX41" s="277"/>
      <c r="DHY41" s="277"/>
      <c r="DHZ41" s="277"/>
      <c r="DIA41" s="277"/>
      <c r="DIB41" s="277"/>
      <c r="DIC41" s="277"/>
      <c r="DID41" s="277"/>
      <c r="DIE41" s="277"/>
      <c r="DIF41" s="277"/>
      <c r="DIG41" s="277"/>
      <c r="DIH41" s="277"/>
      <c r="DII41" s="277"/>
      <c r="DIJ41" s="277"/>
      <c r="DIK41" s="277"/>
      <c r="DIL41" s="277"/>
      <c r="DIM41" s="277"/>
      <c r="DIN41" s="277"/>
      <c r="DIO41" s="277"/>
      <c r="DIP41" s="277"/>
      <c r="DIQ41" s="277"/>
      <c r="DIR41" s="277"/>
      <c r="DIS41" s="277"/>
      <c r="DIT41" s="277"/>
      <c r="DIU41" s="277"/>
      <c r="DIV41" s="277"/>
      <c r="DIW41" s="277"/>
      <c r="DIX41" s="277"/>
      <c r="DIY41" s="277"/>
      <c r="DIZ41" s="277"/>
      <c r="DJA41" s="277"/>
      <c r="DJB41" s="277"/>
      <c r="DJC41" s="277"/>
      <c r="DJD41" s="277"/>
      <c r="DJE41" s="277"/>
      <c r="DJF41" s="277"/>
      <c r="DJG41" s="277"/>
      <c r="DJH41" s="277"/>
      <c r="DJI41" s="277"/>
      <c r="DJJ41" s="277"/>
      <c r="DJK41" s="277"/>
      <c r="DJL41" s="277"/>
      <c r="DJM41" s="277"/>
      <c r="DJN41" s="277"/>
      <c r="DJO41" s="277"/>
      <c r="DJP41" s="277"/>
      <c r="DJQ41" s="277"/>
      <c r="DJR41" s="277"/>
      <c r="DJS41" s="277"/>
      <c r="DJT41" s="277"/>
      <c r="DJU41" s="277"/>
      <c r="DJV41" s="277"/>
      <c r="DJW41" s="277"/>
      <c r="DJX41" s="277"/>
      <c r="DJY41" s="277"/>
      <c r="DJZ41" s="277"/>
      <c r="DKA41" s="277"/>
      <c r="DKB41" s="277"/>
      <c r="DKC41" s="277"/>
      <c r="DKD41" s="277"/>
      <c r="DKE41" s="277"/>
      <c r="DKF41" s="277"/>
      <c r="DKG41" s="277"/>
      <c r="DKH41" s="277"/>
      <c r="DKI41" s="277"/>
      <c r="DKJ41" s="277"/>
      <c r="DKK41" s="277"/>
      <c r="DKL41" s="277"/>
      <c r="DKM41" s="277"/>
      <c r="DKN41" s="277"/>
      <c r="DKO41" s="277"/>
      <c r="DKP41" s="277"/>
      <c r="DKQ41" s="277"/>
      <c r="DKR41" s="277"/>
      <c r="DKS41" s="277"/>
      <c r="DKT41" s="277"/>
      <c r="DKU41" s="277"/>
      <c r="DKV41" s="277"/>
      <c r="DKW41" s="277"/>
      <c r="DKX41" s="277"/>
      <c r="DKY41" s="277"/>
      <c r="DKZ41" s="277"/>
      <c r="DLA41" s="277"/>
      <c r="DLB41" s="277"/>
      <c r="DLC41" s="277"/>
      <c r="DLD41" s="277"/>
      <c r="DLE41" s="277"/>
      <c r="DLF41" s="277"/>
      <c r="DLG41" s="277"/>
      <c r="DLH41" s="277"/>
      <c r="DLI41" s="277"/>
      <c r="DLJ41" s="277"/>
      <c r="DLK41" s="277"/>
      <c r="DLL41" s="277"/>
      <c r="DLM41" s="277"/>
      <c r="DLN41" s="277"/>
      <c r="DLO41" s="277"/>
      <c r="DLP41" s="277"/>
      <c r="DLQ41" s="277"/>
      <c r="DLR41" s="277"/>
      <c r="DLS41" s="277"/>
      <c r="DLT41" s="277"/>
      <c r="DLU41" s="277"/>
      <c r="DLV41" s="277"/>
      <c r="DLW41" s="277"/>
      <c r="DLX41" s="277"/>
      <c r="DLY41" s="277"/>
      <c r="DLZ41" s="277"/>
      <c r="DMA41" s="277"/>
      <c r="DMB41" s="277"/>
      <c r="DMC41" s="277"/>
      <c r="DMD41" s="277"/>
      <c r="DME41" s="277"/>
      <c r="DMF41" s="277"/>
      <c r="DMG41" s="277"/>
      <c r="DMH41" s="277"/>
      <c r="DMI41" s="277"/>
      <c r="DMJ41" s="277"/>
      <c r="DMK41" s="277"/>
      <c r="DML41" s="277"/>
      <c r="DMM41" s="277"/>
      <c r="DMN41" s="277"/>
      <c r="DMO41" s="277"/>
      <c r="DMP41" s="277"/>
      <c r="DMQ41" s="277"/>
      <c r="DMR41" s="277"/>
      <c r="DMS41" s="277"/>
      <c r="DMT41" s="277"/>
      <c r="DMU41" s="277"/>
      <c r="DMV41" s="277"/>
      <c r="DMW41" s="277"/>
      <c r="DMX41" s="277"/>
      <c r="DMY41" s="277"/>
      <c r="DMZ41" s="277"/>
      <c r="DNA41" s="277"/>
      <c r="DNB41" s="277"/>
      <c r="DNC41" s="277"/>
      <c r="DND41" s="277"/>
      <c r="DNE41" s="277"/>
      <c r="DNF41" s="277"/>
      <c r="DNG41" s="277"/>
      <c r="DNH41" s="277"/>
      <c r="DNI41" s="277"/>
      <c r="DNJ41" s="277"/>
      <c r="DNK41" s="277"/>
      <c r="DNL41" s="277"/>
      <c r="DNM41" s="277"/>
      <c r="DNN41" s="277"/>
      <c r="DNO41" s="277"/>
      <c r="DNP41" s="277"/>
      <c r="DNQ41" s="277"/>
      <c r="DNR41" s="277"/>
      <c r="DNS41" s="277"/>
      <c r="DNT41" s="277"/>
      <c r="DNU41" s="277"/>
      <c r="DNV41" s="277"/>
      <c r="DNW41" s="277"/>
      <c r="DNX41" s="277"/>
      <c r="DNY41" s="277"/>
      <c r="DNZ41" s="277"/>
      <c r="DOA41" s="277"/>
      <c r="DOB41" s="277"/>
      <c r="DOC41" s="277"/>
      <c r="DOD41" s="277"/>
      <c r="DOE41" s="277"/>
      <c r="DOF41" s="277"/>
      <c r="DOG41" s="277"/>
      <c r="DOH41" s="277"/>
      <c r="DOI41" s="277"/>
      <c r="DOJ41" s="277"/>
      <c r="DOK41" s="277"/>
      <c r="DOL41" s="277"/>
      <c r="DOM41" s="277"/>
      <c r="DON41" s="277"/>
      <c r="DOO41" s="277"/>
      <c r="DOP41" s="277"/>
      <c r="DOQ41" s="277"/>
      <c r="DOR41" s="277"/>
      <c r="DOS41" s="277"/>
      <c r="DOT41" s="277"/>
      <c r="DOU41" s="277"/>
      <c r="DOV41" s="277"/>
      <c r="DOW41" s="277"/>
      <c r="DOX41" s="277"/>
      <c r="DOY41" s="277"/>
      <c r="DOZ41" s="277"/>
      <c r="DPA41" s="277"/>
      <c r="DPB41" s="277"/>
      <c r="DPC41" s="277"/>
      <c r="DPD41" s="277"/>
      <c r="DPE41" s="277"/>
      <c r="DPF41" s="277"/>
      <c r="DPG41" s="277"/>
      <c r="DPH41" s="277"/>
      <c r="DPI41" s="277"/>
      <c r="DPJ41" s="277"/>
      <c r="DPK41" s="277"/>
      <c r="DPL41" s="277"/>
      <c r="DPM41" s="277"/>
      <c r="DPN41" s="277"/>
      <c r="DPO41" s="277"/>
      <c r="DPP41" s="277"/>
      <c r="DPQ41" s="277"/>
      <c r="DPR41" s="277"/>
      <c r="DPS41" s="277"/>
      <c r="DPT41" s="277"/>
      <c r="DPU41" s="277"/>
      <c r="DPV41" s="277"/>
      <c r="DPW41" s="277"/>
      <c r="DPX41" s="277"/>
      <c r="DPY41" s="277"/>
      <c r="DPZ41" s="277"/>
      <c r="DQA41" s="277"/>
      <c r="DQB41" s="277"/>
      <c r="DQC41" s="277"/>
      <c r="DQD41" s="277"/>
      <c r="DQE41" s="277"/>
      <c r="DQF41" s="277"/>
      <c r="DQG41" s="277"/>
      <c r="DQH41" s="277"/>
      <c r="DQI41" s="277"/>
      <c r="DQJ41" s="277"/>
      <c r="DQK41" s="277"/>
      <c r="DQL41" s="277"/>
      <c r="DQM41" s="277"/>
      <c r="DQN41" s="277"/>
      <c r="DQO41" s="277"/>
      <c r="DQP41" s="277"/>
      <c r="DQQ41" s="277"/>
      <c r="DQR41" s="277"/>
      <c r="DQS41" s="277"/>
      <c r="DQT41" s="277"/>
      <c r="DQU41" s="277"/>
      <c r="DQV41" s="277"/>
      <c r="DQW41" s="277"/>
      <c r="DQX41" s="277"/>
      <c r="DQY41" s="277"/>
      <c r="DQZ41" s="277"/>
      <c r="DRA41" s="277"/>
      <c r="DRB41" s="277"/>
      <c r="DRC41" s="277"/>
      <c r="DRD41" s="277"/>
      <c r="DRE41" s="277"/>
      <c r="DRF41" s="277"/>
      <c r="DRG41" s="277"/>
      <c r="DRH41" s="277"/>
      <c r="DRI41" s="277"/>
      <c r="DRJ41" s="277"/>
      <c r="DRK41" s="277"/>
      <c r="DRL41" s="277"/>
      <c r="DRM41" s="277"/>
      <c r="DRN41" s="277"/>
      <c r="DRO41" s="277"/>
      <c r="DRP41" s="277"/>
      <c r="DRQ41" s="277"/>
      <c r="DRR41" s="277"/>
      <c r="DRS41" s="277"/>
      <c r="DRT41" s="277"/>
      <c r="DRU41" s="277"/>
      <c r="DRV41" s="277"/>
      <c r="DRW41" s="277"/>
      <c r="DRX41" s="277"/>
      <c r="DRY41" s="277"/>
      <c r="DRZ41" s="277"/>
      <c r="DSA41" s="277"/>
      <c r="DSB41" s="277"/>
      <c r="DSC41" s="277"/>
      <c r="DSD41" s="277"/>
      <c r="DSE41" s="277"/>
      <c r="DSF41" s="277"/>
      <c r="DSG41" s="277"/>
      <c r="DSH41" s="277"/>
      <c r="DSI41" s="277"/>
      <c r="DSJ41" s="277"/>
      <c r="DSK41" s="277"/>
      <c r="DSL41" s="277"/>
      <c r="DSM41" s="277"/>
      <c r="DSN41" s="277"/>
      <c r="DSO41" s="277"/>
      <c r="DSP41" s="277"/>
      <c r="DSQ41" s="277"/>
      <c r="DSR41" s="277"/>
      <c r="DSS41" s="277"/>
      <c r="DST41" s="277"/>
      <c r="DSU41" s="277"/>
      <c r="DSV41" s="277"/>
      <c r="DSW41" s="277"/>
      <c r="DSX41" s="277"/>
      <c r="DSY41" s="277"/>
      <c r="DSZ41" s="277"/>
      <c r="DTA41" s="277"/>
      <c r="DTB41" s="277"/>
      <c r="DTC41" s="277"/>
      <c r="DTD41" s="277"/>
      <c r="DTE41" s="277"/>
      <c r="DTF41" s="277"/>
      <c r="DTG41" s="277"/>
      <c r="DTH41" s="277"/>
      <c r="DTI41" s="277"/>
      <c r="DTJ41" s="277"/>
      <c r="DTK41" s="277"/>
      <c r="DTL41" s="277"/>
      <c r="DTM41" s="277"/>
      <c r="DTN41" s="277"/>
      <c r="DTO41" s="277"/>
      <c r="DTP41" s="277"/>
      <c r="DTQ41" s="277"/>
      <c r="DTR41" s="277"/>
      <c r="DTS41" s="277"/>
      <c r="DTT41" s="277"/>
      <c r="DTU41" s="277"/>
      <c r="DTV41" s="277"/>
      <c r="DTW41" s="277"/>
      <c r="DTX41" s="277"/>
      <c r="DTY41" s="277"/>
      <c r="DTZ41" s="277"/>
      <c r="DUA41" s="277"/>
      <c r="DUB41" s="277"/>
      <c r="DUC41" s="277"/>
      <c r="DUD41" s="277"/>
      <c r="DUE41" s="277"/>
      <c r="DUF41" s="277"/>
      <c r="DUG41" s="277"/>
      <c r="DUH41" s="277"/>
      <c r="DUI41" s="277"/>
      <c r="DUJ41" s="277"/>
      <c r="DUK41" s="277"/>
      <c r="DUL41" s="277"/>
      <c r="DUM41" s="277"/>
      <c r="DUN41" s="277"/>
      <c r="DUO41" s="277"/>
      <c r="DUP41" s="277"/>
      <c r="DUQ41" s="277"/>
      <c r="DUR41" s="277"/>
      <c r="DUS41" s="277"/>
      <c r="DUT41" s="277"/>
      <c r="DUU41" s="277"/>
      <c r="DUV41" s="277"/>
      <c r="DUW41" s="277"/>
      <c r="DUX41" s="277"/>
      <c r="DUY41" s="277"/>
      <c r="DUZ41" s="277"/>
      <c r="DVA41" s="277"/>
      <c r="DVB41" s="277"/>
      <c r="DVC41" s="277"/>
      <c r="DVD41" s="277"/>
      <c r="DVE41" s="277"/>
      <c r="DVF41" s="277"/>
      <c r="DVG41" s="277"/>
      <c r="DVH41" s="277"/>
      <c r="DVI41" s="277"/>
      <c r="DVJ41" s="277"/>
      <c r="DVK41" s="277"/>
      <c r="DVL41" s="277"/>
      <c r="DVM41" s="277"/>
      <c r="DVN41" s="277"/>
      <c r="DVO41" s="277"/>
      <c r="DVP41" s="277"/>
      <c r="DVQ41" s="277"/>
      <c r="DVR41" s="277"/>
      <c r="DVS41" s="277"/>
      <c r="DVT41" s="277"/>
      <c r="DVU41" s="277"/>
      <c r="DVV41" s="277"/>
      <c r="DVW41" s="277"/>
      <c r="DVX41" s="277"/>
      <c r="DVY41" s="277"/>
      <c r="DVZ41" s="277"/>
      <c r="DWA41" s="277"/>
      <c r="DWB41" s="277"/>
      <c r="DWC41" s="277"/>
      <c r="DWD41" s="277"/>
      <c r="DWE41" s="277"/>
      <c r="DWF41" s="277"/>
      <c r="DWG41" s="277"/>
      <c r="DWH41" s="277"/>
      <c r="DWI41" s="277"/>
      <c r="DWJ41" s="277"/>
      <c r="DWK41" s="277"/>
      <c r="DWL41" s="277"/>
      <c r="DWM41" s="277"/>
      <c r="DWN41" s="277"/>
      <c r="DWO41" s="277"/>
      <c r="DWP41" s="277"/>
      <c r="DWQ41" s="277"/>
      <c r="DWR41" s="277"/>
      <c r="DWS41" s="277"/>
      <c r="DWT41" s="277"/>
      <c r="DWU41" s="277"/>
      <c r="DWV41" s="277"/>
      <c r="DWW41" s="277"/>
      <c r="DWX41" s="277"/>
      <c r="DWY41" s="277"/>
      <c r="DWZ41" s="277"/>
      <c r="DXA41" s="277"/>
      <c r="DXB41" s="277"/>
      <c r="DXC41" s="277"/>
      <c r="DXD41" s="277"/>
      <c r="DXE41" s="277"/>
      <c r="DXF41" s="277"/>
      <c r="DXG41" s="277"/>
      <c r="DXH41" s="277"/>
      <c r="DXI41" s="277"/>
      <c r="DXJ41" s="277"/>
      <c r="DXK41" s="277"/>
      <c r="DXL41" s="277"/>
      <c r="DXM41" s="277"/>
      <c r="DXN41" s="277"/>
      <c r="DXO41" s="277"/>
      <c r="DXP41" s="277"/>
      <c r="DXQ41" s="277"/>
      <c r="DXR41" s="277"/>
      <c r="DXS41" s="277"/>
      <c r="DXT41" s="277"/>
      <c r="DXU41" s="277"/>
      <c r="DXV41" s="277"/>
      <c r="DXW41" s="277"/>
      <c r="DXX41" s="277"/>
      <c r="DXY41" s="277"/>
      <c r="DXZ41" s="277"/>
      <c r="DYA41" s="277"/>
      <c r="DYB41" s="277"/>
      <c r="DYC41" s="277"/>
      <c r="DYD41" s="277"/>
      <c r="DYE41" s="277"/>
      <c r="DYF41" s="277"/>
      <c r="DYG41" s="277"/>
      <c r="DYH41" s="277"/>
      <c r="DYI41" s="277"/>
      <c r="DYJ41" s="277"/>
      <c r="DYK41" s="277"/>
      <c r="DYL41" s="277"/>
      <c r="DYM41" s="277"/>
      <c r="DYN41" s="277"/>
      <c r="DYO41" s="277"/>
      <c r="DYP41" s="277"/>
      <c r="DYQ41" s="277"/>
      <c r="DYR41" s="277"/>
      <c r="DYS41" s="277"/>
      <c r="DYT41" s="277"/>
      <c r="DYU41" s="277"/>
      <c r="DYV41" s="277"/>
      <c r="DYW41" s="277"/>
      <c r="DYX41" s="277"/>
      <c r="DYY41" s="277"/>
      <c r="DYZ41" s="277"/>
      <c r="DZA41" s="277"/>
      <c r="DZB41" s="277"/>
      <c r="DZC41" s="277"/>
      <c r="DZD41" s="277"/>
      <c r="DZE41" s="277"/>
      <c r="DZF41" s="277"/>
      <c r="DZG41" s="277"/>
      <c r="DZH41" s="277"/>
      <c r="DZI41" s="277"/>
      <c r="DZJ41" s="277"/>
      <c r="DZK41" s="277"/>
      <c r="DZL41" s="277"/>
      <c r="DZM41" s="277"/>
      <c r="DZN41" s="277"/>
      <c r="DZO41" s="277"/>
      <c r="DZP41" s="277"/>
      <c r="DZQ41" s="277"/>
      <c r="DZR41" s="277"/>
      <c r="DZS41" s="277"/>
      <c r="DZT41" s="277"/>
      <c r="DZU41" s="277"/>
      <c r="DZV41" s="277"/>
      <c r="DZW41" s="277"/>
      <c r="DZX41" s="277"/>
      <c r="DZY41" s="277"/>
      <c r="DZZ41" s="277"/>
      <c r="EAA41" s="277"/>
      <c r="EAB41" s="277"/>
      <c r="EAC41" s="277"/>
      <c r="EAD41" s="277"/>
      <c r="EAE41" s="277"/>
      <c r="EAF41" s="277"/>
      <c r="EAG41" s="277"/>
      <c r="EAH41" s="277"/>
      <c r="EAI41" s="277"/>
      <c r="EAJ41" s="277"/>
      <c r="EAK41" s="277"/>
      <c r="EAL41" s="277"/>
      <c r="EAM41" s="277"/>
      <c r="EAN41" s="277"/>
      <c r="EAO41" s="277"/>
      <c r="EAP41" s="277"/>
      <c r="EAQ41" s="277"/>
      <c r="EAR41" s="277"/>
      <c r="EAS41" s="277"/>
      <c r="EAT41" s="277"/>
      <c r="EAU41" s="277"/>
      <c r="EAV41" s="277"/>
      <c r="EAW41" s="277"/>
      <c r="EAX41" s="277"/>
      <c r="EAY41" s="277"/>
      <c r="EAZ41" s="277"/>
      <c r="EBA41" s="277"/>
      <c r="EBB41" s="277"/>
      <c r="EBC41" s="277"/>
      <c r="EBD41" s="277"/>
      <c r="EBE41" s="277"/>
      <c r="EBF41" s="277"/>
      <c r="EBG41" s="277"/>
      <c r="EBH41" s="277"/>
      <c r="EBI41" s="277"/>
      <c r="EBJ41" s="277"/>
      <c r="EBK41" s="277"/>
      <c r="EBL41" s="277"/>
      <c r="EBM41" s="277"/>
      <c r="EBN41" s="277"/>
      <c r="EBO41" s="277"/>
      <c r="EBP41" s="277"/>
      <c r="EBQ41" s="277"/>
      <c r="EBR41" s="277"/>
      <c r="EBS41" s="277"/>
      <c r="EBT41" s="277"/>
      <c r="EBU41" s="277"/>
      <c r="EBV41" s="277"/>
      <c r="EBW41" s="277"/>
      <c r="EBX41" s="277"/>
      <c r="EBY41" s="277"/>
      <c r="EBZ41" s="277"/>
      <c r="ECA41" s="277"/>
      <c r="ECB41" s="277"/>
      <c r="ECC41" s="277"/>
      <c r="ECD41" s="277"/>
      <c r="ECE41" s="277"/>
      <c r="ECF41" s="277"/>
      <c r="ECG41" s="277"/>
      <c r="ECH41" s="277"/>
      <c r="ECI41" s="277"/>
      <c r="ECJ41" s="277"/>
      <c r="ECK41" s="277"/>
      <c r="ECL41" s="277"/>
      <c r="ECM41" s="277"/>
      <c r="ECN41" s="277"/>
      <c r="ECO41" s="277"/>
      <c r="ECP41" s="277"/>
      <c r="ECQ41" s="277"/>
      <c r="ECR41" s="277"/>
      <c r="ECS41" s="277"/>
      <c r="ECT41" s="277"/>
      <c r="ECU41" s="277"/>
      <c r="ECV41" s="277"/>
      <c r="ECW41" s="277"/>
      <c r="ECX41" s="277"/>
      <c r="ECY41" s="277"/>
      <c r="ECZ41" s="277"/>
      <c r="EDA41" s="277"/>
      <c r="EDB41" s="277"/>
      <c r="EDC41" s="277"/>
      <c r="EDD41" s="277"/>
      <c r="EDE41" s="277"/>
      <c r="EDF41" s="277"/>
      <c r="EDG41" s="277"/>
      <c r="EDH41" s="277"/>
      <c r="EDI41" s="277"/>
      <c r="EDJ41" s="277"/>
      <c r="EDK41" s="277"/>
      <c r="EDL41" s="277"/>
      <c r="EDM41" s="277"/>
      <c r="EDN41" s="277"/>
      <c r="EDO41" s="277"/>
      <c r="EDP41" s="277"/>
      <c r="EDQ41" s="277"/>
      <c r="EDR41" s="277"/>
      <c r="EDS41" s="277"/>
      <c r="EDT41" s="277"/>
      <c r="EDU41" s="277"/>
      <c r="EDV41" s="277"/>
      <c r="EDW41" s="277"/>
      <c r="EDX41" s="277"/>
      <c r="EDY41" s="277"/>
      <c r="EDZ41" s="277"/>
      <c r="EEA41" s="277"/>
      <c r="EEB41" s="277"/>
      <c r="EEC41" s="277"/>
      <c r="EED41" s="277"/>
      <c r="EEE41" s="277"/>
      <c r="EEF41" s="277"/>
      <c r="EEG41" s="277"/>
      <c r="EEH41" s="277"/>
      <c r="EEI41" s="277"/>
      <c r="EEJ41" s="277"/>
      <c r="EEK41" s="277"/>
      <c r="EEL41" s="277"/>
      <c r="EEM41" s="277"/>
      <c r="EEN41" s="277"/>
      <c r="EEO41" s="277"/>
      <c r="EEP41" s="277"/>
      <c r="EEQ41" s="277"/>
      <c r="EER41" s="277"/>
      <c r="EES41" s="277"/>
      <c r="EET41" s="277"/>
      <c r="EEU41" s="277"/>
      <c r="EEV41" s="277"/>
      <c r="EEW41" s="277"/>
      <c r="EEX41" s="277"/>
      <c r="EEY41" s="277"/>
      <c r="EEZ41" s="277"/>
      <c r="EFA41" s="277"/>
      <c r="EFB41" s="277"/>
      <c r="EFC41" s="277"/>
      <c r="EFD41" s="277"/>
      <c r="EFE41" s="277"/>
      <c r="EFF41" s="277"/>
      <c r="EFG41" s="277"/>
      <c r="EFH41" s="277"/>
      <c r="EFI41" s="277"/>
      <c r="EFJ41" s="277"/>
      <c r="EFK41" s="277"/>
      <c r="EFL41" s="277"/>
      <c r="EFM41" s="277"/>
      <c r="EFN41" s="277"/>
      <c r="EFO41" s="277"/>
      <c r="EFP41" s="277"/>
      <c r="EFQ41" s="277"/>
      <c r="EFR41" s="277"/>
      <c r="EFS41" s="277"/>
      <c r="EFT41" s="277"/>
      <c r="EFU41" s="277"/>
      <c r="EFV41" s="277"/>
      <c r="EFW41" s="277"/>
      <c r="EFX41" s="277"/>
      <c r="EFY41" s="277"/>
      <c r="EFZ41" s="277"/>
      <c r="EGA41" s="277"/>
      <c r="EGB41" s="277"/>
      <c r="EGC41" s="277"/>
      <c r="EGD41" s="277"/>
      <c r="EGE41" s="277"/>
      <c r="EGF41" s="277"/>
      <c r="EGG41" s="277"/>
      <c r="EGH41" s="277"/>
      <c r="EGI41" s="277"/>
      <c r="EGJ41" s="277"/>
      <c r="EGK41" s="277"/>
      <c r="EGL41" s="277"/>
      <c r="EGM41" s="277"/>
      <c r="EGN41" s="277"/>
      <c r="EGO41" s="277"/>
      <c r="EGP41" s="277"/>
      <c r="EGQ41" s="277"/>
      <c r="EGR41" s="277"/>
      <c r="EGS41" s="277"/>
      <c r="EGT41" s="277"/>
      <c r="EGU41" s="277"/>
      <c r="EGV41" s="277"/>
      <c r="EGW41" s="277"/>
      <c r="EGX41" s="277"/>
      <c r="EGY41" s="277"/>
      <c r="EGZ41" s="277"/>
      <c r="EHA41" s="277"/>
      <c r="EHB41" s="277"/>
      <c r="EHC41" s="277"/>
      <c r="EHD41" s="277"/>
      <c r="EHE41" s="277"/>
      <c r="EHF41" s="277"/>
      <c r="EHG41" s="277"/>
      <c r="EHH41" s="277"/>
      <c r="EHI41" s="277"/>
      <c r="EHJ41" s="277"/>
      <c r="EHK41" s="277"/>
      <c r="EHL41" s="277"/>
      <c r="EHM41" s="277"/>
      <c r="EHN41" s="277"/>
      <c r="EHO41" s="277"/>
      <c r="EHP41" s="277"/>
      <c r="EHQ41" s="277"/>
      <c r="EHR41" s="277"/>
      <c r="EHS41" s="277"/>
      <c r="EHT41" s="277"/>
      <c r="EHU41" s="277"/>
      <c r="EHV41" s="277"/>
      <c r="EHW41" s="277"/>
      <c r="EHX41" s="277"/>
      <c r="EHY41" s="277"/>
      <c r="EHZ41" s="277"/>
      <c r="EIA41" s="277"/>
      <c r="EIB41" s="277"/>
      <c r="EIC41" s="277"/>
      <c r="EID41" s="277"/>
      <c r="EIE41" s="277"/>
      <c r="EIF41" s="277"/>
      <c r="EIG41" s="277"/>
      <c r="EIH41" s="277"/>
      <c r="EII41" s="277"/>
      <c r="EIJ41" s="277"/>
      <c r="EIK41" s="277"/>
      <c r="EIL41" s="277"/>
      <c r="EIM41" s="277"/>
      <c r="EIN41" s="277"/>
      <c r="EIO41" s="277"/>
      <c r="EIP41" s="277"/>
      <c r="EIQ41" s="277"/>
      <c r="EIR41" s="277"/>
      <c r="EIS41" s="277"/>
      <c r="EIT41" s="277"/>
      <c r="EIU41" s="277"/>
      <c r="EIV41" s="277"/>
      <c r="EIW41" s="277"/>
      <c r="EIX41" s="277"/>
      <c r="EIY41" s="277"/>
      <c r="EIZ41" s="277"/>
      <c r="EJA41" s="277"/>
      <c r="EJB41" s="277"/>
      <c r="EJC41" s="277"/>
      <c r="EJD41" s="277"/>
      <c r="EJE41" s="277"/>
      <c r="EJF41" s="277"/>
      <c r="EJG41" s="277"/>
      <c r="EJH41" s="277"/>
      <c r="EJI41" s="277"/>
      <c r="EJJ41" s="277"/>
      <c r="EJK41" s="277"/>
      <c r="EJL41" s="277"/>
      <c r="EJM41" s="277"/>
      <c r="EJN41" s="277"/>
      <c r="EJO41" s="277"/>
      <c r="EJP41" s="277"/>
      <c r="EJQ41" s="277"/>
      <c r="EJR41" s="277"/>
      <c r="EJS41" s="277"/>
      <c r="EJT41" s="277"/>
      <c r="EJU41" s="277"/>
      <c r="EJV41" s="277"/>
      <c r="EJW41" s="277"/>
      <c r="EJX41" s="277"/>
      <c r="EJY41" s="277"/>
      <c r="EJZ41" s="277"/>
      <c r="EKA41" s="277"/>
      <c r="EKB41" s="277"/>
      <c r="EKC41" s="277"/>
      <c r="EKD41" s="277"/>
      <c r="EKE41" s="277"/>
      <c r="EKF41" s="277"/>
      <c r="EKG41" s="277"/>
      <c r="EKH41" s="277"/>
      <c r="EKI41" s="277"/>
      <c r="EKJ41" s="277"/>
      <c r="EKK41" s="277"/>
      <c r="EKL41" s="277"/>
      <c r="EKM41" s="277"/>
      <c r="EKN41" s="277"/>
      <c r="EKO41" s="277"/>
      <c r="EKP41" s="277"/>
      <c r="EKQ41" s="277"/>
      <c r="EKR41" s="277"/>
      <c r="EKS41" s="277"/>
      <c r="EKT41" s="277"/>
      <c r="EKU41" s="277"/>
      <c r="EKV41" s="277"/>
      <c r="EKW41" s="277"/>
      <c r="EKX41" s="277"/>
      <c r="EKY41" s="277"/>
      <c r="EKZ41" s="277"/>
      <c r="ELA41" s="277"/>
      <c r="ELB41" s="277"/>
      <c r="ELC41" s="277"/>
      <c r="ELD41" s="277"/>
      <c r="ELE41" s="277"/>
      <c r="ELF41" s="277"/>
      <c r="ELG41" s="277"/>
      <c r="ELH41" s="277"/>
      <c r="ELI41" s="277"/>
      <c r="ELJ41" s="277"/>
      <c r="ELK41" s="277"/>
      <c r="ELL41" s="277"/>
      <c r="ELM41" s="277"/>
      <c r="ELN41" s="277"/>
      <c r="ELO41" s="277"/>
      <c r="ELP41" s="277"/>
      <c r="ELQ41" s="277"/>
      <c r="ELR41" s="277"/>
      <c r="ELS41" s="277"/>
      <c r="ELT41" s="277"/>
      <c r="ELU41" s="277"/>
      <c r="ELV41" s="277"/>
      <c r="ELW41" s="277"/>
      <c r="ELX41" s="277"/>
      <c r="ELY41" s="277"/>
      <c r="ELZ41" s="277"/>
      <c r="EMA41" s="277"/>
      <c r="EMB41" s="277"/>
      <c r="EMC41" s="277"/>
      <c r="EMD41" s="277"/>
      <c r="EME41" s="277"/>
      <c r="EMF41" s="277"/>
      <c r="EMG41" s="277"/>
      <c r="EMH41" s="277"/>
      <c r="EMI41" s="277"/>
      <c r="EMJ41" s="277"/>
      <c r="EMK41" s="277"/>
      <c r="EML41" s="277"/>
      <c r="EMM41" s="277"/>
      <c r="EMN41" s="277"/>
      <c r="EMO41" s="277"/>
      <c r="EMP41" s="277"/>
      <c r="EMQ41" s="277"/>
      <c r="EMR41" s="277"/>
      <c r="EMS41" s="277"/>
      <c r="EMT41" s="277"/>
      <c r="EMU41" s="277"/>
      <c r="EMV41" s="277"/>
      <c r="EMW41" s="277"/>
      <c r="EMX41" s="277"/>
      <c r="EMY41" s="277"/>
      <c r="EMZ41" s="277"/>
      <c r="ENA41" s="277"/>
      <c r="ENB41" s="277"/>
      <c r="ENC41" s="277"/>
      <c r="END41" s="277"/>
      <c r="ENE41" s="277"/>
      <c r="ENF41" s="277"/>
      <c r="ENG41" s="277"/>
      <c r="ENH41" s="277"/>
      <c r="ENI41" s="277"/>
      <c r="ENJ41" s="277"/>
      <c r="ENK41" s="277"/>
      <c r="ENL41" s="277"/>
      <c r="ENM41" s="277"/>
      <c r="ENN41" s="277"/>
      <c r="ENO41" s="277"/>
      <c r="ENP41" s="277"/>
      <c r="ENQ41" s="277"/>
      <c r="ENR41" s="277"/>
      <c r="ENS41" s="277"/>
      <c r="ENT41" s="277"/>
      <c r="ENU41" s="277"/>
      <c r="ENV41" s="277"/>
      <c r="ENW41" s="277"/>
      <c r="ENX41" s="277"/>
      <c r="ENY41" s="277"/>
      <c r="ENZ41" s="277"/>
      <c r="EOA41" s="277"/>
      <c r="EOB41" s="277"/>
      <c r="EOC41" s="277"/>
      <c r="EOD41" s="277"/>
      <c r="EOE41" s="277"/>
      <c r="EOF41" s="277"/>
      <c r="EOG41" s="277"/>
      <c r="EOH41" s="277"/>
      <c r="EOI41" s="277"/>
      <c r="EOJ41" s="277"/>
      <c r="EOK41" s="277"/>
      <c r="EOL41" s="277"/>
      <c r="EOM41" s="277"/>
      <c r="EON41" s="277"/>
      <c r="EOO41" s="277"/>
      <c r="EOP41" s="277"/>
      <c r="EOQ41" s="277"/>
      <c r="EOR41" s="277"/>
      <c r="EOS41" s="277"/>
      <c r="EOT41" s="277"/>
      <c r="EOU41" s="277"/>
      <c r="EOV41" s="277"/>
      <c r="EOW41" s="277"/>
      <c r="EOX41" s="277"/>
      <c r="EOY41" s="277"/>
      <c r="EOZ41" s="277"/>
      <c r="EPA41" s="277"/>
      <c r="EPB41" s="277"/>
      <c r="EPC41" s="277"/>
      <c r="EPD41" s="277"/>
      <c r="EPE41" s="277"/>
      <c r="EPF41" s="277"/>
      <c r="EPG41" s="277"/>
      <c r="EPH41" s="277"/>
      <c r="EPI41" s="277"/>
      <c r="EPJ41" s="277"/>
      <c r="EPK41" s="277"/>
      <c r="EPL41" s="277"/>
      <c r="EPM41" s="277"/>
      <c r="EPN41" s="277"/>
      <c r="EPO41" s="277"/>
      <c r="EPP41" s="277"/>
      <c r="EPQ41" s="277"/>
      <c r="EPR41" s="277"/>
      <c r="EPS41" s="277"/>
      <c r="EPT41" s="277"/>
      <c r="EPU41" s="277"/>
      <c r="EPV41" s="277"/>
      <c r="EPW41" s="277"/>
      <c r="EPX41" s="277"/>
      <c r="EPY41" s="277"/>
      <c r="EPZ41" s="277"/>
      <c r="EQA41" s="277"/>
      <c r="EQB41" s="277"/>
      <c r="EQC41" s="277"/>
      <c r="EQD41" s="277"/>
      <c r="EQE41" s="277"/>
      <c r="EQF41" s="277"/>
      <c r="EQG41" s="277"/>
      <c r="EQH41" s="277"/>
      <c r="EQI41" s="277"/>
      <c r="EQJ41" s="277"/>
      <c r="EQK41" s="277"/>
      <c r="EQL41" s="277"/>
      <c r="EQM41" s="277"/>
      <c r="EQN41" s="277"/>
      <c r="EQO41" s="277"/>
      <c r="EQP41" s="277"/>
      <c r="EQQ41" s="277"/>
      <c r="EQR41" s="277"/>
      <c r="EQS41" s="277"/>
      <c r="EQT41" s="277"/>
      <c r="EQU41" s="277"/>
      <c r="EQV41" s="277"/>
      <c r="EQW41" s="277"/>
      <c r="EQX41" s="277"/>
      <c r="EQY41" s="277"/>
      <c r="EQZ41" s="277"/>
      <c r="ERA41" s="277"/>
      <c r="ERB41" s="277"/>
      <c r="ERC41" s="277"/>
      <c r="ERD41" s="277"/>
      <c r="ERE41" s="277"/>
      <c r="ERF41" s="277"/>
      <c r="ERG41" s="277"/>
      <c r="ERH41" s="277"/>
      <c r="ERI41" s="277"/>
      <c r="ERJ41" s="277"/>
      <c r="ERK41" s="277"/>
      <c r="ERL41" s="277"/>
      <c r="ERM41" s="277"/>
      <c r="ERN41" s="277"/>
      <c r="ERO41" s="277"/>
      <c r="ERP41" s="277"/>
      <c r="ERQ41" s="277"/>
      <c r="ERR41" s="277"/>
      <c r="ERS41" s="277"/>
      <c r="ERT41" s="277"/>
      <c r="ERU41" s="277"/>
      <c r="ERV41" s="277"/>
      <c r="ERW41" s="277"/>
      <c r="ERX41" s="277"/>
      <c r="ERY41" s="277"/>
      <c r="ERZ41" s="277"/>
      <c r="ESA41" s="277"/>
      <c r="ESB41" s="277"/>
      <c r="ESC41" s="277"/>
      <c r="ESD41" s="277"/>
      <c r="ESE41" s="277"/>
      <c r="ESF41" s="277"/>
      <c r="ESG41" s="277"/>
      <c r="ESH41" s="277"/>
      <c r="ESI41" s="277"/>
      <c r="ESJ41" s="277"/>
      <c r="ESK41" s="277"/>
      <c r="ESL41" s="277"/>
      <c r="ESM41" s="277"/>
      <c r="ESN41" s="277"/>
      <c r="ESO41" s="277"/>
      <c r="ESP41" s="277"/>
      <c r="ESQ41" s="277"/>
      <c r="ESR41" s="277"/>
      <c r="ESS41" s="277"/>
      <c r="EST41" s="277"/>
      <c r="ESU41" s="277"/>
      <c r="ESV41" s="277"/>
      <c r="ESW41" s="277"/>
      <c r="ESX41" s="277"/>
      <c r="ESY41" s="277"/>
      <c r="ESZ41" s="277"/>
      <c r="ETA41" s="277"/>
      <c r="ETB41" s="277"/>
      <c r="ETC41" s="277"/>
      <c r="ETD41" s="277"/>
      <c r="ETE41" s="277"/>
      <c r="ETF41" s="277"/>
      <c r="ETG41" s="277"/>
      <c r="ETH41" s="277"/>
      <c r="ETI41" s="277"/>
      <c r="ETJ41" s="277"/>
      <c r="ETK41" s="277"/>
      <c r="ETL41" s="277"/>
      <c r="ETM41" s="277"/>
      <c r="ETN41" s="277"/>
      <c r="ETO41" s="277"/>
      <c r="ETP41" s="277"/>
      <c r="ETQ41" s="277"/>
      <c r="ETR41" s="277"/>
      <c r="ETS41" s="277"/>
      <c r="ETT41" s="277"/>
      <c r="ETU41" s="277"/>
      <c r="ETV41" s="277"/>
      <c r="ETW41" s="277"/>
      <c r="ETX41" s="277"/>
      <c r="ETY41" s="277"/>
      <c r="ETZ41" s="277"/>
      <c r="EUA41" s="277"/>
      <c r="EUB41" s="277"/>
      <c r="EUC41" s="277"/>
      <c r="EUD41" s="277"/>
      <c r="EUE41" s="277"/>
      <c r="EUF41" s="277"/>
      <c r="EUG41" s="277"/>
      <c r="EUH41" s="277"/>
      <c r="EUI41" s="277"/>
      <c r="EUJ41" s="277"/>
      <c r="EUK41" s="277"/>
      <c r="EUL41" s="277"/>
      <c r="EUM41" s="277"/>
      <c r="EUN41" s="277"/>
      <c r="EUO41" s="277"/>
      <c r="EUP41" s="277"/>
      <c r="EUQ41" s="277"/>
      <c r="EUR41" s="277"/>
      <c r="EUS41" s="277"/>
      <c r="EUT41" s="277"/>
      <c r="EUU41" s="277"/>
      <c r="EUV41" s="277"/>
      <c r="EUW41" s="277"/>
      <c r="EUX41" s="277"/>
      <c r="EUY41" s="277"/>
      <c r="EUZ41" s="277"/>
      <c r="EVA41" s="277"/>
      <c r="EVB41" s="277"/>
      <c r="EVC41" s="277"/>
      <c r="EVD41" s="277"/>
      <c r="EVE41" s="277"/>
      <c r="EVF41" s="277"/>
      <c r="EVG41" s="277"/>
      <c r="EVH41" s="277"/>
      <c r="EVI41" s="277"/>
      <c r="EVJ41" s="277"/>
      <c r="EVK41" s="277"/>
      <c r="EVL41" s="277"/>
      <c r="EVM41" s="277"/>
      <c r="EVN41" s="277"/>
      <c r="EVO41" s="277"/>
      <c r="EVP41" s="277"/>
      <c r="EVQ41" s="277"/>
      <c r="EVR41" s="277"/>
      <c r="EVS41" s="277"/>
      <c r="EVT41" s="277"/>
      <c r="EVU41" s="277"/>
      <c r="EVV41" s="277"/>
      <c r="EVW41" s="277"/>
      <c r="EVX41" s="277"/>
      <c r="EVY41" s="277"/>
      <c r="EVZ41" s="277"/>
      <c r="EWA41" s="277"/>
      <c r="EWB41" s="277"/>
      <c r="EWC41" s="277"/>
      <c r="EWD41" s="277"/>
      <c r="EWE41" s="277"/>
      <c r="EWF41" s="277"/>
      <c r="EWG41" s="277"/>
      <c r="EWH41" s="277"/>
      <c r="EWI41" s="277"/>
      <c r="EWJ41" s="277"/>
      <c r="EWK41" s="277"/>
      <c r="EWL41" s="277"/>
      <c r="EWM41" s="277"/>
      <c r="EWN41" s="277"/>
      <c r="EWO41" s="277"/>
      <c r="EWP41" s="277"/>
      <c r="EWQ41" s="277"/>
      <c r="EWR41" s="277"/>
      <c r="EWS41" s="277"/>
      <c r="EWT41" s="277"/>
      <c r="EWU41" s="277"/>
      <c r="EWV41" s="277"/>
      <c r="EWW41" s="277"/>
      <c r="EWX41" s="277"/>
      <c r="EWY41" s="277"/>
      <c r="EWZ41" s="277"/>
      <c r="EXA41" s="277"/>
      <c r="EXB41" s="277"/>
      <c r="EXC41" s="277"/>
      <c r="EXD41" s="277"/>
      <c r="EXE41" s="277"/>
      <c r="EXF41" s="277"/>
      <c r="EXG41" s="277"/>
      <c r="EXH41" s="277"/>
      <c r="EXI41" s="277"/>
      <c r="EXJ41" s="277"/>
      <c r="EXK41" s="277"/>
      <c r="EXL41" s="277"/>
      <c r="EXM41" s="277"/>
      <c r="EXN41" s="277"/>
      <c r="EXO41" s="277"/>
      <c r="EXP41" s="277"/>
      <c r="EXQ41" s="277"/>
      <c r="EXR41" s="277"/>
      <c r="EXS41" s="277"/>
      <c r="EXT41" s="277"/>
      <c r="EXU41" s="277"/>
      <c r="EXV41" s="277"/>
      <c r="EXW41" s="277"/>
      <c r="EXX41" s="277"/>
      <c r="EXY41" s="277"/>
      <c r="EXZ41" s="277"/>
      <c r="EYA41" s="277"/>
      <c r="EYB41" s="277"/>
      <c r="EYC41" s="277"/>
      <c r="EYD41" s="277"/>
      <c r="EYE41" s="277"/>
      <c r="EYF41" s="277"/>
      <c r="EYG41" s="277"/>
      <c r="EYH41" s="277"/>
      <c r="EYI41" s="277"/>
      <c r="EYJ41" s="277"/>
      <c r="EYK41" s="277"/>
      <c r="EYL41" s="277"/>
      <c r="EYM41" s="277"/>
      <c r="EYN41" s="277"/>
      <c r="EYO41" s="277"/>
      <c r="EYP41" s="277"/>
      <c r="EYQ41" s="277"/>
      <c r="EYR41" s="277"/>
      <c r="EYS41" s="277"/>
      <c r="EYT41" s="277"/>
      <c r="EYU41" s="277"/>
      <c r="EYV41" s="277"/>
      <c r="EYW41" s="277"/>
      <c r="EYX41" s="277"/>
      <c r="EYY41" s="277"/>
      <c r="EYZ41" s="277"/>
      <c r="EZA41" s="277"/>
      <c r="EZB41" s="277"/>
      <c r="EZC41" s="277"/>
      <c r="EZD41" s="277"/>
      <c r="EZE41" s="277"/>
      <c r="EZF41" s="277"/>
      <c r="EZG41" s="277"/>
      <c r="EZH41" s="277"/>
      <c r="EZI41" s="277"/>
      <c r="EZJ41" s="277"/>
      <c r="EZK41" s="277"/>
      <c r="EZL41" s="277"/>
      <c r="EZM41" s="277"/>
      <c r="EZN41" s="277"/>
      <c r="EZO41" s="277"/>
      <c r="EZP41" s="277"/>
      <c r="EZQ41" s="277"/>
      <c r="EZR41" s="277"/>
      <c r="EZS41" s="277"/>
      <c r="EZT41" s="277"/>
      <c r="EZU41" s="277"/>
      <c r="EZV41" s="277"/>
      <c r="EZW41" s="277"/>
      <c r="EZX41" s="277"/>
      <c r="EZY41" s="277"/>
      <c r="EZZ41" s="277"/>
      <c r="FAA41" s="277"/>
      <c r="FAB41" s="277"/>
      <c r="FAC41" s="277"/>
      <c r="FAD41" s="277"/>
      <c r="FAE41" s="277"/>
      <c r="FAF41" s="277"/>
      <c r="FAG41" s="277"/>
      <c r="FAH41" s="277"/>
      <c r="FAI41" s="277"/>
      <c r="FAJ41" s="277"/>
      <c r="FAK41" s="277"/>
      <c r="FAL41" s="277"/>
      <c r="FAM41" s="277"/>
      <c r="FAN41" s="277"/>
      <c r="FAO41" s="277"/>
      <c r="FAP41" s="277"/>
      <c r="FAQ41" s="277"/>
      <c r="FAR41" s="277"/>
      <c r="FAS41" s="277"/>
      <c r="FAT41" s="277"/>
      <c r="FAU41" s="277"/>
      <c r="FAV41" s="277"/>
      <c r="FAW41" s="277"/>
      <c r="FAX41" s="277"/>
      <c r="FAY41" s="277"/>
      <c r="FAZ41" s="277"/>
      <c r="FBA41" s="277"/>
      <c r="FBB41" s="277"/>
      <c r="FBC41" s="277"/>
      <c r="FBD41" s="277"/>
      <c r="FBE41" s="277"/>
      <c r="FBF41" s="277"/>
      <c r="FBG41" s="277"/>
      <c r="FBH41" s="277"/>
      <c r="FBI41" s="277"/>
      <c r="FBJ41" s="277"/>
      <c r="FBK41" s="277"/>
      <c r="FBL41" s="277"/>
      <c r="FBM41" s="277"/>
      <c r="FBN41" s="277"/>
      <c r="FBO41" s="277"/>
      <c r="FBP41" s="277"/>
      <c r="FBQ41" s="277"/>
      <c r="FBR41" s="277"/>
      <c r="FBS41" s="277"/>
      <c r="FBT41" s="277"/>
      <c r="FBU41" s="277"/>
      <c r="FBV41" s="277"/>
      <c r="FBW41" s="277"/>
      <c r="FBX41" s="277"/>
      <c r="FBY41" s="277"/>
      <c r="FBZ41" s="277"/>
      <c r="FCA41" s="277"/>
      <c r="FCB41" s="277"/>
      <c r="FCC41" s="277"/>
      <c r="FCD41" s="277"/>
      <c r="FCE41" s="277"/>
      <c r="FCF41" s="277"/>
      <c r="FCG41" s="277"/>
      <c r="FCH41" s="277"/>
      <c r="FCI41" s="277"/>
      <c r="FCJ41" s="277"/>
      <c r="FCK41" s="277"/>
      <c r="FCL41" s="277"/>
      <c r="FCM41" s="277"/>
      <c r="FCN41" s="277"/>
      <c r="FCO41" s="277"/>
      <c r="FCP41" s="277"/>
      <c r="FCQ41" s="277"/>
      <c r="FCR41" s="277"/>
      <c r="FCS41" s="277"/>
      <c r="FCT41" s="277"/>
      <c r="FCU41" s="277"/>
      <c r="FCV41" s="277"/>
      <c r="FCW41" s="277"/>
      <c r="FCX41" s="277"/>
      <c r="FCY41" s="277"/>
      <c r="FCZ41" s="277"/>
      <c r="FDA41" s="277"/>
      <c r="FDB41" s="277"/>
      <c r="FDC41" s="277"/>
      <c r="FDD41" s="277"/>
      <c r="FDE41" s="277"/>
      <c r="FDF41" s="277"/>
      <c r="FDG41" s="277"/>
      <c r="FDH41" s="277"/>
      <c r="FDI41" s="277"/>
      <c r="FDJ41" s="277"/>
      <c r="FDK41" s="277"/>
      <c r="FDL41" s="277"/>
      <c r="FDM41" s="277"/>
      <c r="FDN41" s="277"/>
      <c r="FDO41" s="277"/>
      <c r="FDP41" s="277"/>
      <c r="FDQ41" s="277"/>
      <c r="FDR41" s="277"/>
      <c r="FDS41" s="277"/>
      <c r="FDT41" s="277"/>
      <c r="FDU41" s="277"/>
      <c r="FDV41" s="277"/>
      <c r="FDW41" s="277"/>
      <c r="FDX41" s="277"/>
      <c r="FDY41" s="277"/>
      <c r="FDZ41" s="277"/>
      <c r="FEA41" s="277"/>
      <c r="FEB41" s="277"/>
      <c r="FEC41" s="277"/>
      <c r="FED41" s="277"/>
      <c r="FEE41" s="277"/>
      <c r="FEF41" s="277"/>
      <c r="FEG41" s="277"/>
      <c r="FEH41" s="277"/>
      <c r="FEI41" s="277"/>
      <c r="FEJ41" s="277"/>
      <c r="FEK41" s="277"/>
      <c r="FEL41" s="277"/>
      <c r="FEM41" s="277"/>
      <c r="FEN41" s="277"/>
      <c r="FEO41" s="277"/>
      <c r="FEP41" s="277"/>
      <c r="FEQ41" s="277"/>
      <c r="FER41" s="277"/>
      <c r="FES41" s="277"/>
      <c r="FET41" s="277"/>
      <c r="FEU41" s="277"/>
      <c r="FEV41" s="277"/>
      <c r="FEW41" s="277"/>
      <c r="FEX41" s="277"/>
      <c r="FEY41" s="277"/>
      <c r="FEZ41" s="277"/>
      <c r="FFA41" s="277"/>
      <c r="FFB41" s="277"/>
      <c r="FFC41" s="277"/>
      <c r="FFD41" s="277"/>
      <c r="FFE41" s="277"/>
      <c r="FFF41" s="277"/>
      <c r="FFG41" s="277"/>
      <c r="FFH41" s="277"/>
      <c r="FFI41" s="277"/>
      <c r="FFJ41" s="277"/>
      <c r="FFK41" s="277"/>
      <c r="FFL41" s="277"/>
      <c r="FFM41" s="277"/>
      <c r="FFN41" s="277"/>
      <c r="FFO41" s="277"/>
      <c r="FFP41" s="277"/>
      <c r="FFQ41" s="277"/>
      <c r="FFR41" s="277"/>
      <c r="FFS41" s="277"/>
      <c r="FFT41" s="277"/>
      <c r="FFU41" s="277"/>
      <c r="FFV41" s="277"/>
      <c r="FFW41" s="277"/>
      <c r="FFX41" s="277"/>
      <c r="FFY41" s="277"/>
      <c r="FFZ41" s="277"/>
      <c r="FGA41" s="277"/>
      <c r="FGB41" s="277"/>
      <c r="FGC41" s="277"/>
      <c r="FGD41" s="277"/>
      <c r="FGE41" s="277"/>
      <c r="FGF41" s="277"/>
      <c r="FGG41" s="277"/>
      <c r="FGH41" s="277"/>
      <c r="FGI41" s="277"/>
      <c r="FGJ41" s="277"/>
      <c r="FGK41" s="277"/>
      <c r="FGL41" s="277"/>
      <c r="FGM41" s="277"/>
      <c r="FGN41" s="277"/>
      <c r="FGO41" s="277"/>
      <c r="FGP41" s="277"/>
      <c r="FGQ41" s="277"/>
      <c r="FGR41" s="277"/>
      <c r="FGS41" s="277"/>
      <c r="FGT41" s="277"/>
      <c r="FGU41" s="277"/>
      <c r="FGV41" s="277"/>
      <c r="FGW41" s="277"/>
      <c r="FGX41" s="277"/>
      <c r="FGY41" s="277"/>
      <c r="FGZ41" s="277"/>
      <c r="FHA41" s="277"/>
      <c r="FHB41" s="277"/>
      <c r="FHC41" s="277"/>
      <c r="FHD41" s="277"/>
      <c r="FHE41" s="277"/>
      <c r="FHF41" s="277"/>
      <c r="FHG41" s="277"/>
      <c r="FHH41" s="277"/>
      <c r="FHI41" s="277"/>
      <c r="FHJ41" s="277"/>
      <c r="FHK41" s="277"/>
      <c r="FHL41" s="277"/>
      <c r="FHM41" s="277"/>
      <c r="FHN41" s="277"/>
      <c r="FHO41" s="277"/>
      <c r="FHP41" s="277"/>
      <c r="FHQ41" s="277"/>
      <c r="FHR41" s="277"/>
      <c r="FHS41" s="277"/>
      <c r="FHT41" s="277"/>
      <c r="FHU41" s="277"/>
      <c r="FHV41" s="277"/>
      <c r="FHW41" s="277"/>
      <c r="FHX41" s="277"/>
      <c r="FHY41" s="277"/>
      <c r="FHZ41" s="277"/>
      <c r="FIA41" s="277"/>
      <c r="FIB41" s="277"/>
      <c r="FIC41" s="277"/>
      <c r="FID41" s="277"/>
      <c r="FIE41" s="277"/>
      <c r="FIF41" s="277"/>
      <c r="FIG41" s="277"/>
      <c r="FIH41" s="277"/>
      <c r="FII41" s="277"/>
      <c r="FIJ41" s="277"/>
      <c r="FIK41" s="277"/>
      <c r="FIL41" s="277"/>
      <c r="FIM41" s="277"/>
      <c r="FIN41" s="277"/>
      <c r="FIO41" s="277"/>
      <c r="FIP41" s="277"/>
      <c r="FIQ41" s="277"/>
      <c r="FIR41" s="277"/>
      <c r="FIS41" s="277"/>
      <c r="FIT41" s="277"/>
      <c r="FIU41" s="277"/>
      <c r="FIV41" s="277"/>
      <c r="FIW41" s="277"/>
      <c r="FIX41" s="277"/>
      <c r="FIY41" s="277"/>
      <c r="FIZ41" s="277"/>
      <c r="FJA41" s="277"/>
      <c r="FJB41" s="277"/>
      <c r="FJC41" s="277"/>
      <c r="FJD41" s="277"/>
      <c r="FJE41" s="277"/>
      <c r="FJF41" s="277"/>
      <c r="FJG41" s="277"/>
      <c r="FJH41" s="277"/>
      <c r="FJI41" s="277"/>
      <c r="FJJ41" s="277"/>
      <c r="FJK41" s="277"/>
      <c r="FJL41" s="277"/>
      <c r="FJM41" s="277"/>
      <c r="FJN41" s="277"/>
      <c r="FJO41" s="277"/>
      <c r="FJP41" s="277"/>
      <c r="FJQ41" s="277"/>
      <c r="FJR41" s="277"/>
      <c r="FJS41" s="277"/>
      <c r="FJT41" s="277"/>
      <c r="FJU41" s="277"/>
      <c r="FJV41" s="277"/>
      <c r="FJW41" s="277"/>
      <c r="FJX41" s="277"/>
      <c r="FJY41" s="277"/>
      <c r="FJZ41" s="277"/>
      <c r="FKA41" s="277"/>
      <c r="FKB41" s="277"/>
      <c r="FKC41" s="277"/>
      <c r="FKD41" s="277"/>
      <c r="FKE41" s="277"/>
      <c r="FKF41" s="277"/>
      <c r="FKG41" s="277"/>
      <c r="FKH41" s="277"/>
      <c r="FKI41" s="277"/>
      <c r="FKJ41" s="277"/>
      <c r="FKK41" s="277"/>
      <c r="FKL41" s="277"/>
      <c r="FKM41" s="277"/>
      <c r="FKN41" s="277"/>
      <c r="FKO41" s="277"/>
      <c r="FKP41" s="277"/>
      <c r="FKQ41" s="277"/>
      <c r="FKR41" s="277"/>
      <c r="FKS41" s="277"/>
      <c r="FKT41" s="277"/>
      <c r="FKU41" s="277"/>
      <c r="FKV41" s="277"/>
      <c r="FKW41" s="277"/>
      <c r="FKX41" s="277"/>
      <c r="FKY41" s="277"/>
      <c r="FKZ41" s="277"/>
      <c r="FLA41" s="277"/>
      <c r="FLB41" s="277"/>
      <c r="FLC41" s="277"/>
      <c r="FLD41" s="277"/>
      <c r="FLE41" s="277"/>
      <c r="FLF41" s="277"/>
      <c r="FLG41" s="277"/>
      <c r="FLH41" s="277"/>
      <c r="FLI41" s="277"/>
      <c r="FLJ41" s="277"/>
      <c r="FLK41" s="277"/>
      <c r="FLL41" s="277"/>
      <c r="FLM41" s="277"/>
      <c r="FLN41" s="277"/>
      <c r="FLO41" s="277"/>
      <c r="FLP41" s="277"/>
      <c r="FLQ41" s="277"/>
      <c r="FLR41" s="277"/>
      <c r="FLS41" s="277"/>
      <c r="FLT41" s="277"/>
      <c r="FLU41" s="277"/>
      <c r="FLV41" s="277"/>
      <c r="FLW41" s="277"/>
      <c r="FLX41" s="277"/>
      <c r="FLY41" s="277"/>
      <c r="FLZ41" s="277"/>
      <c r="FMA41" s="277"/>
      <c r="FMB41" s="277"/>
      <c r="FMC41" s="277"/>
      <c r="FMD41" s="277"/>
      <c r="FME41" s="277"/>
      <c r="FMF41" s="277"/>
      <c r="FMG41" s="277"/>
      <c r="FMH41" s="277"/>
      <c r="FMI41" s="277"/>
      <c r="FMJ41" s="277"/>
      <c r="FMK41" s="277"/>
      <c r="FML41" s="277"/>
      <c r="FMM41" s="277"/>
      <c r="FMN41" s="277"/>
      <c r="FMO41" s="277"/>
      <c r="FMP41" s="277"/>
      <c r="FMQ41" s="277"/>
      <c r="FMR41" s="277"/>
      <c r="FMS41" s="277"/>
      <c r="FMT41" s="277"/>
      <c r="FMU41" s="277"/>
      <c r="FMV41" s="277"/>
      <c r="FMW41" s="277"/>
      <c r="FMX41" s="277"/>
      <c r="FMY41" s="277"/>
      <c r="FMZ41" s="277"/>
      <c r="FNA41" s="277"/>
      <c r="FNB41" s="277"/>
      <c r="FNC41" s="277"/>
      <c r="FND41" s="277"/>
      <c r="FNE41" s="277"/>
      <c r="FNF41" s="277"/>
      <c r="FNG41" s="277"/>
      <c r="FNH41" s="277"/>
      <c r="FNI41" s="277"/>
      <c r="FNJ41" s="277"/>
      <c r="FNK41" s="277"/>
      <c r="FNL41" s="277"/>
      <c r="FNM41" s="277"/>
      <c r="FNN41" s="277"/>
      <c r="FNO41" s="277"/>
      <c r="FNP41" s="277"/>
      <c r="FNQ41" s="277"/>
      <c r="FNR41" s="277"/>
      <c r="FNS41" s="277"/>
      <c r="FNT41" s="277"/>
      <c r="FNU41" s="277"/>
      <c r="FNV41" s="277"/>
      <c r="FNW41" s="277"/>
      <c r="FNX41" s="277"/>
      <c r="FNY41" s="277"/>
      <c r="FNZ41" s="277"/>
      <c r="FOA41" s="277"/>
      <c r="FOB41" s="277"/>
      <c r="FOC41" s="277"/>
      <c r="FOD41" s="277"/>
      <c r="FOE41" s="277"/>
      <c r="FOF41" s="277"/>
      <c r="FOG41" s="277"/>
      <c r="FOH41" s="277"/>
      <c r="FOI41" s="277"/>
      <c r="FOJ41" s="277"/>
      <c r="FOK41" s="277"/>
      <c r="FOL41" s="277"/>
      <c r="FOM41" s="277"/>
      <c r="FON41" s="277"/>
      <c r="FOO41" s="277"/>
      <c r="FOP41" s="277"/>
      <c r="FOQ41" s="277"/>
      <c r="FOR41" s="277"/>
      <c r="FOS41" s="277"/>
      <c r="FOT41" s="277"/>
      <c r="FOU41" s="277"/>
      <c r="FOV41" s="277"/>
      <c r="FOW41" s="277"/>
      <c r="FOX41" s="277"/>
      <c r="FOY41" s="277"/>
      <c r="FOZ41" s="277"/>
      <c r="FPA41" s="277"/>
      <c r="FPB41" s="277"/>
      <c r="FPC41" s="277"/>
      <c r="FPD41" s="277"/>
      <c r="FPE41" s="277"/>
      <c r="FPF41" s="277"/>
      <c r="FPG41" s="277"/>
      <c r="FPH41" s="277"/>
      <c r="FPI41" s="277"/>
      <c r="FPJ41" s="277"/>
      <c r="FPK41" s="277"/>
      <c r="FPL41" s="277"/>
      <c r="FPM41" s="277"/>
      <c r="FPN41" s="277"/>
      <c r="FPO41" s="277"/>
      <c r="FPP41" s="277"/>
      <c r="FPQ41" s="277"/>
      <c r="FPR41" s="277"/>
      <c r="FPS41" s="277"/>
      <c r="FPT41" s="277"/>
      <c r="FPU41" s="277"/>
      <c r="FPV41" s="277"/>
      <c r="FPW41" s="277"/>
      <c r="FPX41" s="277"/>
      <c r="FPY41" s="277"/>
      <c r="FPZ41" s="277"/>
      <c r="FQA41" s="277"/>
      <c r="FQB41" s="277"/>
      <c r="FQC41" s="277"/>
      <c r="FQD41" s="277"/>
      <c r="FQE41" s="277"/>
      <c r="FQF41" s="277"/>
      <c r="FQG41" s="277"/>
      <c r="FQH41" s="277"/>
      <c r="FQI41" s="277"/>
      <c r="FQJ41" s="277"/>
      <c r="FQK41" s="277"/>
      <c r="FQL41" s="277"/>
      <c r="FQM41" s="277"/>
      <c r="FQN41" s="277"/>
      <c r="FQO41" s="277"/>
      <c r="FQP41" s="277"/>
      <c r="FQQ41" s="277"/>
      <c r="FQR41" s="277"/>
      <c r="FQS41" s="277"/>
      <c r="FQT41" s="277"/>
      <c r="FQU41" s="277"/>
      <c r="FQV41" s="277"/>
      <c r="FQW41" s="277"/>
      <c r="FQX41" s="277"/>
      <c r="FQY41" s="277"/>
      <c r="FQZ41" s="277"/>
      <c r="FRA41" s="277"/>
      <c r="FRB41" s="277"/>
      <c r="FRC41" s="277"/>
      <c r="FRD41" s="277"/>
      <c r="FRE41" s="277"/>
      <c r="FRF41" s="277"/>
      <c r="FRG41" s="277"/>
      <c r="FRH41" s="277"/>
      <c r="FRI41" s="277"/>
      <c r="FRJ41" s="277"/>
      <c r="FRK41" s="277"/>
      <c r="FRL41" s="277"/>
      <c r="FRM41" s="277"/>
      <c r="FRN41" s="277"/>
      <c r="FRO41" s="277"/>
      <c r="FRP41" s="277"/>
      <c r="FRQ41" s="277"/>
      <c r="FRR41" s="277"/>
      <c r="FRS41" s="277"/>
      <c r="FRT41" s="277"/>
      <c r="FRU41" s="277"/>
      <c r="FRV41" s="277"/>
      <c r="FRW41" s="277"/>
      <c r="FRX41" s="277"/>
      <c r="FRY41" s="277"/>
      <c r="FRZ41" s="277"/>
      <c r="FSA41" s="277"/>
      <c r="FSB41" s="277"/>
      <c r="FSC41" s="277"/>
      <c r="FSD41" s="277"/>
      <c r="FSE41" s="277"/>
      <c r="FSF41" s="277"/>
      <c r="FSG41" s="277"/>
      <c r="FSH41" s="277"/>
      <c r="FSI41" s="277"/>
      <c r="FSJ41" s="277"/>
      <c r="FSK41" s="277"/>
      <c r="FSL41" s="277"/>
      <c r="FSM41" s="277"/>
      <c r="FSN41" s="277"/>
      <c r="FSO41" s="277"/>
      <c r="FSP41" s="277"/>
      <c r="FSQ41" s="277"/>
      <c r="FSR41" s="277"/>
      <c r="FSS41" s="277"/>
      <c r="FST41" s="277"/>
      <c r="FSU41" s="277"/>
      <c r="FSV41" s="277"/>
      <c r="FSW41" s="277"/>
      <c r="FSX41" s="277"/>
      <c r="FSY41" s="277"/>
      <c r="FSZ41" s="277"/>
      <c r="FTA41" s="277"/>
      <c r="FTB41" s="277"/>
      <c r="FTC41" s="277"/>
      <c r="FTD41" s="277"/>
      <c r="FTE41" s="277"/>
      <c r="FTF41" s="277"/>
      <c r="FTG41" s="277"/>
      <c r="FTH41" s="277"/>
      <c r="FTI41" s="277"/>
      <c r="FTJ41" s="277"/>
      <c r="FTK41" s="277"/>
      <c r="FTL41" s="277"/>
      <c r="FTM41" s="277"/>
      <c r="FTN41" s="277"/>
      <c r="FTO41" s="277"/>
      <c r="FTP41" s="277"/>
      <c r="FTQ41" s="277"/>
      <c r="FTR41" s="277"/>
      <c r="FTS41" s="277"/>
      <c r="FTT41" s="277"/>
      <c r="FTU41" s="277"/>
      <c r="FTV41" s="277"/>
      <c r="FTW41" s="277"/>
      <c r="FTX41" s="277"/>
      <c r="FTY41" s="277"/>
      <c r="FTZ41" s="277"/>
      <c r="FUA41" s="277"/>
      <c r="FUB41" s="277"/>
      <c r="FUC41" s="277"/>
      <c r="FUD41" s="277"/>
      <c r="FUE41" s="277"/>
      <c r="FUF41" s="277"/>
      <c r="FUG41" s="277"/>
      <c r="FUH41" s="277"/>
      <c r="FUI41" s="277"/>
      <c r="FUJ41" s="277"/>
      <c r="FUK41" s="277"/>
      <c r="FUL41" s="277"/>
      <c r="FUM41" s="277"/>
      <c r="FUN41" s="277"/>
      <c r="FUO41" s="277"/>
      <c r="FUP41" s="277"/>
      <c r="FUQ41" s="277"/>
      <c r="FUR41" s="277"/>
      <c r="FUS41" s="277"/>
      <c r="FUT41" s="277"/>
      <c r="FUU41" s="277"/>
      <c r="FUV41" s="277"/>
      <c r="FUW41" s="277"/>
      <c r="FUX41" s="277"/>
      <c r="FUY41" s="277"/>
      <c r="FUZ41" s="277"/>
      <c r="FVA41" s="277"/>
      <c r="FVB41" s="277"/>
      <c r="FVC41" s="277"/>
      <c r="FVD41" s="277"/>
      <c r="FVE41" s="277"/>
      <c r="FVF41" s="277"/>
      <c r="FVG41" s="277"/>
      <c r="FVH41" s="277"/>
      <c r="FVI41" s="277"/>
      <c r="FVJ41" s="277"/>
      <c r="FVK41" s="277"/>
      <c r="FVL41" s="277"/>
      <c r="FVM41" s="277"/>
      <c r="FVN41" s="277"/>
      <c r="FVO41" s="277"/>
      <c r="FVP41" s="277"/>
      <c r="FVQ41" s="277"/>
      <c r="FVR41" s="277"/>
      <c r="FVS41" s="277"/>
      <c r="FVT41" s="277"/>
      <c r="FVU41" s="277"/>
      <c r="FVV41" s="277"/>
      <c r="FVW41" s="277"/>
      <c r="FVX41" s="277"/>
      <c r="FVY41" s="277"/>
      <c r="FVZ41" s="277"/>
      <c r="FWA41" s="277"/>
      <c r="FWB41" s="277"/>
      <c r="FWC41" s="277"/>
      <c r="FWD41" s="277"/>
      <c r="FWE41" s="277"/>
      <c r="FWF41" s="277"/>
      <c r="FWG41" s="277"/>
      <c r="FWH41" s="277"/>
      <c r="FWI41" s="277"/>
      <c r="FWJ41" s="277"/>
      <c r="FWK41" s="277"/>
      <c r="FWL41" s="277"/>
      <c r="FWM41" s="277"/>
      <c r="FWN41" s="277"/>
      <c r="FWO41" s="277"/>
      <c r="FWP41" s="277"/>
      <c r="FWQ41" s="277"/>
      <c r="FWR41" s="277"/>
      <c r="FWS41" s="277"/>
      <c r="FWT41" s="277"/>
      <c r="FWU41" s="277"/>
      <c r="FWV41" s="277"/>
      <c r="FWW41" s="277"/>
      <c r="FWX41" s="277"/>
      <c r="FWY41" s="277"/>
      <c r="FWZ41" s="277"/>
      <c r="FXA41" s="277"/>
      <c r="FXB41" s="277"/>
      <c r="FXC41" s="277"/>
      <c r="FXD41" s="277"/>
      <c r="FXE41" s="277"/>
      <c r="FXF41" s="277"/>
      <c r="FXG41" s="277"/>
      <c r="FXH41" s="277"/>
      <c r="FXI41" s="277"/>
      <c r="FXJ41" s="277"/>
      <c r="FXK41" s="277"/>
      <c r="FXL41" s="277"/>
      <c r="FXM41" s="277"/>
      <c r="FXN41" s="277"/>
      <c r="FXO41" s="277"/>
      <c r="FXP41" s="277"/>
      <c r="FXQ41" s="277"/>
      <c r="FXR41" s="277"/>
      <c r="FXS41" s="277"/>
      <c r="FXT41" s="277"/>
      <c r="FXU41" s="277"/>
      <c r="FXV41" s="277"/>
      <c r="FXW41" s="277"/>
      <c r="FXX41" s="277"/>
      <c r="FXY41" s="277"/>
      <c r="FXZ41" s="277"/>
      <c r="FYA41" s="277"/>
      <c r="FYB41" s="277"/>
      <c r="FYC41" s="277"/>
      <c r="FYD41" s="277"/>
      <c r="FYE41" s="277"/>
      <c r="FYF41" s="277"/>
      <c r="FYG41" s="277"/>
      <c r="FYH41" s="277"/>
      <c r="FYI41" s="277"/>
      <c r="FYJ41" s="277"/>
      <c r="FYK41" s="277"/>
      <c r="FYL41" s="277"/>
      <c r="FYM41" s="277"/>
      <c r="FYN41" s="277"/>
      <c r="FYO41" s="277"/>
      <c r="FYP41" s="277"/>
      <c r="FYQ41" s="277"/>
      <c r="FYR41" s="277"/>
      <c r="FYS41" s="277"/>
      <c r="FYT41" s="277"/>
      <c r="FYU41" s="277"/>
      <c r="FYV41" s="277"/>
      <c r="FYW41" s="277"/>
      <c r="FYX41" s="277"/>
      <c r="FYY41" s="277"/>
      <c r="FYZ41" s="277"/>
      <c r="FZA41" s="277"/>
      <c r="FZB41" s="277"/>
      <c r="FZC41" s="277"/>
      <c r="FZD41" s="277"/>
      <c r="FZE41" s="277"/>
      <c r="FZF41" s="277"/>
      <c r="FZG41" s="277"/>
      <c r="FZH41" s="277"/>
      <c r="FZI41" s="277"/>
      <c r="FZJ41" s="277"/>
      <c r="FZK41" s="277"/>
      <c r="FZL41" s="277"/>
      <c r="FZM41" s="277"/>
      <c r="FZN41" s="277"/>
      <c r="FZO41" s="277"/>
      <c r="FZP41" s="277"/>
      <c r="FZQ41" s="277"/>
      <c r="FZR41" s="277"/>
      <c r="FZS41" s="277"/>
      <c r="FZT41" s="277"/>
      <c r="FZU41" s="277"/>
      <c r="FZV41" s="277"/>
      <c r="FZW41" s="277"/>
      <c r="FZX41" s="277"/>
      <c r="FZY41" s="277"/>
      <c r="FZZ41" s="277"/>
      <c r="GAA41" s="277"/>
      <c r="GAB41" s="277"/>
      <c r="GAC41" s="277"/>
      <c r="GAD41" s="277"/>
      <c r="GAE41" s="277"/>
      <c r="GAF41" s="277"/>
      <c r="GAG41" s="277"/>
      <c r="GAH41" s="277"/>
      <c r="GAI41" s="277"/>
      <c r="GAJ41" s="277"/>
      <c r="GAK41" s="277"/>
      <c r="GAL41" s="277"/>
      <c r="GAM41" s="277"/>
      <c r="GAN41" s="277"/>
      <c r="GAO41" s="277"/>
      <c r="GAP41" s="277"/>
      <c r="GAQ41" s="277"/>
      <c r="GAR41" s="277"/>
      <c r="GAS41" s="277"/>
      <c r="GAT41" s="277"/>
      <c r="GAU41" s="277"/>
      <c r="GAV41" s="277"/>
      <c r="GAW41" s="277"/>
      <c r="GAX41" s="277"/>
      <c r="GAY41" s="277"/>
      <c r="GAZ41" s="277"/>
      <c r="GBA41" s="277"/>
      <c r="GBB41" s="277"/>
      <c r="GBC41" s="277"/>
      <c r="GBD41" s="277"/>
      <c r="GBE41" s="277"/>
      <c r="GBF41" s="277"/>
      <c r="GBG41" s="277"/>
      <c r="GBH41" s="277"/>
      <c r="GBI41" s="277"/>
      <c r="GBJ41" s="277"/>
      <c r="GBK41" s="277"/>
      <c r="GBL41" s="277"/>
      <c r="GBM41" s="277"/>
      <c r="GBN41" s="277"/>
      <c r="GBO41" s="277"/>
      <c r="GBP41" s="277"/>
      <c r="GBQ41" s="277"/>
      <c r="GBR41" s="277"/>
      <c r="GBS41" s="277"/>
      <c r="GBT41" s="277"/>
      <c r="GBU41" s="277"/>
      <c r="GBV41" s="277"/>
      <c r="GBW41" s="277"/>
      <c r="GBX41" s="277"/>
      <c r="GBY41" s="277"/>
      <c r="GBZ41" s="277"/>
      <c r="GCA41" s="277"/>
      <c r="GCB41" s="277"/>
      <c r="GCC41" s="277"/>
      <c r="GCD41" s="277"/>
      <c r="GCE41" s="277"/>
      <c r="GCF41" s="277"/>
      <c r="GCG41" s="277"/>
      <c r="GCH41" s="277"/>
      <c r="GCI41" s="277"/>
      <c r="GCJ41" s="277"/>
      <c r="GCK41" s="277"/>
      <c r="GCL41" s="277"/>
      <c r="GCM41" s="277"/>
      <c r="GCN41" s="277"/>
      <c r="GCO41" s="277"/>
      <c r="GCP41" s="277"/>
      <c r="GCQ41" s="277"/>
      <c r="GCR41" s="277"/>
      <c r="GCS41" s="277"/>
      <c r="GCT41" s="277"/>
      <c r="GCU41" s="277"/>
      <c r="GCV41" s="277"/>
      <c r="GCW41" s="277"/>
      <c r="GCX41" s="277"/>
      <c r="GCY41" s="277"/>
      <c r="GCZ41" s="277"/>
      <c r="GDA41" s="277"/>
      <c r="GDB41" s="277"/>
      <c r="GDC41" s="277"/>
      <c r="GDD41" s="277"/>
      <c r="GDE41" s="277"/>
      <c r="GDF41" s="277"/>
      <c r="GDG41" s="277"/>
      <c r="GDH41" s="277"/>
      <c r="GDI41" s="277"/>
      <c r="GDJ41" s="277"/>
      <c r="GDK41" s="277"/>
      <c r="GDL41" s="277"/>
      <c r="GDM41" s="277"/>
      <c r="GDN41" s="277"/>
      <c r="GDO41" s="277"/>
      <c r="GDP41" s="277"/>
      <c r="GDQ41" s="277"/>
      <c r="GDR41" s="277"/>
      <c r="GDS41" s="277"/>
      <c r="GDT41" s="277"/>
      <c r="GDU41" s="277"/>
      <c r="GDV41" s="277"/>
      <c r="GDW41" s="277"/>
      <c r="GDX41" s="277"/>
      <c r="GDY41" s="277"/>
      <c r="GDZ41" s="277"/>
      <c r="GEA41" s="277"/>
      <c r="GEB41" s="277"/>
      <c r="GEC41" s="277"/>
      <c r="GED41" s="277"/>
      <c r="GEE41" s="277"/>
      <c r="GEF41" s="277"/>
      <c r="GEG41" s="277"/>
      <c r="GEH41" s="277"/>
      <c r="GEI41" s="277"/>
      <c r="GEJ41" s="277"/>
      <c r="GEK41" s="277"/>
      <c r="GEL41" s="277"/>
      <c r="GEM41" s="277"/>
      <c r="GEN41" s="277"/>
      <c r="GEO41" s="277"/>
      <c r="GEP41" s="277"/>
      <c r="GEQ41" s="277"/>
      <c r="GER41" s="277"/>
      <c r="GES41" s="277"/>
      <c r="GET41" s="277"/>
      <c r="GEU41" s="277"/>
      <c r="GEV41" s="277"/>
      <c r="GEW41" s="277"/>
      <c r="GEX41" s="277"/>
      <c r="GEY41" s="277"/>
      <c r="GEZ41" s="277"/>
      <c r="GFA41" s="277"/>
      <c r="GFB41" s="277"/>
      <c r="GFC41" s="277"/>
      <c r="GFD41" s="277"/>
      <c r="GFE41" s="277"/>
      <c r="GFF41" s="277"/>
      <c r="GFG41" s="277"/>
      <c r="GFH41" s="277"/>
      <c r="GFI41" s="277"/>
      <c r="GFJ41" s="277"/>
      <c r="GFK41" s="277"/>
      <c r="GFL41" s="277"/>
      <c r="GFM41" s="277"/>
      <c r="GFN41" s="277"/>
      <c r="GFO41" s="277"/>
      <c r="GFP41" s="277"/>
      <c r="GFQ41" s="277"/>
      <c r="GFR41" s="277"/>
      <c r="GFS41" s="277"/>
      <c r="GFT41" s="277"/>
      <c r="GFU41" s="277"/>
      <c r="GFV41" s="277"/>
      <c r="GFW41" s="277"/>
      <c r="GFX41" s="277"/>
      <c r="GFY41" s="277"/>
      <c r="GFZ41" s="277"/>
      <c r="GGA41" s="277"/>
      <c r="GGB41" s="277"/>
      <c r="GGC41" s="277"/>
      <c r="GGD41" s="277"/>
      <c r="GGE41" s="277"/>
      <c r="GGF41" s="277"/>
      <c r="GGG41" s="277"/>
      <c r="GGH41" s="277"/>
      <c r="GGI41" s="277"/>
      <c r="GGJ41" s="277"/>
      <c r="GGK41" s="277"/>
      <c r="GGL41" s="277"/>
      <c r="GGM41" s="277"/>
      <c r="GGN41" s="277"/>
      <c r="GGO41" s="277"/>
      <c r="GGP41" s="277"/>
      <c r="GGQ41" s="277"/>
      <c r="GGR41" s="277"/>
      <c r="GGS41" s="277"/>
      <c r="GGT41" s="277"/>
      <c r="GGU41" s="277"/>
      <c r="GGV41" s="277"/>
      <c r="GGW41" s="277"/>
      <c r="GGX41" s="277"/>
      <c r="GGY41" s="277"/>
      <c r="GGZ41" s="277"/>
      <c r="GHA41" s="277"/>
      <c r="GHB41" s="277"/>
      <c r="GHC41" s="277"/>
      <c r="GHD41" s="277"/>
      <c r="GHE41" s="277"/>
      <c r="GHF41" s="277"/>
      <c r="GHG41" s="277"/>
      <c r="GHH41" s="277"/>
      <c r="GHI41" s="277"/>
      <c r="GHJ41" s="277"/>
      <c r="GHK41" s="277"/>
      <c r="GHL41" s="277"/>
      <c r="GHM41" s="277"/>
      <c r="GHN41" s="277"/>
      <c r="GHO41" s="277"/>
      <c r="GHP41" s="277"/>
      <c r="GHQ41" s="277"/>
      <c r="GHR41" s="277"/>
      <c r="GHS41" s="277"/>
      <c r="GHT41" s="277"/>
      <c r="GHU41" s="277"/>
      <c r="GHV41" s="277"/>
      <c r="GHW41" s="277"/>
      <c r="GHX41" s="277"/>
      <c r="GHY41" s="277"/>
      <c r="GHZ41" s="277"/>
      <c r="GIA41" s="277"/>
      <c r="GIB41" s="277"/>
      <c r="GIC41" s="277"/>
      <c r="GID41" s="277"/>
      <c r="GIE41" s="277"/>
      <c r="GIF41" s="277"/>
      <c r="GIG41" s="277"/>
      <c r="GIH41" s="277"/>
      <c r="GII41" s="277"/>
      <c r="GIJ41" s="277"/>
      <c r="GIK41" s="277"/>
      <c r="GIL41" s="277"/>
      <c r="GIM41" s="277"/>
      <c r="GIN41" s="277"/>
      <c r="GIO41" s="277"/>
      <c r="GIP41" s="277"/>
      <c r="GIQ41" s="277"/>
      <c r="GIR41" s="277"/>
      <c r="GIS41" s="277"/>
      <c r="GIT41" s="277"/>
      <c r="GIU41" s="277"/>
      <c r="GIV41" s="277"/>
      <c r="GIW41" s="277"/>
      <c r="GIX41" s="277"/>
      <c r="GIY41" s="277"/>
      <c r="GIZ41" s="277"/>
      <c r="GJA41" s="277"/>
      <c r="GJB41" s="277"/>
      <c r="GJC41" s="277"/>
      <c r="GJD41" s="277"/>
      <c r="GJE41" s="277"/>
      <c r="GJF41" s="277"/>
      <c r="GJG41" s="277"/>
      <c r="GJH41" s="277"/>
      <c r="GJI41" s="277"/>
      <c r="GJJ41" s="277"/>
      <c r="GJK41" s="277"/>
      <c r="GJL41" s="277"/>
      <c r="GJM41" s="277"/>
      <c r="GJN41" s="277"/>
      <c r="GJO41" s="277"/>
      <c r="GJP41" s="277"/>
      <c r="GJQ41" s="277"/>
      <c r="GJR41" s="277"/>
      <c r="GJS41" s="277"/>
      <c r="GJT41" s="277"/>
      <c r="GJU41" s="277"/>
      <c r="GJV41" s="277"/>
      <c r="GJW41" s="277"/>
      <c r="GJX41" s="277"/>
      <c r="GJY41" s="277"/>
      <c r="GJZ41" s="277"/>
      <c r="GKA41" s="277"/>
      <c r="GKB41" s="277"/>
      <c r="GKC41" s="277"/>
      <c r="GKD41" s="277"/>
      <c r="GKE41" s="277"/>
      <c r="GKF41" s="277"/>
      <c r="GKG41" s="277"/>
      <c r="GKH41" s="277"/>
      <c r="GKI41" s="277"/>
      <c r="GKJ41" s="277"/>
      <c r="GKK41" s="277"/>
      <c r="GKL41" s="277"/>
      <c r="GKM41" s="277"/>
      <c r="GKN41" s="277"/>
      <c r="GKO41" s="277"/>
      <c r="GKP41" s="277"/>
      <c r="GKQ41" s="277"/>
      <c r="GKR41" s="277"/>
      <c r="GKS41" s="277"/>
      <c r="GKT41" s="277"/>
      <c r="GKU41" s="277"/>
      <c r="GKV41" s="277"/>
      <c r="GKW41" s="277"/>
      <c r="GKX41" s="277"/>
      <c r="GKY41" s="277"/>
      <c r="GKZ41" s="277"/>
      <c r="GLA41" s="277"/>
      <c r="GLB41" s="277"/>
      <c r="GLC41" s="277"/>
      <c r="GLD41" s="277"/>
      <c r="GLE41" s="277"/>
      <c r="GLF41" s="277"/>
      <c r="GLG41" s="277"/>
      <c r="GLH41" s="277"/>
      <c r="GLI41" s="277"/>
      <c r="GLJ41" s="277"/>
      <c r="GLK41" s="277"/>
      <c r="GLL41" s="277"/>
      <c r="GLM41" s="277"/>
      <c r="GLN41" s="277"/>
      <c r="GLO41" s="277"/>
      <c r="GLP41" s="277"/>
      <c r="GLQ41" s="277"/>
      <c r="GLR41" s="277"/>
      <c r="GLS41" s="277"/>
      <c r="GLT41" s="277"/>
      <c r="GLU41" s="277"/>
      <c r="GLV41" s="277"/>
      <c r="GLW41" s="277"/>
      <c r="GLX41" s="277"/>
      <c r="GLY41" s="277"/>
      <c r="GLZ41" s="277"/>
      <c r="GMA41" s="277"/>
      <c r="GMB41" s="277"/>
      <c r="GMC41" s="277"/>
      <c r="GMD41" s="277"/>
      <c r="GME41" s="277"/>
      <c r="GMF41" s="277"/>
      <c r="GMG41" s="277"/>
      <c r="GMH41" s="277"/>
      <c r="GMI41" s="277"/>
      <c r="GMJ41" s="277"/>
      <c r="GMK41" s="277"/>
      <c r="GML41" s="277"/>
      <c r="GMM41" s="277"/>
      <c r="GMN41" s="277"/>
      <c r="GMO41" s="277"/>
      <c r="GMP41" s="277"/>
      <c r="GMQ41" s="277"/>
      <c r="GMR41" s="277"/>
      <c r="GMS41" s="277"/>
      <c r="GMT41" s="277"/>
      <c r="GMU41" s="277"/>
      <c r="GMV41" s="277"/>
      <c r="GMW41" s="277"/>
      <c r="GMX41" s="277"/>
      <c r="GMY41" s="277"/>
      <c r="GMZ41" s="277"/>
      <c r="GNA41" s="277"/>
      <c r="GNB41" s="277"/>
      <c r="GNC41" s="277"/>
      <c r="GND41" s="277"/>
      <c r="GNE41" s="277"/>
      <c r="GNF41" s="277"/>
      <c r="GNG41" s="277"/>
      <c r="GNH41" s="277"/>
      <c r="GNI41" s="277"/>
      <c r="GNJ41" s="277"/>
      <c r="GNK41" s="277"/>
      <c r="GNL41" s="277"/>
      <c r="GNM41" s="277"/>
      <c r="GNN41" s="277"/>
      <c r="GNO41" s="277"/>
      <c r="GNP41" s="277"/>
      <c r="GNQ41" s="277"/>
      <c r="GNR41" s="277"/>
      <c r="GNS41" s="277"/>
      <c r="GNT41" s="277"/>
      <c r="GNU41" s="277"/>
      <c r="GNV41" s="277"/>
      <c r="GNW41" s="277"/>
      <c r="GNX41" s="277"/>
      <c r="GNY41" s="277"/>
      <c r="GNZ41" s="277"/>
      <c r="GOA41" s="277"/>
      <c r="GOB41" s="277"/>
      <c r="GOC41" s="277"/>
      <c r="GOD41" s="277"/>
      <c r="GOE41" s="277"/>
      <c r="GOF41" s="277"/>
      <c r="GOG41" s="277"/>
      <c r="GOH41" s="277"/>
      <c r="GOI41" s="277"/>
      <c r="GOJ41" s="277"/>
      <c r="GOK41" s="277"/>
      <c r="GOL41" s="277"/>
      <c r="GOM41" s="277"/>
      <c r="GON41" s="277"/>
      <c r="GOO41" s="277"/>
      <c r="GOP41" s="277"/>
      <c r="GOQ41" s="277"/>
      <c r="GOR41" s="277"/>
      <c r="GOS41" s="277"/>
      <c r="GOT41" s="277"/>
      <c r="GOU41" s="277"/>
      <c r="GOV41" s="277"/>
      <c r="GOW41" s="277"/>
      <c r="GOX41" s="277"/>
      <c r="GOY41" s="277"/>
      <c r="GOZ41" s="277"/>
      <c r="GPA41" s="277"/>
      <c r="GPB41" s="277"/>
      <c r="GPC41" s="277"/>
      <c r="GPD41" s="277"/>
      <c r="GPE41" s="277"/>
      <c r="GPF41" s="277"/>
      <c r="GPG41" s="277"/>
      <c r="GPH41" s="277"/>
      <c r="GPI41" s="277"/>
      <c r="GPJ41" s="277"/>
      <c r="GPK41" s="277"/>
      <c r="GPL41" s="277"/>
      <c r="GPM41" s="277"/>
      <c r="GPN41" s="277"/>
      <c r="GPO41" s="277"/>
      <c r="GPP41" s="277"/>
      <c r="GPQ41" s="277"/>
      <c r="GPR41" s="277"/>
      <c r="GPS41" s="277"/>
      <c r="GPT41" s="277"/>
      <c r="GPU41" s="277"/>
      <c r="GPV41" s="277"/>
      <c r="GPW41" s="277"/>
      <c r="GPX41" s="277"/>
      <c r="GPY41" s="277"/>
      <c r="GPZ41" s="277"/>
      <c r="GQA41" s="277"/>
      <c r="GQB41" s="277"/>
      <c r="GQC41" s="277"/>
      <c r="GQD41" s="277"/>
      <c r="GQE41" s="277"/>
      <c r="GQF41" s="277"/>
      <c r="GQG41" s="277"/>
      <c r="GQH41" s="277"/>
      <c r="GQI41" s="277"/>
      <c r="GQJ41" s="277"/>
      <c r="GQK41" s="277"/>
      <c r="GQL41" s="277"/>
      <c r="GQM41" s="277"/>
      <c r="GQN41" s="277"/>
      <c r="GQO41" s="277"/>
      <c r="GQP41" s="277"/>
      <c r="GQQ41" s="277"/>
      <c r="GQR41" s="277"/>
      <c r="GQS41" s="277"/>
      <c r="GQT41" s="277"/>
      <c r="GQU41" s="277"/>
      <c r="GQV41" s="277"/>
      <c r="GQW41" s="277"/>
      <c r="GQX41" s="277"/>
      <c r="GQY41" s="277"/>
      <c r="GQZ41" s="277"/>
      <c r="GRA41" s="277"/>
      <c r="GRB41" s="277"/>
      <c r="GRC41" s="277"/>
      <c r="GRD41" s="277"/>
      <c r="GRE41" s="277"/>
      <c r="GRF41" s="277"/>
      <c r="GRG41" s="277"/>
      <c r="GRH41" s="277"/>
      <c r="GRI41" s="277"/>
      <c r="GRJ41" s="277"/>
      <c r="GRK41" s="277"/>
      <c r="GRL41" s="277"/>
      <c r="GRM41" s="277"/>
      <c r="GRN41" s="277"/>
      <c r="GRO41" s="277"/>
      <c r="GRP41" s="277"/>
      <c r="GRQ41" s="277"/>
      <c r="GRR41" s="277"/>
      <c r="GRS41" s="277"/>
      <c r="GRT41" s="277"/>
      <c r="GRU41" s="277"/>
      <c r="GRV41" s="277"/>
      <c r="GRW41" s="277"/>
      <c r="GRX41" s="277"/>
      <c r="GRY41" s="277"/>
      <c r="GRZ41" s="277"/>
      <c r="GSA41" s="277"/>
      <c r="GSB41" s="277"/>
      <c r="GSC41" s="277"/>
      <c r="GSD41" s="277"/>
      <c r="GSE41" s="277"/>
      <c r="GSF41" s="277"/>
      <c r="GSG41" s="277"/>
      <c r="GSH41" s="277"/>
      <c r="GSI41" s="277"/>
      <c r="GSJ41" s="277"/>
      <c r="GSK41" s="277"/>
      <c r="GSL41" s="277"/>
      <c r="GSM41" s="277"/>
      <c r="GSN41" s="277"/>
      <c r="GSO41" s="277"/>
      <c r="GSP41" s="277"/>
      <c r="GSQ41" s="277"/>
      <c r="GSR41" s="277"/>
      <c r="GSS41" s="277"/>
      <c r="GST41" s="277"/>
      <c r="GSU41" s="277"/>
      <c r="GSV41" s="277"/>
      <c r="GSW41" s="277"/>
      <c r="GSX41" s="277"/>
      <c r="GSY41" s="277"/>
      <c r="GSZ41" s="277"/>
      <c r="GTA41" s="277"/>
      <c r="GTB41" s="277"/>
      <c r="GTC41" s="277"/>
      <c r="GTD41" s="277"/>
      <c r="GTE41" s="277"/>
      <c r="GTF41" s="277"/>
      <c r="GTG41" s="277"/>
      <c r="GTH41" s="277"/>
      <c r="GTI41" s="277"/>
      <c r="GTJ41" s="277"/>
      <c r="GTK41" s="277"/>
      <c r="GTL41" s="277"/>
      <c r="GTM41" s="277"/>
      <c r="GTN41" s="277"/>
      <c r="GTO41" s="277"/>
      <c r="GTP41" s="277"/>
      <c r="GTQ41" s="277"/>
      <c r="GTR41" s="277"/>
      <c r="GTS41" s="277"/>
      <c r="GTT41" s="277"/>
      <c r="GTU41" s="277"/>
      <c r="GTV41" s="277"/>
      <c r="GTW41" s="277"/>
      <c r="GTX41" s="277"/>
      <c r="GTY41" s="277"/>
      <c r="GTZ41" s="277"/>
      <c r="GUA41" s="277"/>
      <c r="GUB41" s="277"/>
      <c r="GUC41" s="277"/>
      <c r="GUD41" s="277"/>
      <c r="GUE41" s="277"/>
      <c r="GUF41" s="277"/>
      <c r="GUG41" s="277"/>
      <c r="GUH41" s="277"/>
      <c r="GUI41" s="277"/>
      <c r="GUJ41" s="277"/>
      <c r="GUK41" s="277"/>
      <c r="GUL41" s="277"/>
      <c r="GUM41" s="277"/>
      <c r="GUN41" s="277"/>
      <c r="GUO41" s="277"/>
      <c r="GUP41" s="277"/>
      <c r="GUQ41" s="277"/>
      <c r="GUR41" s="277"/>
      <c r="GUS41" s="277"/>
      <c r="GUT41" s="277"/>
      <c r="GUU41" s="277"/>
      <c r="GUV41" s="277"/>
      <c r="GUW41" s="277"/>
      <c r="GUX41" s="277"/>
      <c r="GUY41" s="277"/>
      <c r="GUZ41" s="277"/>
      <c r="GVA41" s="277"/>
      <c r="GVB41" s="277"/>
      <c r="GVC41" s="277"/>
      <c r="GVD41" s="277"/>
      <c r="GVE41" s="277"/>
      <c r="GVF41" s="277"/>
      <c r="GVG41" s="277"/>
      <c r="GVH41" s="277"/>
      <c r="GVI41" s="277"/>
      <c r="GVJ41" s="277"/>
      <c r="GVK41" s="277"/>
      <c r="GVL41" s="277"/>
      <c r="GVM41" s="277"/>
      <c r="GVN41" s="277"/>
      <c r="GVO41" s="277"/>
      <c r="GVP41" s="277"/>
      <c r="GVQ41" s="277"/>
      <c r="GVR41" s="277"/>
      <c r="GVS41" s="277"/>
      <c r="GVT41" s="277"/>
      <c r="GVU41" s="277"/>
      <c r="GVV41" s="277"/>
      <c r="GVW41" s="277"/>
      <c r="GVX41" s="277"/>
      <c r="GVY41" s="277"/>
      <c r="GVZ41" s="277"/>
      <c r="GWA41" s="277"/>
      <c r="GWB41" s="277"/>
      <c r="GWC41" s="277"/>
      <c r="GWD41" s="277"/>
      <c r="GWE41" s="277"/>
      <c r="GWF41" s="277"/>
      <c r="GWG41" s="277"/>
      <c r="GWH41" s="277"/>
      <c r="GWI41" s="277"/>
      <c r="GWJ41" s="277"/>
      <c r="GWK41" s="277"/>
      <c r="GWL41" s="277"/>
      <c r="GWM41" s="277"/>
      <c r="GWN41" s="277"/>
      <c r="GWO41" s="277"/>
      <c r="GWP41" s="277"/>
      <c r="GWQ41" s="277"/>
      <c r="GWR41" s="277"/>
      <c r="GWS41" s="277"/>
      <c r="GWT41" s="277"/>
      <c r="GWU41" s="277"/>
      <c r="GWV41" s="277"/>
      <c r="GWW41" s="277"/>
      <c r="GWX41" s="277"/>
      <c r="GWY41" s="277"/>
      <c r="GWZ41" s="277"/>
      <c r="GXA41" s="277"/>
      <c r="GXB41" s="277"/>
      <c r="GXC41" s="277"/>
      <c r="GXD41" s="277"/>
      <c r="GXE41" s="277"/>
      <c r="GXF41" s="277"/>
      <c r="GXG41" s="277"/>
      <c r="GXH41" s="277"/>
      <c r="GXI41" s="277"/>
      <c r="GXJ41" s="277"/>
      <c r="GXK41" s="277"/>
      <c r="GXL41" s="277"/>
      <c r="GXM41" s="277"/>
      <c r="GXN41" s="277"/>
      <c r="GXO41" s="277"/>
      <c r="GXP41" s="277"/>
      <c r="GXQ41" s="277"/>
      <c r="GXR41" s="277"/>
      <c r="GXS41" s="277"/>
      <c r="GXT41" s="277"/>
      <c r="GXU41" s="277"/>
      <c r="GXV41" s="277"/>
      <c r="GXW41" s="277"/>
      <c r="GXX41" s="277"/>
      <c r="GXY41" s="277"/>
      <c r="GXZ41" s="277"/>
      <c r="GYA41" s="277"/>
      <c r="GYB41" s="277"/>
      <c r="GYC41" s="277"/>
      <c r="GYD41" s="277"/>
      <c r="GYE41" s="277"/>
      <c r="GYF41" s="277"/>
      <c r="GYG41" s="277"/>
      <c r="GYH41" s="277"/>
      <c r="GYI41" s="277"/>
      <c r="GYJ41" s="277"/>
      <c r="GYK41" s="277"/>
      <c r="GYL41" s="277"/>
      <c r="GYM41" s="277"/>
      <c r="GYN41" s="277"/>
      <c r="GYO41" s="277"/>
      <c r="GYP41" s="277"/>
      <c r="GYQ41" s="277"/>
      <c r="GYR41" s="277"/>
      <c r="GYS41" s="277"/>
      <c r="GYT41" s="277"/>
      <c r="GYU41" s="277"/>
      <c r="GYV41" s="277"/>
      <c r="GYW41" s="277"/>
      <c r="GYX41" s="277"/>
      <c r="GYY41" s="277"/>
      <c r="GYZ41" s="277"/>
      <c r="GZA41" s="277"/>
      <c r="GZB41" s="277"/>
      <c r="GZC41" s="277"/>
      <c r="GZD41" s="277"/>
      <c r="GZE41" s="277"/>
      <c r="GZF41" s="277"/>
      <c r="GZG41" s="277"/>
      <c r="GZH41" s="277"/>
      <c r="GZI41" s="277"/>
      <c r="GZJ41" s="277"/>
      <c r="GZK41" s="277"/>
      <c r="GZL41" s="277"/>
      <c r="GZM41" s="277"/>
      <c r="GZN41" s="277"/>
      <c r="GZO41" s="277"/>
      <c r="GZP41" s="277"/>
      <c r="GZQ41" s="277"/>
      <c r="GZR41" s="277"/>
      <c r="GZS41" s="277"/>
      <c r="GZT41" s="277"/>
      <c r="GZU41" s="277"/>
      <c r="GZV41" s="277"/>
      <c r="GZW41" s="277"/>
      <c r="GZX41" s="277"/>
      <c r="GZY41" s="277"/>
      <c r="GZZ41" s="277"/>
      <c r="HAA41" s="277"/>
      <c r="HAB41" s="277"/>
      <c r="HAC41" s="277"/>
      <c r="HAD41" s="277"/>
      <c r="HAE41" s="277"/>
      <c r="HAF41" s="277"/>
      <c r="HAG41" s="277"/>
      <c r="HAH41" s="277"/>
      <c r="HAI41" s="277"/>
      <c r="HAJ41" s="277"/>
      <c r="HAK41" s="277"/>
      <c r="HAL41" s="277"/>
      <c r="HAM41" s="277"/>
      <c r="HAN41" s="277"/>
      <c r="HAO41" s="277"/>
      <c r="HAP41" s="277"/>
      <c r="HAQ41" s="277"/>
      <c r="HAR41" s="277"/>
      <c r="HAS41" s="277"/>
      <c r="HAT41" s="277"/>
      <c r="HAU41" s="277"/>
      <c r="HAV41" s="277"/>
      <c r="HAW41" s="277"/>
      <c r="HAX41" s="277"/>
      <c r="HAY41" s="277"/>
      <c r="HAZ41" s="277"/>
      <c r="HBA41" s="277"/>
      <c r="HBB41" s="277"/>
      <c r="HBC41" s="277"/>
      <c r="HBD41" s="277"/>
      <c r="HBE41" s="277"/>
      <c r="HBF41" s="277"/>
      <c r="HBG41" s="277"/>
      <c r="HBH41" s="277"/>
      <c r="HBI41" s="277"/>
      <c r="HBJ41" s="277"/>
      <c r="HBK41" s="277"/>
      <c r="HBL41" s="277"/>
      <c r="HBM41" s="277"/>
      <c r="HBN41" s="277"/>
      <c r="HBO41" s="277"/>
      <c r="HBP41" s="277"/>
      <c r="HBQ41" s="277"/>
      <c r="HBR41" s="277"/>
      <c r="HBS41" s="277"/>
      <c r="HBT41" s="277"/>
      <c r="HBU41" s="277"/>
      <c r="HBV41" s="277"/>
      <c r="HBW41" s="277"/>
      <c r="HBX41" s="277"/>
      <c r="HBY41" s="277"/>
      <c r="HBZ41" s="277"/>
      <c r="HCA41" s="277"/>
      <c r="HCB41" s="277"/>
      <c r="HCC41" s="277"/>
      <c r="HCD41" s="277"/>
      <c r="HCE41" s="277"/>
      <c r="HCF41" s="277"/>
      <c r="HCG41" s="277"/>
      <c r="HCH41" s="277"/>
      <c r="HCI41" s="277"/>
      <c r="HCJ41" s="277"/>
      <c r="HCK41" s="277"/>
      <c r="HCL41" s="277"/>
      <c r="HCM41" s="277"/>
      <c r="HCN41" s="277"/>
      <c r="HCO41" s="277"/>
      <c r="HCP41" s="277"/>
      <c r="HCQ41" s="277"/>
      <c r="HCR41" s="277"/>
      <c r="HCS41" s="277"/>
      <c r="HCT41" s="277"/>
      <c r="HCU41" s="277"/>
      <c r="HCV41" s="277"/>
      <c r="HCW41" s="277"/>
      <c r="HCX41" s="277"/>
      <c r="HCY41" s="277"/>
      <c r="HCZ41" s="277"/>
      <c r="HDA41" s="277"/>
      <c r="HDB41" s="277"/>
      <c r="HDC41" s="277"/>
      <c r="HDD41" s="277"/>
      <c r="HDE41" s="277"/>
      <c r="HDF41" s="277"/>
      <c r="HDG41" s="277"/>
      <c r="HDH41" s="277"/>
      <c r="HDI41" s="277"/>
      <c r="HDJ41" s="277"/>
      <c r="HDK41" s="277"/>
      <c r="HDL41" s="277"/>
      <c r="HDM41" s="277"/>
      <c r="HDN41" s="277"/>
      <c r="HDO41" s="277"/>
      <c r="HDP41" s="277"/>
      <c r="HDQ41" s="277"/>
      <c r="HDR41" s="277"/>
      <c r="HDS41" s="277"/>
      <c r="HDT41" s="277"/>
      <c r="HDU41" s="277"/>
      <c r="HDV41" s="277"/>
      <c r="HDW41" s="277"/>
      <c r="HDX41" s="277"/>
      <c r="HDY41" s="277"/>
      <c r="HDZ41" s="277"/>
      <c r="HEA41" s="277"/>
      <c r="HEB41" s="277"/>
      <c r="HEC41" s="277"/>
      <c r="HED41" s="277"/>
      <c r="HEE41" s="277"/>
      <c r="HEF41" s="277"/>
      <c r="HEG41" s="277"/>
      <c r="HEH41" s="277"/>
      <c r="HEI41" s="277"/>
      <c r="HEJ41" s="277"/>
      <c r="HEK41" s="277"/>
      <c r="HEL41" s="277"/>
      <c r="HEM41" s="277"/>
      <c r="HEN41" s="277"/>
      <c r="HEO41" s="277"/>
      <c r="HEP41" s="277"/>
      <c r="HEQ41" s="277"/>
      <c r="HER41" s="277"/>
      <c r="HES41" s="277"/>
      <c r="HET41" s="277"/>
      <c r="HEU41" s="277"/>
      <c r="HEV41" s="277"/>
      <c r="HEW41" s="277"/>
      <c r="HEX41" s="277"/>
      <c r="HEY41" s="277"/>
      <c r="HEZ41" s="277"/>
      <c r="HFA41" s="277"/>
      <c r="HFB41" s="277"/>
      <c r="HFC41" s="277"/>
      <c r="HFD41" s="277"/>
      <c r="HFE41" s="277"/>
      <c r="HFF41" s="277"/>
      <c r="HFG41" s="277"/>
      <c r="HFH41" s="277"/>
      <c r="HFI41" s="277"/>
      <c r="HFJ41" s="277"/>
      <c r="HFK41" s="277"/>
      <c r="HFL41" s="277"/>
      <c r="HFM41" s="277"/>
      <c r="HFN41" s="277"/>
      <c r="HFO41" s="277"/>
      <c r="HFP41" s="277"/>
      <c r="HFQ41" s="277"/>
      <c r="HFR41" s="277"/>
      <c r="HFS41" s="277"/>
      <c r="HFT41" s="277"/>
      <c r="HFU41" s="277"/>
      <c r="HFV41" s="277"/>
      <c r="HFW41" s="277"/>
      <c r="HFX41" s="277"/>
      <c r="HFY41" s="277"/>
      <c r="HFZ41" s="277"/>
      <c r="HGA41" s="277"/>
      <c r="HGB41" s="277"/>
      <c r="HGC41" s="277"/>
      <c r="HGD41" s="277"/>
      <c r="HGE41" s="277"/>
      <c r="HGF41" s="277"/>
      <c r="HGG41" s="277"/>
      <c r="HGH41" s="277"/>
      <c r="HGI41" s="277"/>
      <c r="HGJ41" s="277"/>
      <c r="HGK41" s="277"/>
      <c r="HGL41" s="277"/>
      <c r="HGM41" s="277"/>
      <c r="HGN41" s="277"/>
      <c r="HGO41" s="277"/>
      <c r="HGP41" s="277"/>
      <c r="HGQ41" s="277"/>
      <c r="HGR41" s="277"/>
      <c r="HGS41" s="277"/>
      <c r="HGT41" s="277"/>
      <c r="HGU41" s="277"/>
      <c r="HGV41" s="277"/>
      <c r="HGW41" s="277"/>
      <c r="HGX41" s="277"/>
      <c r="HGY41" s="277"/>
      <c r="HGZ41" s="277"/>
      <c r="HHA41" s="277"/>
      <c r="HHB41" s="277"/>
      <c r="HHC41" s="277"/>
      <c r="HHD41" s="277"/>
      <c r="HHE41" s="277"/>
      <c r="HHF41" s="277"/>
      <c r="HHG41" s="277"/>
      <c r="HHH41" s="277"/>
      <c r="HHI41" s="277"/>
      <c r="HHJ41" s="277"/>
      <c r="HHK41" s="277"/>
      <c r="HHL41" s="277"/>
      <c r="HHM41" s="277"/>
      <c r="HHN41" s="277"/>
      <c r="HHO41" s="277"/>
      <c r="HHP41" s="277"/>
      <c r="HHQ41" s="277"/>
      <c r="HHR41" s="277"/>
      <c r="HHS41" s="277"/>
      <c r="HHT41" s="277"/>
      <c r="HHU41" s="277"/>
      <c r="HHV41" s="277"/>
      <c r="HHW41" s="277"/>
      <c r="HHX41" s="277"/>
      <c r="HHY41" s="277"/>
      <c r="HHZ41" s="277"/>
      <c r="HIA41" s="277"/>
      <c r="HIB41" s="277"/>
      <c r="HIC41" s="277"/>
      <c r="HID41" s="277"/>
      <c r="HIE41" s="277"/>
      <c r="HIF41" s="277"/>
      <c r="HIG41" s="277"/>
      <c r="HIH41" s="277"/>
      <c r="HII41" s="277"/>
      <c r="HIJ41" s="277"/>
      <c r="HIK41" s="277"/>
      <c r="HIL41" s="277"/>
      <c r="HIM41" s="277"/>
      <c r="HIN41" s="277"/>
      <c r="HIO41" s="277"/>
      <c r="HIP41" s="277"/>
      <c r="HIQ41" s="277"/>
      <c r="HIR41" s="277"/>
      <c r="HIS41" s="277"/>
      <c r="HIT41" s="277"/>
      <c r="HIU41" s="277"/>
      <c r="HIV41" s="277"/>
      <c r="HIW41" s="277"/>
      <c r="HIX41" s="277"/>
      <c r="HIY41" s="277"/>
      <c r="HIZ41" s="277"/>
      <c r="HJA41" s="277"/>
      <c r="HJB41" s="277"/>
      <c r="HJC41" s="277"/>
      <c r="HJD41" s="277"/>
      <c r="HJE41" s="277"/>
      <c r="HJF41" s="277"/>
      <c r="HJG41" s="277"/>
      <c r="HJH41" s="277"/>
      <c r="HJI41" s="277"/>
      <c r="HJJ41" s="277"/>
      <c r="HJK41" s="277"/>
      <c r="HJL41" s="277"/>
      <c r="HJM41" s="277"/>
      <c r="HJN41" s="277"/>
      <c r="HJO41" s="277"/>
      <c r="HJP41" s="277"/>
      <c r="HJQ41" s="277"/>
      <c r="HJR41" s="277"/>
      <c r="HJS41" s="277"/>
      <c r="HJT41" s="277"/>
      <c r="HJU41" s="277"/>
      <c r="HJV41" s="277"/>
      <c r="HJW41" s="277"/>
      <c r="HJX41" s="277"/>
      <c r="HJY41" s="277"/>
      <c r="HJZ41" s="277"/>
      <c r="HKA41" s="277"/>
      <c r="HKB41" s="277"/>
      <c r="HKC41" s="277"/>
      <c r="HKD41" s="277"/>
      <c r="HKE41" s="277"/>
      <c r="HKF41" s="277"/>
      <c r="HKG41" s="277"/>
      <c r="HKH41" s="277"/>
      <c r="HKI41" s="277"/>
      <c r="HKJ41" s="277"/>
      <c r="HKK41" s="277"/>
      <c r="HKL41" s="277"/>
      <c r="HKM41" s="277"/>
      <c r="HKN41" s="277"/>
      <c r="HKO41" s="277"/>
      <c r="HKP41" s="277"/>
      <c r="HKQ41" s="277"/>
      <c r="HKR41" s="277"/>
      <c r="HKS41" s="277"/>
      <c r="HKT41" s="277"/>
      <c r="HKU41" s="277"/>
      <c r="HKV41" s="277"/>
      <c r="HKW41" s="277"/>
      <c r="HKX41" s="277"/>
      <c r="HKY41" s="277"/>
      <c r="HKZ41" s="277"/>
      <c r="HLA41" s="277"/>
      <c r="HLB41" s="277"/>
      <c r="HLC41" s="277"/>
      <c r="HLD41" s="277"/>
      <c r="HLE41" s="277"/>
      <c r="HLF41" s="277"/>
      <c r="HLG41" s="277"/>
      <c r="HLH41" s="277"/>
      <c r="HLI41" s="277"/>
      <c r="HLJ41" s="277"/>
      <c r="HLK41" s="277"/>
      <c r="HLL41" s="277"/>
      <c r="HLM41" s="277"/>
      <c r="HLN41" s="277"/>
      <c r="HLO41" s="277"/>
      <c r="HLP41" s="277"/>
      <c r="HLQ41" s="277"/>
      <c r="HLR41" s="277"/>
      <c r="HLS41" s="277"/>
      <c r="HLT41" s="277"/>
      <c r="HLU41" s="277"/>
      <c r="HLV41" s="277"/>
      <c r="HLW41" s="277"/>
      <c r="HLX41" s="277"/>
      <c r="HLY41" s="277"/>
      <c r="HLZ41" s="277"/>
      <c r="HMA41" s="277"/>
      <c r="HMB41" s="277"/>
      <c r="HMC41" s="277"/>
      <c r="HMD41" s="277"/>
      <c r="HME41" s="277"/>
      <c r="HMF41" s="277"/>
      <c r="HMG41" s="277"/>
      <c r="HMH41" s="277"/>
      <c r="HMI41" s="277"/>
      <c r="HMJ41" s="277"/>
      <c r="HMK41" s="277"/>
      <c r="HML41" s="277"/>
      <c r="HMM41" s="277"/>
      <c r="HMN41" s="277"/>
      <c r="HMO41" s="277"/>
      <c r="HMP41" s="277"/>
      <c r="HMQ41" s="277"/>
      <c r="HMR41" s="277"/>
      <c r="HMS41" s="277"/>
      <c r="HMT41" s="277"/>
      <c r="HMU41" s="277"/>
      <c r="HMV41" s="277"/>
      <c r="HMW41" s="277"/>
      <c r="HMX41" s="277"/>
      <c r="HMY41" s="277"/>
      <c r="HMZ41" s="277"/>
      <c r="HNA41" s="277"/>
      <c r="HNB41" s="277"/>
      <c r="HNC41" s="277"/>
      <c r="HND41" s="277"/>
      <c r="HNE41" s="277"/>
      <c r="HNF41" s="277"/>
      <c r="HNG41" s="277"/>
      <c r="HNH41" s="277"/>
      <c r="HNI41" s="277"/>
      <c r="HNJ41" s="277"/>
      <c r="HNK41" s="277"/>
      <c r="HNL41" s="277"/>
      <c r="HNM41" s="277"/>
      <c r="HNN41" s="277"/>
      <c r="HNO41" s="277"/>
      <c r="HNP41" s="277"/>
      <c r="HNQ41" s="277"/>
      <c r="HNR41" s="277"/>
      <c r="HNS41" s="277"/>
      <c r="HNT41" s="277"/>
      <c r="HNU41" s="277"/>
      <c r="HNV41" s="277"/>
      <c r="HNW41" s="277"/>
      <c r="HNX41" s="277"/>
      <c r="HNY41" s="277"/>
      <c r="HNZ41" s="277"/>
      <c r="HOA41" s="277"/>
      <c r="HOB41" s="277"/>
      <c r="HOC41" s="277"/>
      <c r="HOD41" s="277"/>
      <c r="HOE41" s="277"/>
      <c r="HOF41" s="277"/>
      <c r="HOG41" s="277"/>
      <c r="HOH41" s="277"/>
      <c r="HOI41" s="277"/>
      <c r="HOJ41" s="277"/>
      <c r="HOK41" s="277"/>
      <c r="HOL41" s="277"/>
      <c r="HOM41" s="277"/>
      <c r="HON41" s="277"/>
      <c r="HOO41" s="277"/>
      <c r="HOP41" s="277"/>
      <c r="HOQ41" s="277"/>
      <c r="HOR41" s="277"/>
      <c r="HOS41" s="277"/>
      <c r="HOT41" s="277"/>
      <c r="HOU41" s="277"/>
      <c r="HOV41" s="277"/>
      <c r="HOW41" s="277"/>
      <c r="HOX41" s="277"/>
      <c r="HOY41" s="277"/>
      <c r="HOZ41" s="277"/>
      <c r="HPA41" s="277"/>
      <c r="HPB41" s="277"/>
      <c r="HPC41" s="277"/>
      <c r="HPD41" s="277"/>
      <c r="HPE41" s="277"/>
      <c r="HPF41" s="277"/>
      <c r="HPG41" s="277"/>
      <c r="HPH41" s="277"/>
      <c r="HPI41" s="277"/>
      <c r="HPJ41" s="277"/>
      <c r="HPK41" s="277"/>
      <c r="HPL41" s="277"/>
      <c r="HPM41" s="277"/>
      <c r="HPN41" s="277"/>
      <c r="HPO41" s="277"/>
      <c r="HPP41" s="277"/>
      <c r="HPQ41" s="277"/>
      <c r="HPR41" s="277"/>
      <c r="HPS41" s="277"/>
      <c r="HPT41" s="277"/>
      <c r="HPU41" s="277"/>
      <c r="HPV41" s="277"/>
      <c r="HPW41" s="277"/>
      <c r="HPX41" s="277"/>
      <c r="HPY41" s="277"/>
      <c r="HPZ41" s="277"/>
      <c r="HQA41" s="277"/>
      <c r="HQB41" s="277"/>
      <c r="HQC41" s="277"/>
      <c r="HQD41" s="277"/>
      <c r="HQE41" s="277"/>
      <c r="HQF41" s="277"/>
      <c r="HQG41" s="277"/>
      <c r="HQH41" s="277"/>
      <c r="HQI41" s="277"/>
      <c r="HQJ41" s="277"/>
      <c r="HQK41" s="277"/>
      <c r="HQL41" s="277"/>
      <c r="HQM41" s="277"/>
      <c r="HQN41" s="277"/>
      <c r="HQO41" s="277"/>
      <c r="HQP41" s="277"/>
      <c r="HQQ41" s="277"/>
      <c r="HQR41" s="277"/>
      <c r="HQS41" s="277"/>
      <c r="HQT41" s="277"/>
      <c r="HQU41" s="277"/>
      <c r="HQV41" s="277"/>
      <c r="HQW41" s="277"/>
      <c r="HQX41" s="277"/>
      <c r="HQY41" s="277"/>
      <c r="HQZ41" s="277"/>
      <c r="HRA41" s="277"/>
      <c r="HRB41" s="277"/>
      <c r="HRC41" s="277"/>
      <c r="HRD41" s="277"/>
      <c r="HRE41" s="277"/>
      <c r="HRF41" s="277"/>
      <c r="HRG41" s="277"/>
      <c r="HRH41" s="277"/>
      <c r="HRI41" s="277"/>
      <c r="HRJ41" s="277"/>
      <c r="HRK41" s="277"/>
      <c r="HRL41" s="277"/>
      <c r="HRM41" s="277"/>
      <c r="HRN41" s="277"/>
      <c r="HRO41" s="277"/>
      <c r="HRP41" s="277"/>
      <c r="HRQ41" s="277"/>
      <c r="HRR41" s="277"/>
      <c r="HRS41" s="277"/>
      <c r="HRT41" s="277"/>
      <c r="HRU41" s="277"/>
      <c r="HRV41" s="277"/>
      <c r="HRW41" s="277"/>
      <c r="HRX41" s="277"/>
      <c r="HRY41" s="277"/>
      <c r="HRZ41" s="277"/>
      <c r="HSA41" s="277"/>
      <c r="HSB41" s="277"/>
      <c r="HSC41" s="277"/>
      <c r="HSD41" s="277"/>
      <c r="HSE41" s="277"/>
      <c r="HSF41" s="277"/>
      <c r="HSG41" s="277"/>
      <c r="HSH41" s="277"/>
      <c r="HSI41" s="277"/>
      <c r="HSJ41" s="277"/>
      <c r="HSK41" s="277"/>
      <c r="HSL41" s="277"/>
      <c r="HSM41" s="277"/>
      <c r="HSN41" s="277"/>
      <c r="HSO41" s="277"/>
      <c r="HSP41" s="277"/>
      <c r="HSQ41" s="277"/>
      <c r="HSR41" s="277"/>
      <c r="HSS41" s="277"/>
      <c r="HST41" s="277"/>
      <c r="HSU41" s="277"/>
      <c r="HSV41" s="277"/>
      <c r="HSW41" s="277"/>
      <c r="HSX41" s="277"/>
      <c r="HSY41" s="277"/>
      <c r="HSZ41" s="277"/>
      <c r="HTA41" s="277"/>
      <c r="HTB41" s="277"/>
      <c r="HTC41" s="277"/>
      <c r="HTD41" s="277"/>
      <c r="HTE41" s="277"/>
      <c r="HTF41" s="277"/>
      <c r="HTG41" s="277"/>
      <c r="HTH41" s="277"/>
      <c r="HTI41" s="277"/>
      <c r="HTJ41" s="277"/>
      <c r="HTK41" s="277"/>
      <c r="HTL41" s="277"/>
      <c r="HTM41" s="277"/>
      <c r="HTN41" s="277"/>
      <c r="HTO41" s="277"/>
      <c r="HTP41" s="277"/>
      <c r="HTQ41" s="277"/>
      <c r="HTR41" s="277"/>
      <c r="HTS41" s="277"/>
      <c r="HTT41" s="277"/>
      <c r="HTU41" s="277"/>
      <c r="HTV41" s="277"/>
      <c r="HTW41" s="277"/>
      <c r="HTX41" s="277"/>
      <c r="HTY41" s="277"/>
      <c r="HTZ41" s="277"/>
      <c r="HUA41" s="277"/>
      <c r="HUB41" s="277"/>
      <c r="HUC41" s="277"/>
      <c r="HUD41" s="277"/>
      <c r="HUE41" s="277"/>
      <c r="HUF41" s="277"/>
      <c r="HUG41" s="277"/>
      <c r="HUH41" s="277"/>
      <c r="HUI41" s="277"/>
      <c r="HUJ41" s="277"/>
      <c r="HUK41" s="277"/>
      <c r="HUL41" s="277"/>
      <c r="HUM41" s="277"/>
      <c r="HUN41" s="277"/>
      <c r="HUO41" s="277"/>
      <c r="HUP41" s="277"/>
      <c r="HUQ41" s="277"/>
      <c r="HUR41" s="277"/>
      <c r="HUS41" s="277"/>
      <c r="HUT41" s="277"/>
      <c r="HUU41" s="277"/>
      <c r="HUV41" s="277"/>
      <c r="HUW41" s="277"/>
      <c r="HUX41" s="277"/>
      <c r="HUY41" s="277"/>
      <c r="HUZ41" s="277"/>
      <c r="HVA41" s="277"/>
      <c r="HVB41" s="277"/>
      <c r="HVC41" s="277"/>
      <c r="HVD41" s="277"/>
      <c r="HVE41" s="277"/>
      <c r="HVF41" s="277"/>
      <c r="HVG41" s="277"/>
      <c r="HVH41" s="277"/>
      <c r="HVI41" s="277"/>
      <c r="HVJ41" s="277"/>
      <c r="HVK41" s="277"/>
      <c r="HVL41" s="277"/>
      <c r="HVM41" s="277"/>
      <c r="HVN41" s="277"/>
      <c r="HVO41" s="277"/>
      <c r="HVP41" s="277"/>
      <c r="HVQ41" s="277"/>
      <c r="HVR41" s="277"/>
      <c r="HVS41" s="277"/>
      <c r="HVT41" s="277"/>
      <c r="HVU41" s="277"/>
      <c r="HVV41" s="277"/>
      <c r="HVW41" s="277"/>
      <c r="HVX41" s="277"/>
      <c r="HVY41" s="277"/>
      <c r="HVZ41" s="277"/>
      <c r="HWA41" s="277"/>
      <c r="HWB41" s="277"/>
      <c r="HWC41" s="277"/>
      <c r="HWD41" s="277"/>
      <c r="HWE41" s="277"/>
      <c r="HWF41" s="277"/>
      <c r="HWG41" s="277"/>
      <c r="HWH41" s="277"/>
      <c r="HWI41" s="277"/>
      <c r="HWJ41" s="277"/>
      <c r="HWK41" s="277"/>
      <c r="HWL41" s="277"/>
      <c r="HWM41" s="277"/>
      <c r="HWN41" s="277"/>
      <c r="HWO41" s="277"/>
      <c r="HWP41" s="277"/>
      <c r="HWQ41" s="277"/>
      <c r="HWR41" s="277"/>
      <c r="HWS41" s="277"/>
      <c r="HWT41" s="277"/>
      <c r="HWU41" s="277"/>
      <c r="HWV41" s="277"/>
      <c r="HWW41" s="277"/>
      <c r="HWX41" s="277"/>
      <c r="HWY41" s="277"/>
      <c r="HWZ41" s="277"/>
      <c r="HXA41" s="277"/>
      <c r="HXB41" s="277"/>
      <c r="HXC41" s="277"/>
      <c r="HXD41" s="277"/>
      <c r="HXE41" s="277"/>
      <c r="HXF41" s="277"/>
      <c r="HXG41" s="277"/>
      <c r="HXH41" s="277"/>
      <c r="HXI41" s="277"/>
      <c r="HXJ41" s="277"/>
      <c r="HXK41" s="277"/>
      <c r="HXL41" s="277"/>
      <c r="HXM41" s="277"/>
      <c r="HXN41" s="277"/>
      <c r="HXO41" s="277"/>
      <c r="HXP41" s="277"/>
      <c r="HXQ41" s="277"/>
      <c r="HXR41" s="277"/>
      <c r="HXS41" s="277"/>
      <c r="HXT41" s="277"/>
      <c r="HXU41" s="277"/>
      <c r="HXV41" s="277"/>
      <c r="HXW41" s="277"/>
      <c r="HXX41" s="277"/>
      <c r="HXY41" s="277"/>
      <c r="HXZ41" s="277"/>
      <c r="HYA41" s="277"/>
      <c r="HYB41" s="277"/>
      <c r="HYC41" s="277"/>
      <c r="HYD41" s="277"/>
      <c r="HYE41" s="277"/>
      <c r="HYF41" s="277"/>
      <c r="HYG41" s="277"/>
      <c r="HYH41" s="277"/>
      <c r="HYI41" s="277"/>
      <c r="HYJ41" s="277"/>
      <c r="HYK41" s="277"/>
      <c r="HYL41" s="277"/>
      <c r="HYM41" s="277"/>
      <c r="HYN41" s="277"/>
      <c r="HYO41" s="277"/>
      <c r="HYP41" s="277"/>
      <c r="HYQ41" s="277"/>
      <c r="HYR41" s="277"/>
      <c r="HYS41" s="277"/>
      <c r="HYT41" s="277"/>
      <c r="HYU41" s="277"/>
      <c r="HYV41" s="277"/>
      <c r="HYW41" s="277"/>
      <c r="HYX41" s="277"/>
      <c r="HYY41" s="277"/>
      <c r="HYZ41" s="277"/>
      <c r="HZA41" s="277"/>
      <c r="HZB41" s="277"/>
      <c r="HZC41" s="277"/>
      <c r="HZD41" s="277"/>
      <c r="HZE41" s="277"/>
      <c r="HZF41" s="277"/>
      <c r="HZG41" s="277"/>
      <c r="HZH41" s="277"/>
      <c r="HZI41" s="277"/>
      <c r="HZJ41" s="277"/>
      <c r="HZK41" s="277"/>
      <c r="HZL41" s="277"/>
      <c r="HZM41" s="277"/>
      <c r="HZN41" s="277"/>
      <c r="HZO41" s="277"/>
      <c r="HZP41" s="277"/>
      <c r="HZQ41" s="277"/>
      <c r="HZR41" s="277"/>
      <c r="HZS41" s="277"/>
      <c r="HZT41" s="277"/>
      <c r="HZU41" s="277"/>
      <c r="HZV41" s="277"/>
      <c r="HZW41" s="277"/>
      <c r="HZX41" s="277"/>
      <c r="HZY41" s="277"/>
      <c r="HZZ41" s="277"/>
      <c r="IAA41" s="277"/>
      <c r="IAB41" s="277"/>
      <c r="IAC41" s="277"/>
      <c r="IAD41" s="277"/>
      <c r="IAE41" s="277"/>
      <c r="IAF41" s="277"/>
      <c r="IAG41" s="277"/>
      <c r="IAH41" s="277"/>
      <c r="IAI41" s="277"/>
      <c r="IAJ41" s="277"/>
      <c r="IAK41" s="277"/>
      <c r="IAL41" s="277"/>
      <c r="IAM41" s="277"/>
      <c r="IAN41" s="277"/>
      <c r="IAO41" s="277"/>
      <c r="IAP41" s="277"/>
      <c r="IAQ41" s="277"/>
      <c r="IAR41" s="277"/>
      <c r="IAS41" s="277"/>
      <c r="IAT41" s="277"/>
      <c r="IAU41" s="277"/>
      <c r="IAV41" s="277"/>
      <c r="IAW41" s="277"/>
      <c r="IAX41" s="277"/>
      <c r="IAY41" s="277"/>
      <c r="IAZ41" s="277"/>
      <c r="IBA41" s="277"/>
      <c r="IBB41" s="277"/>
      <c r="IBC41" s="277"/>
      <c r="IBD41" s="277"/>
      <c r="IBE41" s="277"/>
      <c r="IBF41" s="277"/>
      <c r="IBG41" s="277"/>
      <c r="IBH41" s="277"/>
      <c r="IBI41" s="277"/>
      <c r="IBJ41" s="277"/>
      <c r="IBK41" s="277"/>
      <c r="IBL41" s="277"/>
      <c r="IBM41" s="277"/>
      <c r="IBN41" s="277"/>
      <c r="IBO41" s="277"/>
      <c r="IBP41" s="277"/>
      <c r="IBQ41" s="277"/>
      <c r="IBR41" s="277"/>
      <c r="IBS41" s="277"/>
      <c r="IBT41" s="277"/>
      <c r="IBU41" s="277"/>
      <c r="IBV41" s="277"/>
      <c r="IBW41" s="277"/>
      <c r="IBX41" s="277"/>
      <c r="IBY41" s="277"/>
      <c r="IBZ41" s="277"/>
      <c r="ICA41" s="277"/>
      <c r="ICB41" s="277"/>
      <c r="ICC41" s="277"/>
      <c r="ICD41" s="277"/>
      <c r="ICE41" s="277"/>
      <c r="ICF41" s="277"/>
      <c r="ICG41" s="277"/>
      <c r="ICH41" s="277"/>
      <c r="ICI41" s="277"/>
      <c r="ICJ41" s="277"/>
      <c r="ICK41" s="277"/>
      <c r="ICL41" s="277"/>
      <c r="ICM41" s="277"/>
      <c r="ICN41" s="277"/>
      <c r="ICO41" s="277"/>
      <c r="ICP41" s="277"/>
      <c r="ICQ41" s="277"/>
      <c r="ICR41" s="277"/>
      <c r="ICS41" s="277"/>
      <c r="ICT41" s="277"/>
      <c r="ICU41" s="277"/>
      <c r="ICV41" s="277"/>
      <c r="ICW41" s="277"/>
      <c r="ICX41" s="277"/>
      <c r="ICY41" s="277"/>
      <c r="ICZ41" s="277"/>
      <c r="IDA41" s="277"/>
      <c r="IDB41" s="277"/>
      <c r="IDC41" s="277"/>
      <c r="IDD41" s="277"/>
      <c r="IDE41" s="277"/>
      <c r="IDF41" s="277"/>
      <c r="IDG41" s="277"/>
      <c r="IDH41" s="277"/>
      <c r="IDI41" s="277"/>
      <c r="IDJ41" s="277"/>
      <c r="IDK41" s="277"/>
      <c r="IDL41" s="277"/>
      <c r="IDM41" s="277"/>
      <c r="IDN41" s="277"/>
      <c r="IDO41" s="277"/>
      <c r="IDP41" s="277"/>
      <c r="IDQ41" s="277"/>
      <c r="IDR41" s="277"/>
      <c r="IDS41" s="277"/>
      <c r="IDT41" s="277"/>
      <c r="IDU41" s="277"/>
      <c r="IDV41" s="277"/>
      <c r="IDW41" s="277"/>
      <c r="IDX41" s="277"/>
      <c r="IDY41" s="277"/>
      <c r="IDZ41" s="277"/>
      <c r="IEA41" s="277"/>
      <c r="IEB41" s="277"/>
      <c r="IEC41" s="277"/>
      <c r="IED41" s="277"/>
      <c r="IEE41" s="277"/>
      <c r="IEF41" s="277"/>
      <c r="IEG41" s="277"/>
      <c r="IEH41" s="277"/>
      <c r="IEI41" s="277"/>
      <c r="IEJ41" s="277"/>
      <c r="IEK41" s="277"/>
      <c r="IEL41" s="277"/>
      <c r="IEM41" s="277"/>
      <c r="IEN41" s="277"/>
      <c r="IEO41" s="277"/>
      <c r="IEP41" s="277"/>
      <c r="IEQ41" s="277"/>
      <c r="IER41" s="277"/>
      <c r="IES41" s="277"/>
      <c r="IET41" s="277"/>
      <c r="IEU41" s="277"/>
      <c r="IEV41" s="277"/>
      <c r="IEW41" s="277"/>
      <c r="IEX41" s="277"/>
      <c r="IEY41" s="277"/>
      <c r="IEZ41" s="277"/>
      <c r="IFA41" s="277"/>
      <c r="IFB41" s="277"/>
      <c r="IFC41" s="277"/>
      <c r="IFD41" s="277"/>
      <c r="IFE41" s="277"/>
      <c r="IFF41" s="277"/>
      <c r="IFG41" s="277"/>
      <c r="IFH41" s="277"/>
      <c r="IFI41" s="277"/>
      <c r="IFJ41" s="277"/>
      <c r="IFK41" s="277"/>
      <c r="IFL41" s="277"/>
      <c r="IFM41" s="277"/>
      <c r="IFN41" s="277"/>
      <c r="IFO41" s="277"/>
      <c r="IFP41" s="277"/>
      <c r="IFQ41" s="277"/>
      <c r="IFR41" s="277"/>
      <c r="IFS41" s="277"/>
      <c r="IFT41" s="277"/>
      <c r="IFU41" s="277"/>
      <c r="IFV41" s="277"/>
      <c r="IFW41" s="277"/>
      <c r="IFX41" s="277"/>
      <c r="IFY41" s="277"/>
      <c r="IFZ41" s="277"/>
      <c r="IGA41" s="277"/>
      <c r="IGB41" s="277"/>
      <c r="IGC41" s="277"/>
      <c r="IGD41" s="277"/>
      <c r="IGE41" s="277"/>
      <c r="IGF41" s="277"/>
      <c r="IGG41" s="277"/>
      <c r="IGH41" s="277"/>
      <c r="IGI41" s="277"/>
      <c r="IGJ41" s="277"/>
      <c r="IGK41" s="277"/>
      <c r="IGL41" s="277"/>
      <c r="IGM41" s="277"/>
      <c r="IGN41" s="277"/>
      <c r="IGO41" s="277"/>
      <c r="IGP41" s="277"/>
      <c r="IGQ41" s="277"/>
      <c r="IGR41" s="277"/>
      <c r="IGS41" s="277"/>
      <c r="IGT41" s="277"/>
      <c r="IGU41" s="277"/>
      <c r="IGV41" s="277"/>
      <c r="IGW41" s="277"/>
      <c r="IGX41" s="277"/>
      <c r="IGY41" s="277"/>
      <c r="IGZ41" s="277"/>
      <c r="IHA41" s="277"/>
      <c r="IHB41" s="277"/>
      <c r="IHC41" s="277"/>
      <c r="IHD41" s="277"/>
      <c r="IHE41" s="277"/>
      <c r="IHF41" s="277"/>
      <c r="IHG41" s="277"/>
      <c r="IHH41" s="277"/>
      <c r="IHI41" s="277"/>
      <c r="IHJ41" s="277"/>
      <c r="IHK41" s="277"/>
      <c r="IHL41" s="277"/>
      <c r="IHM41" s="277"/>
      <c r="IHN41" s="277"/>
      <c r="IHO41" s="277"/>
      <c r="IHP41" s="277"/>
      <c r="IHQ41" s="277"/>
      <c r="IHR41" s="277"/>
      <c r="IHS41" s="277"/>
      <c r="IHT41" s="277"/>
      <c r="IHU41" s="277"/>
      <c r="IHV41" s="277"/>
      <c r="IHW41" s="277"/>
      <c r="IHX41" s="277"/>
      <c r="IHY41" s="277"/>
      <c r="IHZ41" s="277"/>
      <c r="IIA41" s="277"/>
      <c r="IIB41" s="277"/>
      <c r="IIC41" s="277"/>
      <c r="IID41" s="277"/>
      <c r="IIE41" s="277"/>
      <c r="IIF41" s="277"/>
      <c r="IIG41" s="277"/>
      <c r="IIH41" s="277"/>
      <c r="III41" s="277"/>
      <c r="IIJ41" s="277"/>
      <c r="IIK41" s="277"/>
      <c r="IIL41" s="277"/>
      <c r="IIM41" s="277"/>
      <c r="IIN41" s="277"/>
      <c r="IIO41" s="277"/>
      <c r="IIP41" s="277"/>
      <c r="IIQ41" s="277"/>
      <c r="IIR41" s="277"/>
      <c r="IIS41" s="277"/>
      <c r="IIT41" s="277"/>
      <c r="IIU41" s="277"/>
      <c r="IIV41" s="277"/>
      <c r="IIW41" s="277"/>
      <c r="IIX41" s="277"/>
      <c r="IIY41" s="277"/>
      <c r="IIZ41" s="277"/>
      <c r="IJA41" s="277"/>
      <c r="IJB41" s="277"/>
      <c r="IJC41" s="277"/>
      <c r="IJD41" s="277"/>
      <c r="IJE41" s="277"/>
      <c r="IJF41" s="277"/>
      <c r="IJG41" s="277"/>
      <c r="IJH41" s="277"/>
      <c r="IJI41" s="277"/>
      <c r="IJJ41" s="277"/>
      <c r="IJK41" s="277"/>
      <c r="IJL41" s="277"/>
      <c r="IJM41" s="277"/>
      <c r="IJN41" s="277"/>
      <c r="IJO41" s="277"/>
      <c r="IJP41" s="277"/>
      <c r="IJQ41" s="277"/>
      <c r="IJR41" s="277"/>
      <c r="IJS41" s="277"/>
      <c r="IJT41" s="277"/>
      <c r="IJU41" s="277"/>
      <c r="IJV41" s="277"/>
      <c r="IJW41" s="277"/>
      <c r="IJX41" s="277"/>
      <c r="IJY41" s="277"/>
      <c r="IJZ41" s="277"/>
      <c r="IKA41" s="277"/>
      <c r="IKB41" s="277"/>
      <c r="IKC41" s="277"/>
      <c r="IKD41" s="277"/>
      <c r="IKE41" s="277"/>
      <c r="IKF41" s="277"/>
      <c r="IKG41" s="277"/>
      <c r="IKH41" s="277"/>
      <c r="IKI41" s="277"/>
      <c r="IKJ41" s="277"/>
      <c r="IKK41" s="277"/>
      <c r="IKL41" s="277"/>
      <c r="IKM41" s="277"/>
      <c r="IKN41" s="277"/>
      <c r="IKO41" s="277"/>
      <c r="IKP41" s="277"/>
      <c r="IKQ41" s="277"/>
      <c r="IKR41" s="277"/>
      <c r="IKS41" s="277"/>
      <c r="IKT41" s="277"/>
      <c r="IKU41" s="277"/>
      <c r="IKV41" s="277"/>
      <c r="IKW41" s="277"/>
      <c r="IKX41" s="277"/>
      <c r="IKY41" s="277"/>
      <c r="IKZ41" s="277"/>
      <c r="ILA41" s="277"/>
      <c r="ILB41" s="277"/>
      <c r="ILC41" s="277"/>
      <c r="ILD41" s="277"/>
      <c r="ILE41" s="277"/>
      <c r="ILF41" s="277"/>
      <c r="ILG41" s="277"/>
      <c r="ILH41" s="277"/>
      <c r="ILI41" s="277"/>
      <c r="ILJ41" s="277"/>
      <c r="ILK41" s="277"/>
      <c r="ILL41" s="277"/>
      <c r="ILM41" s="277"/>
      <c r="ILN41" s="277"/>
      <c r="ILO41" s="277"/>
      <c r="ILP41" s="277"/>
      <c r="ILQ41" s="277"/>
      <c r="ILR41" s="277"/>
      <c r="ILS41" s="277"/>
      <c r="ILT41" s="277"/>
      <c r="ILU41" s="277"/>
      <c r="ILV41" s="277"/>
      <c r="ILW41" s="277"/>
      <c r="ILX41" s="277"/>
      <c r="ILY41" s="277"/>
      <c r="ILZ41" s="277"/>
      <c r="IMA41" s="277"/>
      <c r="IMB41" s="277"/>
      <c r="IMC41" s="277"/>
      <c r="IMD41" s="277"/>
      <c r="IME41" s="277"/>
      <c r="IMF41" s="277"/>
      <c r="IMG41" s="277"/>
      <c r="IMH41" s="277"/>
      <c r="IMI41" s="277"/>
      <c r="IMJ41" s="277"/>
      <c r="IMK41" s="277"/>
      <c r="IML41" s="277"/>
      <c r="IMM41" s="277"/>
      <c r="IMN41" s="277"/>
      <c r="IMO41" s="277"/>
      <c r="IMP41" s="277"/>
      <c r="IMQ41" s="277"/>
      <c r="IMR41" s="277"/>
      <c r="IMS41" s="277"/>
      <c r="IMT41" s="277"/>
      <c r="IMU41" s="277"/>
      <c r="IMV41" s="277"/>
      <c r="IMW41" s="277"/>
      <c r="IMX41" s="277"/>
      <c r="IMY41" s="277"/>
      <c r="IMZ41" s="277"/>
      <c r="INA41" s="277"/>
      <c r="INB41" s="277"/>
      <c r="INC41" s="277"/>
      <c r="IND41" s="277"/>
      <c r="INE41" s="277"/>
      <c r="INF41" s="277"/>
      <c r="ING41" s="277"/>
      <c r="INH41" s="277"/>
      <c r="INI41" s="277"/>
      <c r="INJ41" s="277"/>
      <c r="INK41" s="277"/>
      <c r="INL41" s="277"/>
      <c r="INM41" s="277"/>
      <c r="INN41" s="277"/>
      <c r="INO41" s="277"/>
      <c r="INP41" s="277"/>
      <c r="INQ41" s="277"/>
      <c r="INR41" s="277"/>
      <c r="INS41" s="277"/>
      <c r="INT41" s="277"/>
      <c r="INU41" s="277"/>
      <c r="INV41" s="277"/>
      <c r="INW41" s="277"/>
      <c r="INX41" s="277"/>
      <c r="INY41" s="277"/>
      <c r="INZ41" s="277"/>
      <c r="IOA41" s="277"/>
      <c r="IOB41" s="277"/>
      <c r="IOC41" s="277"/>
      <c r="IOD41" s="277"/>
      <c r="IOE41" s="277"/>
      <c r="IOF41" s="277"/>
      <c r="IOG41" s="277"/>
      <c r="IOH41" s="277"/>
      <c r="IOI41" s="277"/>
      <c r="IOJ41" s="277"/>
      <c r="IOK41" s="277"/>
      <c r="IOL41" s="277"/>
      <c r="IOM41" s="277"/>
      <c r="ION41" s="277"/>
      <c r="IOO41" s="277"/>
      <c r="IOP41" s="277"/>
      <c r="IOQ41" s="277"/>
      <c r="IOR41" s="277"/>
      <c r="IOS41" s="277"/>
      <c r="IOT41" s="277"/>
      <c r="IOU41" s="277"/>
      <c r="IOV41" s="277"/>
      <c r="IOW41" s="277"/>
      <c r="IOX41" s="277"/>
      <c r="IOY41" s="277"/>
      <c r="IOZ41" s="277"/>
      <c r="IPA41" s="277"/>
      <c r="IPB41" s="277"/>
      <c r="IPC41" s="277"/>
      <c r="IPD41" s="277"/>
      <c r="IPE41" s="277"/>
      <c r="IPF41" s="277"/>
      <c r="IPG41" s="277"/>
      <c r="IPH41" s="277"/>
      <c r="IPI41" s="277"/>
      <c r="IPJ41" s="277"/>
      <c r="IPK41" s="277"/>
      <c r="IPL41" s="277"/>
      <c r="IPM41" s="277"/>
      <c r="IPN41" s="277"/>
      <c r="IPO41" s="277"/>
      <c r="IPP41" s="277"/>
      <c r="IPQ41" s="277"/>
      <c r="IPR41" s="277"/>
      <c r="IPS41" s="277"/>
      <c r="IPT41" s="277"/>
      <c r="IPU41" s="277"/>
      <c r="IPV41" s="277"/>
      <c r="IPW41" s="277"/>
      <c r="IPX41" s="277"/>
      <c r="IPY41" s="277"/>
      <c r="IPZ41" s="277"/>
      <c r="IQA41" s="277"/>
      <c r="IQB41" s="277"/>
      <c r="IQC41" s="277"/>
      <c r="IQD41" s="277"/>
      <c r="IQE41" s="277"/>
      <c r="IQF41" s="277"/>
      <c r="IQG41" s="277"/>
      <c r="IQH41" s="277"/>
      <c r="IQI41" s="277"/>
      <c r="IQJ41" s="277"/>
      <c r="IQK41" s="277"/>
      <c r="IQL41" s="277"/>
      <c r="IQM41" s="277"/>
      <c r="IQN41" s="277"/>
      <c r="IQO41" s="277"/>
      <c r="IQP41" s="277"/>
      <c r="IQQ41" s="277"/>
      <c r="IQR41" s="277"/>
      <c r="IQS41" s="277"/>
      <c r="IQT41" s="277"/>
      <c r="IQU41" s="277"/>
      <c r="IQV41" s="277"/>
      <c r="IQW41" s="277"/>
      <c r="IQX41" s="277"/>
      <c r="IQY41" s="277"/>
      <c r="IQZ41" s="277"/>
      <c r="IRA41" s="277"/>
      <c r="IRB41" s="277"/>
      <c r="IRC41" s="277"/>
      <c r="IRD41" s="277"/>
      <c r="IRE41" s="277"/>
      <c r="IRF41" s="277"/>
      <c r="IRG41" s="277"/>
      <c r="IRH41" s="277"/>
      <c r="IRI41" s="277"/>
      <c r="IRJ41" s="277"/>
      <c r="IRK41" s="277"/>
      <c r="IRL41" s="277"/>
      <c r="IRM41" s="277"/>
      <c r="IRN41" s="277"/>
      <c r="IRO41" s="277"/>
      <c r="IRP41" s="277"/>
      <c r="IRQ41" s="277"/>
      <c r="IRR41" s="277"/>
      <c r="IRS41" s="277"/>
      <c r="IRT41" s="277"/>
      <c r="IRU41" s="277"/>
      <c r="IRV41" s="277"/>
      <c r="IRW41" s="277"/>
      <c r="IRX41" s="277"/>
      <c r="IRY41" s="277"/>
      <c r="IRZ41" s="277"/>
      <c r="ISA41" s="277"/>
      <c r="ISB41" s="277"/>
      <c r="ISC41" s="277"/>
      <c r="ISD41" s="277"/>
      <c r="ISE41" s="277"/>
      <c r="ISF41" s="277"/>
      <c r="ISG41" s="277"/>
      <c r="ISH41" s="277"/>
      <c r="ISI41" s="277"/>
      <c r="ISJ41" s="277"/>
      <c r="ISK41" s="277"/>
      <c r="ISL41" s="277"/>
      <c r="ISM41" s="277"/>
      <c r="ISN41" s="277"/>
      <c r="ISO41" s="277"/>
      <c r="ISP41" s="277"/>
      <c r="ISQ41" s="277"/>
      <c r="ISR41" s="277"/>
      <c r="ISS41" s="277"/>
      <c r="IST41" s="277"/>
      <c r="ISU41" s="277"/>
      <c r="ISV41" s="277"/>
      <c r="ISW41" s="277"/>
      <c r="ISX41" s="277"/>
      <c r="ISY41" s="277"/>
      <c r="ISZ41" s="277"/>
      <c r="ITA41" s="277"/>
      <c r="ITB41" s="277"/>
      <c r="ITC41" s="277"/>
      <c r="ITD41" s="277"/>
      <c r="ITE41" s="277"/>
      <c r="ITF41" s="277"/>
      <c r="ITG41" s="277"/>
      <c r="ITH41" s="277"/>
      <c r="ITI41" s="277"/>
      <c r="ITJ41" s="277"/>
      <c r="ITK41" s="277"/>
      <c r="ITL41" s="277"/>
      <c r="ITM41" s="277"/>
      <c r="ITN41" s="277"/>
      <c r="ITO41" s="277"/>
      <c r="ITP41" s="277"/>
      <c r="ITQ41" s="277"/>
      <c r="ITR41" s="277"/>
      <c r="ITS41" s="277"/>
      <c r="ITT41" s="277"/>
      <c r="ITU41" s="277"/>
      <c r="ITV41" s="277"/>
      <c r="ITW41" s="277"/>
      <c r="ITX41" s="277"/>
      <c r="ITY41" s="277"/>
      <c r="ITZ41" s="277"/>
      <c r="IUA41" s="277"/>
      <c r="IUB41" s="277"/>
      <c r="IUC41" s="277"/>
      <c r="IUD41" s="277"/>
      <c r="IUE41" s="277"/>
      <c r="IUF41" s="277"/>
      <c r="IUG41" s="277"/>
      <c r="IUH41" s="277"/>
      <c r="IUI41" s="277"/>
      <c r="IUJ41" s="277"/>
      <c r="IUK41" s="277"/>
      <c r="IUL41" s="277"/>
      <c r="IUM41" s="277"/>
      <c r="IUN41" s="277"/>
      <c r="IUO41" s="277"/>
      <c r="IUP41" s="277"/>
      <c r="IUQ41" s="277"/>
      <c r="IUR41" s="277"/>
      <c r="IUS41" s="277"/>
      <c r="IUT41" s="277"/>
      <c r="IUU41" s="277"/>
      <c r="IUV41" s="277"/>
      <c r="IUW41" s="277"/>
      <c r="IUX41" s="277"/>
      <c r="IUY41" s="277"/>
      <c r="IUZ41" s="277"/>
      <c r="IVA41" s="277"/>
      <c r="IVB41" s="277"/>
      <c r="IVC41" s="277"/>
      <c r="IVD41" s="277"/>
      <c r="IVE41" s="277"/>
      <c r="IVF41" s="277"/>
      <c r="IVG41" s="277"/>
      <c r="IVH41" s="277"/>
      <c r="IVI41" s="277"/>
      <c r="IVJ41" s="277"/>
      <c r="IVK41" s="277"/>
      <c r="IVL41" s="277"/>
      <c r="IVM41" s="277"/>
      <c r="IVN41" s="277"/>
      <c r="IVO41" s="277"/>
      <c r="IVP41" s="277"/>
      <c r="IVQ41" s="277"/>
      <c r="IVR41" s="277"/>
      <c r="IVS41" s="277"/>
      <c r="IVT41" s="277"/>
      <c r="IVU41" s="277"/>
      <c r="IVV41" s="277"/>
      <c r="IVW41" s="277"/>
      <c r="IVX41" s="277"/>
      <c r="IVY41" s="277"/>
      <c r="IVZ41" s="277"/>
      <c r="IWA41" s="277"/>
      <c r="IWB41" s="277"/>
      <c r="IWC41" s="277"/>
      <c r="IWD41" s="277"/>
      <c r="IWE41" s="277"/>
      <c r="IWF41" s="277"/>
      <c r="IWG41" s="277"/>
      <c r="IWH41" s="277"/>
      <c r="IWI41" s="277"/>
      <c r="IWJ41" s="277"/>
      <c r="IWK41" s="277"/>
      <c r="IWL41" s="277"/>
      <c r="IWM41" s="277"/>
      <c r="IWN41" s="277"/>
      <c r="IWO41" s="277"/>
      <c r="IWP41" s="277"/>
      <c r="IWQ41" s="277"/>
      <c r="IWR41" s="277"/>
      <c r="IWS41" s="277"/>
      <c r="IWT41" s="277"/>
      <c r="IWU41" s="277"/>
      <c r="IWV41" s="277"/>
      <c r="IWW41" s="277"/>
      <c r="IWX41" s="277"/>
      <c r="IWY41" s="277"/>
      <c r="IWZ41" s="277"/>
      <c r="IXA41" s="277"/>
      <c r="IXB41" s="277"/>
      <c r="IXC41" s="277"/>
      <c r="IXD41" s="277"/>
      <c r="IXE41" s="277"/>
      <c r="IXF41" s="277"/>
      <c r="IXG41" s="277"/>
      <c r="IXH41" s="277"/>
      <c r="IXI41" s="277"/>
      <c r="IXJ41" s="277"/>
      <c r="IXK41" s="277"/>
      <c r="IXL41" s="277"/>
      <c r="IXM41" s="277"/>
      <c r="IXN41" s="277"/>
      <c r="IXO41" s="277"/>
      <c r="IXP41" s="277"/>
      <c r="IXQ41" s="277"/>
      <c r="IXR41" s="277"/>
      <c r="IXS41" s="277"/>
      <c r="IXT41" s="277"/>
      <c r="IXU41" s="277"/>
      <c r="IXV41" s="277"/>
      <c r="IXW41" s="277"/>
      <c r="IXX41" s="277"/>
      <c r="IXY41" s="277"/>
      <c r="IXZ41" s="277"/>
      <c r="IYA41" s="277"/>
      <c r="IYB41" s="277"/>
      <c r="IYC41" s="277"/>
      <c r="IYD41" s="277"/>
      <c r="IYE41" s="277"/>
      <c r="IYF41" s="277"/>
      <c r="IYG41" s="277"/>
      <c r="IYH41" s="277"/>
      <c r="IYI41" s="277"/>
      <c r="IYJ41" s="277"/>
      <c r="IYK41" s="277"/>
      <c r="IYL41" s="277"/>
      <c r="IYM41" s="277"/>
      <c r="IYN41" s="277"/>
      <c r="IYO41" s="277"/>
      <c r="IYP41" s="277"/>
      <c r="IYQ41" s="277"/>
      <c r="IYR41" s="277"/>
      <c r="IYS41" s="277"/>
      <c r="IYT41" s="277"/>
      <c r="IYU41" s="277"/>
      <c r="IYV41" s="277"/>
      <c r="IYW41" s="277"/>
      <c r="IYX41" s="277"/>
      <c r="IYY41" s="277"/>
      <c r="IYZ41" s="277"/>
      <c r="IZA41" s="277"/>
      <c r="IZB41" s="277"/>
      <c r="IZC41" s="277"/>
      <c r="IZD41" s="277"/>
      <c r="IZE41" s="277"/>
      <c r="IZF41" s="277"/>
      <c r="IZG41" s="277"/>
      <c r="IZH41" s="277"/>
      <c r="IZI41" s="277"/>
      <c r="IZJ41" s="277"/>
      <c r="IZK41" s="277"/>
      <c r="IZL41" s="277"/>
      <c r="IZM41" s="277"/>
      <c r="IZN41" s="277"/>
      <c r="IZO41" s="277"/>
      <c r="IZP41" s="277"/>
      <c r="IZQ41" s="277"/>
      <c r="IZR41" s="277"/>
      <c r="IZS41" s="277"/>
      <c r="IZT41" s="277"/>
      <c r="IZU41" s="277"/>
      <c r="IZV41" s="277"/>
      <c r="IZW41" s="277"/>
      <c r="IZX41" s="277"/>
      <c r="IZY41" s="277"/>
      <c r="IZZ41" s="277"/>
      <c r="JAA41" s="277"/>
      <c r="JAB41" s="277"/>
      <c r="JAC41" s="277"/>
      <c r="JAD41" s="277"/>
      <c r="JAE41" s="277"/>
      <c r="JAF41" s="277"/>
      <c r="JAG41" s="277"/>
      <c r="JAH41" s="277"/>
      <c r="JAI41" s="277"/>
      <c r="JAJ41" s="277"/>
      <c r="JAK41" s="277"/>
      <c r="JAL41" s="277"/>
      <c r="JAM41" s="277"/>
      <c r="JAN41" s="277"/>
      <c r="JAO41" s="277"/>
      <c r="JAP41" s="277"/>
      <c r="JAQ41" s="277"/>
      <c r="JAR41" s="277"/>
      <c r="JAS41" s="277"/>
      <c r="JAT41" s="277"/>
      <c r="JAU41" s="277"/>
      <c r="JAV41" s="277"/>
      <c r="JAW41" s="277"/>
      <c r="JAX41" s="277"/>
      <c r="JAY41" s="277"/>
      <c r="JAZ41" s="277"/>
      <c r="JBA41" s="277"/>
      <c r="JBB41" s="277"/>
      <c r="JBC41" s="277"/>
      <c r="JBD41" s="277"/>
      <c r="JBE41" s="277"/>
      <c r="JBF41" s="277"/>
      <c r="JBG41" s="277"/>
      <c r="JBH41" s="277"/>
      <c r="JBI41" s="277"/>
      <c r="JBJ41" s="277"/>
      <c r="JBK41" s="277"/>
      <c r="JBL41" s="277"/>
      <c r="JBM41" s="277"/>
      <c r="JBN41" s="277"/>
      <c r="JBO41" s="277"/>
      <c r="JBP41" s="277"/>
      <c r="JBQ41" s="277"/>
      <c r="JBR41" s="277"/>
      <c r="JBS41" s="277"/>
      <c r="JBT41" s="277"/>
      <c r="JBU41" s="277"/>
      <c r="JBV41" s="277"/>
      <c r="JBW41" s="277"/>
      <c r="JBX41" s="277"/>
      <c r="JBY41" s="277"/>
      <c r="JBZ41" s="277"/>
      <c r="JCA41" s="277"/>
      <c r="JCB41" s="277"/>
      <c r="JCC41" s="277"/>
      <c r="JCD41" s="277"/>
      <c r="JCE41" s="277"/>
      <c r="JCF41" s="277"/>
      <c r="JCG41" s="277"/>
      <c r="JCH41" s="277"/>
      <c r="JCI41" s="277"/>
      <c r="JCJ41" s="277"/>
      <c r="JCK41" s="277"/>
      <c r="JCL41" s="277"/>
      <c r="JCM41" s="277"/>
      <c r="JCN41" s="277"/>
      <c r="JCO41" s="277"/>
      <c r="JCP41" s="277"/>
      <c r="JCQ41" s="277"/>
      <c r="JCR41" s="277"/>
      <c r="JCS41" s="277"/>
      <c r="JCT41" s="277"/>
      <c r="JCU41" s="277"/>
      <c r="JCV41" s="277"/>
      <c r="JCW41" s="277"/>
      <c r="JCX41" s="277"/>
      <c r="JCY41" s="277"/>
      <c r="JCZ41" s="277"/>
      <c r="JDA41" s="277"/>
      <c r="JDB41" s="277"/>
      <c r="JDC41" s="277"/>
      <c r="JDD41" s="277"/>
      <c r="JDE41" s="277"/>
      <c r="JDF41" s="277"/>
      <c r="JDG41" s="277"/>
      <c r="JDH41" s="277"/>
      <c r="JDI41" s="277"/>
      <c r="JDJ41" s="277"/>
      <c r="JDK41" s="277"/>
      <c r="JDL41" s="277"/>
      <c r="JDM41" s="277"/>
      <c r="JDN41" s="277"/>
      <c r="JDO41" s="277"/>
      <c r="JDP41" s="277"/>
      <c r="JDQ41" s="277"/>
      <c r="JDR41" s="277"/>
      <c r="JDS41" s="277"/>
      <c r="JDT41" s="277"/>
      <c r="JDU41" s="277"/>
      <c r="JDV41" s="277"/>
      <c r="JDW41" s="277"/>
      <c r="JDX41" s="277"/>
      <c r="JDY41" s="277"/>
      <c r="JDZ41" s="277"/>
      <c r="JEA41" s="277"/>
      <c r="JEB41" s="277"/>
      <c r="JEC41" s="277"/>
      <c r="JED41" s="277"/>
      <c r="JEE41" s="277"/>
      <c r="JEF41" s="277"/>
      <c r="JEG41" s="277"/>
      <c r="JEH41" s="277"/>
      <c r="JEI41" s="277"/>
      <c r="JEJ41" s="277"/>
      <c r="JEK41" s="277"/>
      <c r="JEL41" s="277"/>
      <c r="JEM41" s="277"/>
      <c r="JEN41" s="277"/>
      <c r="JEO41" s="277"/>
      <c r="JEP41" s="277"/>
      <c r="JEQ41" s="277"/>
      <c r="JER41" s="277"/>
      <c r="JES41" s="277"/>
      <c r="JET41" s="277"/>
      <c r="JEU41" s="277"/>
      <c r="JEV41" s="277"/>
      <c r="JEW41" s="277"/>
      <c r="JEX41" s="277"/>
      <c r="JEY41" s="277"/>
      <c r="JEZ41" s="277"/>
      <c r="JFA41" s="277"/>
      <c r="JFB41" s="277"/>
      <c r="JFC41" s="277"/>
      <c r="JFD41" s="277"/>
      <c r="JFE41" s="277"/>
      <c r="JFF41" s="277"/>
      <c r="JFG41" s="277"/>
      <c r="JFH41" s="277"/>
      <c r="JFI41" s="277"/>
      <c r="JFJ41" s="277"/>
      <c r="JFK41" s="277"/>
      <c r="JFL41" s="277"/>
      <c r="JFM41" s="277"/>
      <c r="JFN41" s="277"/>
      <c r="JFO41" s="277"/>
      <c r="JFP41" s="277"/>
      <c r="JFQ41" s="277"/>
      <c r="JFR41" s="277"/>
      <c r="JFS41" s="277"/>
      <c r="JFT41" s="277"/>
      <c r="JFU41" s="277"/>
      <c r="JFV41" s="277"/>
      <c r="JFW41" s="277"/>
      <c r="JFX41" s="277"/>
      <c r="JFY41" s="277"/>
      <c r="JFZ41" s="277"/>
      <c r="JGA41" s="277"/>
      <c r="JGB41" s="277"/>
      <c r="JGC41" s="277"/>
      <c r="JGD41" s="277"/>
      <c r="JGE41" s="277"/>
      <c r="JGF41" s="277"/>
      <c r="JGG41" s="277"/>
      <c r="JGH41" s="277"/>
      <c r="JGI41" s="277"/>
      <c r="JGJ41" s="277"/>
      <c r="JGK41" s="277"/>
      <c r="JGL41" s="277"/>
      <c r="JGM41" s="277"/>
      <c r="JGN41" s="277"/>
      <c r="JGO41" s="277"/>
      <c r="JGP41" s="277"/>
      <c r="JGQ41" s="277"/>
      <c r="JGR41" s="277"/>
      <c r="JGS41" s="277"/>
      <c r="JGT41" s="277"/>
      <c r="JGU41" s="277"/>
      <c r="JGV41" s="277"/>
      <c r="JGW41" s="277"/>
      <c r="JGX41" s="277"/>
      <c r="JGY41" s="277"/>
      <c r="JGZ41" s="277"/>
      <c r="JHA41" s="277"/>
      <c r="JHB41" s="277"/>
      <c r="JHC41" s="277"/>
      <c r="JHD41" s="277"/>
      <c r="JHE41" s="277"/>
      <c r="JHF41" s="277"/>
      <c r="JHG41" s="277"/>
      <c r="JHH41" s="277"/>
      <c r="JHI41" s="277"/>
      <c r="JHJ41" s="277"/>
      <c r="JHK41" s="277"/>
      <c r="JHL41" s="277"/>
      <c r="JHM41" s="277"/>
      <c r="JHN41" s="277"/>
      <c r="JHO41" s="277"/>
      <c r="JHP41" s="277"/>
      <c r="JHQ41" s="277"/>
      <c r="JHR41" s="277"/>
      <c r="JHS41" s="277"/>
      <c r="JHT41" s="277"/>
      <c r="JHU41" s="277"/>
      <c r="JHV41" s="277"/>
      <c r="JHW41" s="277"/>
      <c r="JHX41" s="277"/>
      <c r="JHY41" s="277"/>
      <c r="JHZ41" s="277"/>
      <c r="JIA41" s="277"/>
      <c r="JIB41" s="277"/>
      <c r="JIC41" s="277"/>
      <c r="JID41" s="277"/>
      <c r="JIE41" s="277"/>
      <c r="JIF41" s="277"/>
      <c r="JIG41" s="277"/>
      <c r="JIH41" s="277"/>
      <c r="JII41" s="277"/>
      <c r="JIJ41" s="277"/>
      <c r="JIK41" s="277"/>
      <c r="JIL41" s="277"/>
      <c r="JIM41" s="277"/>
      <c r="JIN41" s="277"/>
      <c r="JIO41" s="277"/>
      <c r="JIP41" s="277"/>
      <c r="JIQ41" s="277"/>
      <c r="JIR41" s="277"/>
      <c r="JIS41" s="277"/>
      <c r="JIT41" s="277"/>
      <c r="JIU41" s="277"/>
      <c r="JIV41" s="277"/>
      <c r="JIW41" s="277"/>
      <c r="JIX41" s="277"/>
      <c r="JIY41" s="277"/>
      <c r="JIZ41" s="277"/>
      <c r="JJA41" s="277"/>
      <c r="JJB41" s="277"/>
      <c r="JJC41" s="277"/>
      <c r="JJD41" s="277"/>
      <c r="JJE41" s="277"/>
      <c r="JJF41" s="277"/>
      <c r="JJG41" s="277"/>
      <c r="JJH41" s="277"/>
      <c r="JJI41" s="277"/>
      <c r="JJJ41" s="277"/>
      <c r="JJK41" s="277"/>
      <c r="JJL41" s="277"/>
      <c r="JJM41" s="277"/>
      <c r="JJN41" s="277"/>
      <c r="JJO41" s="277"/>
      <c r="JJP41" s="277"/>
      <c r="JJQ41" s="277"/>
      <c r="JJR41" s="277"/>
      <c r="JJS41" s="277"/>
      <c r="JJT41" s="277"/>
      <c r="JJU41" s="277"/>
      <c r="JJV41" s="277"/>
      <c r="JJW41" s="277"/>
      <c r="JJX41" s="277"/>
      <c r="JJY41" s="277"/>
      <c r="JJZ41" s="277"/>
      <c r="JKA41" s="277"/>
      <c r="JKB41" s="277"/>
      <c r="JKC41" s="277"/>
      <c r="JKD41" s="277"/>
      <c r="JKE41" s="277"/>
      <c r="JKF41" s="277"/>
      <c r="JKG41" s="277"/>
      <c r="JKH41" s="277"/>
      <c r="JKI41" s="277"/>
      <c r="JKJ41" s="277"/>
      <c r="JKK41" s="277"/>
      <c r="JKL41" s="277"/>
      <c r="JKM41" s="277"/>
      <c r="JKN41" s="277"/>
      <c r="JKO41" s="277"/>
      <c r="JKP41" s="277"/>
      <c r="JKQ41" s="277"/>
      <c r="JKR41" s="277"/>
      <c r="JKS41" s="277"/>
      <c r="JKT41" s="277"/>
      <c r="JKU41" s="277"/>
      <c r="JKV41" s="277"/>
      <c r="JKW41" s="277"/>
      <c r="JKX41" s="277"/>
      <c r="JKY41" s="277"/>
      <c r="JKZ41" s="277"/>
      <c r="JLA41" s="277"/>
      <c r="JLB41" s="277"/>
      <c r="JLC41" s="277"/>
      <c r="JLD41" s="277"/>
      <c r="JLE41" s="277"/>
      <c r="JLF41" s="277"/>
      <c r="JLG41" s="277"/>
      <c r="JLH41" s="277"/>
      <c r="JLI41" s="277"/>
      <c r="JLJ41" s="277"/>
      <c r="JLK41" s="277"/>
      <c r="JLL41" s="277"/>
      <c r="JLM41" s="277"/>
      <c r="JLN41" s="277"/>
      <c r="JLO41" s="277"/>
      <c r="JLP41" s="277"/>
      <c r="JLQ41" s="277"/>
      <c r="JLR41" s="277"/>
      <c r="JLS41" s="277"/>
      <c r="JLT41" s="277"/>
      <c r="JLU41" s="277"/>
      <c r="JLV41" s="277"/>
      <c r="JLW41" s="277"/>
      <c r="JLX41" s="277"/>
      <c r="JLY41" s="277"/>
      <c r="JLZ41" s="277"/>
      <c r="JMA41" s="277"/>
      <c r="JMB41" s="277"/>
      <c r="JMC41" s="277"/>
      <c r="JMD41" s="277"/>
      <c r="JME41" s="277"/>
      <c r="JMF41" s="277"/>
      <c r="JMG41" s="277"/>
      <c r="JMH41" s="277"/>
      <c r="JMI41" s="277"/>
      <c r="JMJ41" s="277"/>
      <c r="JMK41" s="277"/>
      <c r="JML41" s="277"/>
      <c r="JMM41" s="277"/>
      <c r="JMN41" s="277"/>
      <c r="JMO41" s="277"/>
      <c r="JMP41" s="277"/>
      <c r="JMQ41" s="277"/>
      <c r="JMR41" s="277"/>
      <c r="JMS41" s="277"/>
      <c r="JMT41" s="277"/>
      <c r="JMU41" s="277"/>
      <c r="JMV41" s="277"/>
      <c r="JMW41" s="277"/>
      <c r="JMX41" s="277"/>
      <c r="JMY41" s="277"/>
      <c r="JMZ41" s="277"/>
      <c r="JNA41" s="277"/>
      <c r="JNB41" s="277"/>
      <c r="JNC41" s="277"/>
      <c r="JND41" s="277"/>
      <c r="JNE41" s="277"/>
      <c r="JNF41" s="277"/>
      <c r="JNG41" s="277"/>
      <c r="JNH41" s="277"/>
      <c r="JNI41" s="277"/>
      <c r="JNJ41" s="277"/>
      <c r="JNK41" s="277"/>
      <c r="JNL41" s="277"/>
      <c r="JNM41" s="277"/>
      <c r="JNN41" s="277"/>
      <c r="JNO41" s="277"/>
      <c r="JNP41" s="277"/>
      <c r="JNQ41" s="277"/>
      <c r="JNR41" s="277"/>
      <c r="JNS41" s="277"/>
      <c r="JNT41" s="277"/>
      <c r="JNU41" s="277"/>
      <c r="JNV41" s="277"/>
      <c r="JNW41" s="277"/>
      <c r="JNX41" s="277"/>
      <c r="JNY41" s="277"/>
      <c r="JNZ41" s="277"/>
      <c r="JOA41" s="277"/>
      <c r="JOB41" s="277"/>
      <c r="JOC41" s="277"/>
      <c r="JOD41" s="277"/>
      <c r="JOE41" s="277"/>
      <c r="JOF41" s="277"/>
      <c r="JOG41" s="277"/>
      <c r="JOH41" s="277"/>
      <c r="JOI41" s="277"/>
      <c r="JOJ41" s="277"/>
      <c r="JOK41" s="277"/>
      <c r="JOL41" s="277"/>
      <c r="JOM41" s="277"/>
      <c r="JON41" s="277"/>
      <c r="JOO41" s="277"/>
      <c r="JOP41" s="277"/>
      <c r="JOQ41" s="277"/>
      <c r="JOR41" s="277"/>
      <c r="JOS41" s="277"/>
      <c r="JOT41" s="277"/>
      <c r="JOU41" s="277"/>
      <c r="JOV41" s="277"/>
      <c r="JOW41" s="277"/>
      <c r="JOX41" s="277"/>
      <c r="JOY41" s="277"/>
      <c r="JOZ41" s="277"/>
      <c r="JPA41" s="277"/>
      <c r="JPB41" s="277"/>
      <c r="JPC41" s="277"/>
      <c r="JPD41" s="277"/>
      <c r="JPE41" s="277"/>
      <c r="JPF41" s="277"/>
      <c r="JPG41" s="277"/>
      <c r="JPH41" s="277"/>
      <c r="JPI41" s="277"/>
      <c r="JPJ41" s="277"/>
      <c r="JPK41" s="277"/>
      <c r="JPL41" s="277"/>
      <c r="JPM41" s="277"/>
      <c r="JPN41" s="277"/>
      <c r="JPO41" s="277"/>
      <c r="JPP41" s="277"/>
      <c r="JPQ41" s="277"/>
      <c r="JPR41" s="277"/>
      <c r="JPS41" s="277"/>
      <c r="JPT41" s="277"/>
      <c r="JPU41" s="277"/>
      <c r="JPV41" s="277"/>
      <c r="JPW41" s="277"/>
      <c r="JPX41" s="277"/>
      <c r="JPY41" s="277"/>
      <c r="JPZ41" s="277"/>
      <c r="JQA41" s="277"/>
      <c r="JQB41" s="277"/>
      <c r="JQC41" s="277"/>
      <c r="JQD41" s="277"/>
      <c r="JQE41" s="277"/>
      <c r="JQF41" s="277"/>
      <c r="JQG41" s="277"/>
      <c r="JQH41" s="277"/>
      <c r="JQI41" s="277"/>
      <c r="JQJ41" s="277"/>
      <c r="JQK41" s="277"/>
      <c r="JQL41" s="277"/>
      <c r="JQM41" s="277"/>
      <c r="JQN41" s="277"/>
      <c r="JQO41" s="277"/>
      <c r="JQP41" s="277"/>
      <c r="JQQ41" s="277"/>
      <c r="JQR41" s="277"/>
      <c r="JQS41" s="277"/>
      <c r="JQT41" s="277"/>
      <c r="JQU41" s="277"/>
      <c r="JQV41" s="277"/>
      <c r="JQW41" s="277"/>
      <c r="JQX41" s="277"/>
      <c r="JQY41" s="277"/>
      <c r="JQZ41" s="277"/>
      <c r="JRA41" s="277"/>
      <c r="JRB41" s="277"/>
      <c r="JRC41" s="277"/>
      <c r="JRD41" s="277"/>
      <c r="JRE41" s="277"/>
      <c r="JRF41" s="277"/>
      <c r="JRG41" s="277"/>
      <c r="JRH41" s="277"/>
      <c r="JRI41" s="277"/>
      <c r="JRJ41" s="277"/>
      <c r="JRK41" s="277"/>
      <c r="JRL41" s="277"/>
      <c r="JRM41" s="277"/>
      <c r="JRN41" s="277"/>
      <c r="JRO41" s="277"/>
      <c r="JRP41" s="277"/>
      <c r="JRQ41" s="277"/>
      <c r="JRR41" s="277"/>
      <c r="JRS41" s="277"/>
      <c r="JRT41" s="277"/>
      <c r="JRU41" s="277"/>
      <c r="JRV41" s="277"/>
      <c r="JRW41" s="277"/>
      <c r="JRX41" s="277"/>
      <c r="JRY41" s="277"/>
      <c r="JRZ41" s="277"/>
      <c r="JSA41" s="277"/>
      <c r="JSB41" s="277"/>
      <c r="JSC41" s="277"/>
      <c r="JSD41" s="277"/>
      <c r="JSE41" s="277"/>
      <c r="JSF41" s="277"/>
      <c r="JSG41" s="277"/>
      <c r="JSH41" s="277"/>
      <c r="JSI41" s="277"/>
      <c r="JSJ41" s="277"/>
      <c r="JSK41" s="277"/>
      <c r="JSL41" s="277"/>
      <c r="JSM41" s="277"/>
      <c r="JSN41" s="277"/>
      <c r="JSO41" s="277"/>
      <c r="JSP41" s="277"/>
      <c r="JSQ41" s="277"/>
      <c r="JSR41" s="277"/>
      <c r="JSS41" s="277"/>
      <c r="JST41" s="277"/>
      <c r="JSU41" s="277"/>
      <c r="JSV41" s="277"/>
      <c r="JSW41" s="277"/>
      <c r="JSX41" s="277"/>
      <c r="JSY41" s="277"/>
      <c r="JSZ41" s="277"/>
      <c r="JTA41" s="277"/>
      <c r="JTB41" s="277"/>
      <c r="JTC41" s="277"/>
      <c r="JTD41" s="277"/>
      <c r="JTE41" s="277"/>
      <c r="JTF41" s="277"/>
      <c r="JTG41" s="277"/>
      <c r="JTH41" s="277"/>
      <c r="JTI41" s="277"/>
      <c r="JTJ41" s="277"/>
      <c r="JTK41" s="277"/>
      <c r="JTL41" s="277"/>
      <c r="JTM41" s="277"/>
      <c r="JTN41" s="277"/>
      <c r="JTO41" s="277"/>
      <c r="JTP41" s="277"/>
      <c r="JTQ41" s="277"/>
      <c r="JTR41" s="277"/>
      <c r="JTS41" s="277"/>
      <c r="JTT41" s="277"/>
      <c r="JTU41" s="277"/>
      <c r="JTV41" s="277"/>
      <c r="JTW41" s="277"/>
      <c r="JTX41" s="277"/>
      <c r="JTY41" s="277"/>
      <c r="JTZ41" s="277"/>
      <c r="JUA41" s="277"/>
      <c r="JUB41" s="277"/>
      <c r="JUC41" s="277"/>
      <c r="JUD41" s="277"/>
      <c r="JUE41" s="277"/>
      <c r="JUF41" s="277"/>
      <c r="JUG41" s="277"/>
      <c r="JUH41" s="277"/>
      <c r="JUI41" s="277"/>
      <c r="JUJ41" s="277"/>
      <c r="JUK41" s="277"/>
      <c r="JUL41" s="277"/>
      <c r="JUM41" s="277"/>
      <c r="JUN41" s="277"/>
      <c r="JUO41" s="277"/>
      <c r="JUP41" s="277"/>
      <c r="JUQ41" s="277"/>
      <c r="JUR41" s="277"/>
      <c r="JUS41" s="277"/>
      <c r="JUT41" s="277"/>
      <c r="JUU41" s="277"/>
      <c r="JUV41" s="277"/>
      <c r="JUW41" s="277"/>
      <c r="JUX41" s="277"/>
      <c r="JUY41" s="277"/>
      <c r="JUZ41" s="277"/>
      <c r="JVA41" s="277"/>
      <c r="JVB41" s="277"/>
      <c r="JVC41" s="277"/>
      <c r="JVD41" s="277"/>
      <c r="JVE41" s="277"/>
      <c r="JVF41" s="277"/>
      <c r="JVG41" s="277"/>
      <c r="JVH41" s="277"/>
      <c r="JVI41" s="277"/>
      <c r="JVJ41" s="277"/>
      <c r="JVK41" s="277"/>
      <c r="JVL41" s="277"/>
      <c r="JVM41" s="277"/>
      <c r="JVN41" s="277"/>
      <c r="JVO41" s="277"/>
      <c r="JVP41" s="277"/>
      <c r="JVQ41" s="277"/>
      <c r="JVR41" s="277"/>
      <c r="JVS41" s="277"/>
      <c r="JVT41" s="277"/>
      <c r="JVU41" s="277"/>
      <c r="JVV41" s="277"/>
      <c r="JVW41" s="277"/>
      <c r="JVX41" s="277"/>
      <c r="JVY41" s="277"/>
      <c r="JVZ41" s="277"/>
      <c r="JWA41" s="277"/>
      <c r="JWB41" s="277"/>
      <c r="JWC41" s="277"/>
      <c r="JWD41" s="277"/>
      <c r="JWE41" s="277"/>
      <c r="JWF41" s="277"/>
      <c r="JWG41" s="277"/>
      <c r="JWH41" s="277"/>
      <c r="JWI41" s="277"/>
      <c r="JWJ41" s="277"/>
      <c r="JWK41" s="277"/>
      <c r="JWL41" s="277"/>
      <c r="JWM41" s="277"/>
      <c r="JWN41" s="277"/>
      <c r="JWO41" s="277"/>
      <c r="JWP41" s="277"/>
      <c r="JWQ41" s="277"/>
      <c r="JWR41" s="277"/>
      <c r="JWS41" s="277"/>
      <c r="JWT41" s="277"/>
      <c r="JWU41" s="277"/>
      <c r="JWV41" s="277"/>
      <c r="JWW41" s="277"/>
      <c r="JWX41" s="277"/>
      <c r="JWY41" s="277"/>
      <c r="JWZ41" s="277"/>
      <c r="JXA41" s="277"/>
      <c r="JXB41" s="277"/>
      <c r="JXC41" s="277"/>
      <c r="JXD41" s="277"/>
      <c r="JXE41" s="277"/>
      <c r="JXF41" s="277"/>
      <c r="JXG41" s="277"/>
      <c r="JXH41" s="277"/>
      <c r="JXI41" s="277"/>
      <c r="JXJ41" s="277"/>
      <c r="JXK41" s="277"/>
      <c r="JXL41" s="277"/>
      <c r="JXM41" s="277"/>
      <c r="JXN41" s="277"/>
      <c r="JXO41" s="277"/>
      <c r="JXP41" s="277"/>
      <c r="JXQ41" s="277"/>
      <c r="JXR41" s="277"/>
      <c r="JXS41" s="277"/>
      <c r="JXT41" s="277"/>
      <c r="JXU41" s="277"/>
      <c r="JXV41" s="277"/>
      <c r="JXW41" s="277"/>
      <c r="JXX41" s="277"/>
      <c r="JXY41" s="277"/>
      <c r="JXZ41" s="277"/>
      <c r="JYA41" s="277"/>
      <c r="JYB41" s="277"/>
      <c r="JYC41" s="277"/>
      <c r="JYD41" s="277"/>
      <c r="JYE41" s="277"/>
      <c r="JYF41" s="277"/>
      <c r="JYG41" s="277"/>
      <c r="JYH41" s="277"/>
      <c r="JYI41" s="277"/>
      <c r="JYJ41" s="277"/>
      <c r="JYK41" s="277"/>
      <c r="JYL41" s="277"/>
      <c r="JYM41" s="277"/>
      <c r="JYN41" s="277"/>
      <c r="JYO41" s="277"/>
      <c r="JYP41" s="277"/>
      <c r="JYQ41" s="277"/>
      <c r="JYR41" s="277"/>
      <c r="JYS41" s="277"/>
      <c r="JYT41" s="277"/>
      <c r="JYU41" s="277"/>
      <c r="JYV41" s="277"/>
      <c r="JYW41" s="277"/>
      <c r="JYX41" s="277"/>
      <c r="JYY41" s="277"/>
      <c r="JYZ41" s="277"/>
      <c r="JZA41" s="277"/>
      <c r="JZB41" s="277"/>
      <c r="JZC41" s="277"/>
      <c r="JZD41" s="277"/>
      <c r="JZE41" s="277"/>
      <c r="JZF41" s="277"/>
      <c r="JZG41" s="277"/>
      <c r="JZH41" s="277"/>
      <c r="JZI41" s="277"/>
      <c r="JZJ41" s="277"/>
      <c r="JZK41" s="277"/>
      <c r="JZL41" s="277"/>
      <c r="JZM41" s="277"/>
      <c r="JZN41" s="277"/>
      <c r="JZO41" s="277"/>
      <c r="JZP41" s="277"/>
      <c r="JZQ41" s="277"/>
      <c r="JZR41" s="277"/>
      <c r="JZS41" s="277"/>
      <c r="JZT41" s="277"/>
      <c r="JZU41" s="277"/>
      <c r="JZV41" s="277"/>
      <c r="JZW41" s="277"/>
      <c r="JZX41" s="277"/>
      <c r="JZY41" s="277"/>
      <c r="JZZ41" s="277"/>
      <c r="KAA41" s="277"/>
      <c r="KAB41" s="277"/>
      <c r="KAC41" s="277"/>
      <c r="KAD41" s="277"/>
      <c r="KAE41" s="277"/>
      <c r="KAF41" s="277"/>
      <c r="KAG41" s="277"/>
      <c r="KAH41" s="277"/>
      <c r="KAI41" s="277"/>
      <c r="KAJ41" s="277"/>
      <c r="KAK41" s="277"/>
      <c r="KAL41" s="277"/>
      <c r="KAM41" s="277"/>
      <c r="KAN41" s="277"/>
      <c r="KAO41" s="277"/>
      <c r="KAP41" s="277"/>
      <c r="KAQ41" s="277"/>
      <c r="KAR41" s="277"/>
      <c r="KAS41" s="277"/>
      <c r="KAT41" s="277"/>
      <c r="KAU41" s="277"/>
      <c r="KAV41" s="277"/>
      <c r="KAW41" s="277"/>
      <c r="KAX41" s="277"/>
      <c r="KAY41" s="277"/>
      <c r="KAZ41" s="277"/>
      <c r="KBA41" s="277"/>
      <c r="KBB41" s="277"/>
      <c r="KBC41" s="277"/>
      <c r="KBD41" s="277"/>
      <c r="KBE41" s="277"/>
      <c r="KBF41" s="277"/>
      <c r="KBG41" s="277"/>
      <c r="KBH41" s="277"/>
      <c r="KBI41" s="277"/>
      <c r="KBJ41" s="277"/>
      <c r="KBK41" s="277"/>
      <c r="KBL41" s="277"/>
      <c r="KBM41" s="277"/>
      <c r="KBN41" s="277"/>
      <c r="KBO41" s="277"/>
      <c r="KBP41" s="277"/>
      <c r="KBQ41" s="277"/>
      <c r="KBR41" s="277"/>
      <c r="KBS41" s="277"/>
      <c r="KBT41" s="277"/>
      <c r="KBU41" s="277"/>
      <c r="KBV41" s="277"/>
      <c r="KBW41" s="277"/>
      <c r="KBX41" s="277"/>
      <c r="KBY41" s="277"/>
      <c r="KBZ41" s="277"/>
      <c r="KCA41" s="277"/>
      <c r="KCB41" s="277"/>
      <c r="KCC41" s="277"/>
      <c r="KCD41" s="277"/>
      <c r="KCE41" s="277"/>
      <c r="KCF41" s="277"/>
      <c r="KCG41" s="277"/>
      <c r="KCH41" s="277"/>
      <c r="KCI41" s="277"/>
      <c r="KCJ41" s="277"/>
      <c r="KCK41" s="277"/>
      <c r="KCL41" s="277"/>
      <c r="KCM41" s="277"/>
      <c r="KCN41" s="277"/>
      <c r="KCO41" s="277"/>
      <c r="KCP41" s="277"/>
      <c r="KCQ41" s="277"/>
      <c r="KCR41" s="277"/>
      <c r="KCS41" s="277"/>
      <c r="KCT41" s="277"/>
      <c r="KCU41" s="277"/>
      <c r="KCV41" s="277"/>
      <c r="KCW41" s="277"/>
      <c r="KCX41" s="277"/>
      <c r="KCY41" s="277"/>
      <c r="KCZ41" s="277"/>
      <c r="KDA41" s="277"/>
      <c r="KDB41" s="277"/>
      <c r="KDC41" s="277"/>
      <c r="KDD41" s="277"/>
      <c r="KDE41" s="277"/>
      <c r="KDF41" s="277"/>
      <c r="KDG41" s="277"/>
      <c r="KDH41" s="277"/>
      <c r="KDI41" s="277"/>
      <c r="KDJ41" s="277"/>
      <c r="KDK41" s="277"/>
      <c r="KDL41" s="277"/>
      <c r="KDM41" s="277"/>
      <c r="KDN41" s="277"/>
      <c r="KDO41" s="277"/>
      <c r="KDP41" s="277"/>
      <c r="KDQ41" s="277"/>
      <c r="KDR41" s="277"/>
      <c r="KDS41" s="277"/>
      <c r="KDT41" s="277"/>
      <c r="KDU41" s="277"/>
      <c r="KDV41" s="277"/>
      <c r="KDW41" s="277"/>
      <c r="KDX41" s="277"/>
      <c r="KDY41" s="277"/>
      <c r="KDZ41" s="277"/>
      <c r="KEA41" s="277"/>
      <c r="KEB41" s="277"/>
      <c r="KEC41" s="277"/>
      <c r="KED41" s="277"/>
      <c r="KEE41" s="277"/>
      <c r="KEF41" s="277"/>
      <c r="KEG41" s="277"/>
      <c r="KEH41" s="277"/>
      <c r="KEI41" s="277"/>
      <c r="KEJ41" s="277"/>
      <c r="KEK41" s="277"/>
      <c r="KEL41" s="277"/>
      <c r="KEM41" s="277"/>
      <c r="KEN41" s="277"/>
      <c r="KEO41" s="277"/>
      <c r="KEP41" s="277"/>
      <c r="KEQ41" s="277"/>
      <c r="KER41" s="277"/>
      <c r="KES41" s="277"/>
      <c r="KET41" s="277"/>
      <c r="KEU41" s="277"/>
      <c r="KEV41" s="277"/>
      <c r="KEW41" s="277"/>
      <c r="KEX41" s="277"/>
      <c r="KEY41" s="277"/>
      <c r="KEZ41" s="277"/>
      <c r="KFA41" s="277"/>
      <c r="KFB41" s="277"/>
      <c r="KFC41" s="277"/>
      <c r="KFD41" s="277"/>
      <c r="KFE41" s="277"/>
      <c r="KFF41" s="277"/>
      <c r="KFG41" s="277"/>
      <c r="KFH41" s="277"/>
      <c r="KFI41" s="277"/>
      <c r="KFJ41" s="277"/>
      <c r="KFK41" s="277"/>
      <c r="KFL41" s="277"/>
      <c r="KFM41" s="277"/>
      <c r="KFN41" s="277"/>
      <c r="KFO41" s="277"/>
      <c r="KFP41" s="277"/>
      <c r="KFQ41" s="277"/>
      <c r="KFR41" s="277"/>
      <c r="KFS41" s="277"/>
      <c r="KFT41" s="277"/>
      <c r="KFU41" s="277"/>
      <c r="KFV41" s="277"/>
      <c r="KFW41" s="277"/>
      <c r="KFX41" s="277"/>
      <c r="KFY41" s="277"/>
      <c r="KFZ41" s="277"/>
      <c r="KGA41" s="277"/>
      <c r="KGB41" s="277"/>
      <c r="KGC41" s="277"/>
      <c r="KGD41" s="277"/>
      <c r="KGE41" s="277"/>
      <c r="KGF41" s="277"/>
      <c r="KGG41" s="277"/>
      <c r="KGH41" s="277"/>
      <c r="KGI41" s="277"/>
      <c r="KGJ41" s="277"/>
      <c r="KGK41" s="277"/>
      <c r="KGL41" s="277"/>
      <c r="KGM41" s="277"/>
      <c r="KGN41" s="277"/>
      <c r="KGO41" s="277"/>
      <c r="KGP41" s="277"/>
      <c r="KGQ41" s="277"/>
      <c r="KGR41" s="277"/>
      <c r="KGS41" s="277"/>
      <c r="KGT41" s="277"/>
      <c r="KGU41" s="277"/>
      <c r="KGV41" s="277"/>
      <c r="KGW41" s="277"/>
      <c r="KGX41" s="277"/>
      <c r="KGY41" s="277"/>
      <c r="KGZ41" s="277"/>
      <c r="KHA41" s="277"/>
      <c r="KHB41" s="277"/>
      <c r="KHC41" s="277"/>
      <c r="KHD41" s="277"/>
      <c r="KHE41" s="277"/>
      <c r="KHF41" s="277"/>
      <c r="KHG41" s="277"/>
      <c r="KHH41" s="277"/>
      <c r="KHI41" s="277"/>
      <c r="KHJ41" s="277"/>
      <c r="KHK41" s="277"/>
      <c r="KHL41" s="277"/>
      <c r="KHM41" s="277"/>
      <c r="KHN41" s="277"/>
      <c r="KHO41" s="277"/>
      <c r="KHP41" s="277"/>
      <c r="KHQ41" s="277"/>
      <c r="KHR41" s="277"/>
      <c r="KHS41" s="277"/>
      <c r="KHT41" s="277"/>
      <c r="KHU41" s="277"/>
      <c r="KHV41" s="277"/>
      <c r="KHW41" s="277"/>
      <c r="KHX41" s="277"/>
      <c r="KHY41" s="277"/>
      <c r="KHZ41" s="277"/>
      <c r="KIA41" s="277"/>
      <c r="KIB41" s="277"/>
      <c r="KIC41" s="277"/>
      <c r="KID41" s="277"/>
      <c r="KIE41" s="277"/>
      <c r="KIF41" s="277"/>
      <c r="KIG41" s="277"/>
      <c r="KIH41" s="277"/>
      <c r="KII41" s="277"/>
      <c r="KIJ41" s="277"/>
      <c r="KIK41" s="277"/>
      <c r="KIL41" s="277"/>
      <c r="KIM41" s="277"/>
      <c r="KIN41" s="277"/>
      <c r="KIO41" s="277"/>
      <c r="KIP41" s="277"/>
      <c r="KIQ41" s="277"/>
      <c r="KIR41" s="277"/>
      <c r="KIS41" s="277"/>
      <c r="KIT41" s="277"/>
      <c r="KIU41" s="277"/>
      <c r="KIV41" s="277"/>
      <c r="KIW41" s="277"/>
      <c r="KIX41" s="277"/>
      <c r="KIY41" s="277"/>
      <c r="KIZ41" s="277"/>
      <c r="KJA41" s="277"/>
      <c r="KJB41" s="277"/>
      <c r="KJC41" s="277"/>
      <c r="KJD41" s="277"/>
      <c r="KJE41" s="277"/>
      <c r="KJF41" s="277"/>
      <c r="KJG41" s="277"/>
      <c r="KJH41" s="277"/>
      <c r="KJI41" s="277"/>
      <c r="KJJ41" s="277"/>
      <c r="KJK41" s="277"/>
      <c r="KJL41" s="277"/>
      <c r="KJM41" s="277"/>
      <c r="KJN41" s="277"/>
      <c r="KJO41" s="277"/>
      <c r="KJP41" s="277"/>
      <c r="KJQ41" s="277"/>
      <c r="KJR41" s="277"/>
      <c r="KJS41" s="277"/>
      <c r="KJT41" s="277"/>
      <c r="KJU41" s="277"/>
      <c r="KJV41" s="277"/>
      <c r="KJW41" s="277"/>
      <c r="KJX41" s="277"/>
      <c r="KJY41" s="277"/>
      <c r="KJZ41" s="277"/>
      <c r="KKA41" s="277"/>
      <c r="KKB41" s="277"/>
      <c r="KKC41" s="277"/>
      <c r="KKD41" s="277"/>
      <c r="KKE41" s="277"/>
      <c r="KKF41" s="277"/>
      <c r="KKG41" s="277"/>
      <c r="KKH41" s="277"/>
      <c r="KKI41" s="277"/>
      <c r="KKJ41" s="277"/>
      <c r="KKK41" s="277"/>
      <c r="KKL41" s="277"/>
      <c r="KKM41" s="277"/>
      <c r="KKN41" s="277"/>
      <c r="KKO41" s="277"/>
      <c r="KKP41" s="277"/>
      <c r="KKQ41" s="277"/>
      <c r="KKR41" s="277"/>
      <c r="KKS41" s="277"/>
      <c r="KKT41" s="277"/>
      <c r="KKU41" s="277"/>
      <c r="KKV41" s="277"/>
      <c r="KKW41" s="277"/>
      <c r="KKX41" s="277"/>
      <c r="KKY41" s="277"/>
      <c r="KKZ41" s="277"/>
      <c r="KLA41" s="277"/>
      <c r="KLB41" s="277"/>
      <c r="KLC41" s="277"/>
      <c r="KLD41" s="277"/>
      <c r="KLE41" s="277"/>
      <c r="KLF41" s="277"/>
      <c r="KLG41" s="277"/>
      <c r="KLH41" s="277"/>
      <c r="KLI41" s="277"/>
      <c r="KLJ41" s="277"/>
      <c r="KLK41" s="277"/>
      <c r="KLL41" s="277"/>
      <c r="KLM41" s="277"/>
      <c r="KLN41" s="277"/>
      <c r="KLO41" s="277"/>
      <c r="KLP41" s="277"/>
      <c r="KLQ41" s="277"/>
      <c r="KLR41" s="277"/>
      <c r="KLS41" s="277"/>
      <c r="KLT41" s="277"/>
      <c r="KLU41" s="277"/>
      <c r="KLV41" s="277"/>
      <c r="KLW41" s="277"/>
      <c r="KLX41" s="277"/>
      <c r="KLY41" s="277"/>
      <c r="KLZ41" s="277"/>
      <c r="KMA41" s="277"/>
      <c r="KMB41" s="277"/>
      <c r="KMC41" s="277"/>
      <c r="KMD41" s="277"/>
      <c r="KME41" s="277"/>
      <c r="KMF41" s="277"/>
      <c r="KMG41" s="277"/>
      <c r="KMH41" s="277"/>
      <c r="KMI41" s="277"/>
      <c r="KMJ41" s="277"/>
      <c r="KMK41" s="277"/>
      <c r="KML41" s="277"/>
      <c r="KMM41" s="277"/>
      <c r="KMN41" s="277"/>
      <c r="KMO41" s="277"/>
      <c r="KMP41" s="277"/>
      <c r="KMQ41" s="277"/>
      <c r="KMR41" s="277"/>
      <c r="KMS41" s="277"/>
      <c r="KMT41" s="277"/>
      <c r="KMU41" s="277"/>
      <c r="KMV41" s="277"/>
      <c r="KMW41" s="277"/>
      <c r="KMX41" s="277"/>
      <c r="KMY41" s="277"/>
      <c r="KMZ41" s="277"/>
      <c r="KNA41" s="277"/>
      <c r="KNB41" s="277"/>
      <c r="KNC41" s="277"/>
      <c r="KND41" s="277"/>
      <c r="KNE41" s="277"/>
      <c r="KNF41" s="277"/>
      <c r="KNG41" s="277"/>
      <c r="KNH41" s="277"/>
      <c r="KNI41" s="277"/>
      <c r="KNJ41" s="277"/>
      <c r="KNK41" s="277"/>
      <c r="KNL41" s="277"/>
      <c r="KNM41" s="277"/>
      <c r="KNN41" s="277"/>
      <c r="KNO41" s="277"/>
      <c r="KNP41" s="277"/>
      <c r="KNQ41" s="277"/>
      <c r="KNR41" s="277"/>
      <c r="KNS41" s="277"/>
      <c r="KNT41" s="277"/>
      <c r="KNU41" s="277"/>
      <c r="KNV41" s="277"/>
      <c r="KNW41" s="277"/>
      <c r="KNX41" s="277"/>
      <c r="KNY41" s="277"/>
      <c r="KNZ41" s="277"/>
      <c r="KOA41" s="277"/>
      <c r="KOB41" s="277"/>
      <c r="KOC41" s="277"/>
      <c r="KOD41" s="277"/>
      <c r="KOE41" s="277"/>
      <c r="KOF41" s="277"/>
      <c r="KOG41" s="277"/>
      <c r="KOH41" s="277"/>
      <c r="KOI41" s="277"/>
      <c r="KOJ41" s="277"/>
      <c r="KOK41" s="277"/>
      <c r="KOL41" s="277"/>
      <c r="KOM41" s="277"/>
      <c r="KON41" s="277"/>
      <c r="KOO41" s="277"/>
      <c r="KOP41" s="277"/>
      <c r="KOQ41" s="277"/>
      <c r="KOR41" s="277"/>
      <c r="KOS41" s="277"/>
      <c r="KOT41" s="277"/>
      <c r="KOU41" s="277"/>
      <c r="KOV41" s="277"/>
      <c r="KOW41" s="277"/>
      <c r="KOX41" s="277"/>
      <c r="KOY41" s="277"/>
      <c r="KOZ41" s="277"/>
      <c r="KPA41" s="277"/>
      <c r="KPB41" s="277"/>
      <c r="KPC41" s="277"/>
      <c r="KPD41" s="277"/>
      <c r="KPE41" s="277"/>
      <c r="KPF41" s="277"/>
      <c r="KPG41" s="277"/>
      <c r="KPH41" s="277"/>
      <c r="KPI41" s="277"/>
      <c r="KPJ41" s="277"/>
      <c r="KPK41" s="277"/>
      <c r="KPL41" s="277"/>
      <c r="KPM41" s="277"/>
      <c r="KPN41" s="277"/>
      <c r="KPO41" s="277"/>
      <c r="KPP41" s="277"/>
      <c r="KPQ41" s="277"/>
      <c r="KPR41" s="277"/>
      <c r="KPS41" s="277"/>
      <c r="KPT41" s="277"/>
      <c r="KPU41" s="277"/>
      <c r="KPV41" s="277"/>
      <c r="KPW41" s="277"/>
      <c r="KPX41" s="277"/>
      <c r="KPY41" s="277"/>
      <c r="KPZ41" s="277"/>
      <c r="KQA41" s="277"/>
      <c r="KQB41" s="277"/>
      <c r="KQC41" s="277"/>
      <c r="KQD41" s="277"/>
      <c r="KQE41" s="277"/>
      <c r="KQF41" s="277"/>
      <c r="KQG41" s="277"/>
      <c r="KQH41" s="277"/>
      <c r="KQI41" s="277"/>
      <c r="KQJ41" s="277"/>
      <c r="KQK41" s="277"/>
      <c r="KQL41" s="277"/>
      <c r="KQM41" s="277"/>
      <c r="KQN41" s="277"/>
      <c r="KQO41" s="277"/>
      <c r="KQP41" s="277"/>
      <c r="KQQ41" s="277"/>
      <c r="KQR41" s="277"/>
      <c r="KQS41" s="277"/>
      <c r="KQT41" s="277"/>
      <c r="KQU41" s="277"/>
      <c r="KQV41" s="277"/>
      <c r="KQW41" s="277"/>
      <c r="KQX41" s="277"/>
      <c r="KQY41" s="277"/>
      <c r="KQZ41" s="277"/>
      <c r="KRA41" s="277"/>
      <c r="KRB41" s="277"/>
      <c r="KRC41" s="277"/>
      <c r="KRD41" s="277"/>
      <c r="KRE41" s="277"/>
      <c r="KRF41" s="277"/>
      <c r="KRG41" s="277"/>
      <c r="KRH41" s="277"/>
      <c r="KRI41" s="277"/>
      <c r="KRJ41" s="277"/>
      <c r="KRK41" s="277"/>
      <c r="KRL41" s="277"/>
      <c r="KRM41" s="277"/>
      <c r="KRN41" s="277"/>
      <c r="KRO41" s="277"/>
      <c r="KRP41" s="277"/>
      <c r="KRQ41" s="277"/>
      <c r="KRR41" s="277"/>
      <c r="KRS41" s="277"/>
      <c r="KRT41" s="277"/>
      <c r="KRU41" s="277"/>
      <c r="KRV41" s="277"/>
      <c r="KRW41" s="277"/>
      <c r="KRX41" s="277"/>
      <c r="KRY41" s="277"/>
      <c r="KRZ41" s="277"/>
      <c r="KSA41" s="277"/>
      <c r="KSB41" s="277"/>
      <c r="KSC41" s="277"/>
      <c r="KSD41" s="277"/>
      <c r="KSE41" s="277"/>
      <c r="KSF41" s="277"/>
      <c r="KSG41" s="277"/>
      <c r="KSH41" s="277"/>
      <c r="KSI41" s="277"/>
      <c r="KSJ41" s="277"/>
      <c r="KSK41" s="277"/>
      <c r="KSL41" s="277"/>
      <c r="KSM41" s="277"/>
      <c r="KSN41" s="277"/>
      <c r="KSO41" s="277"/>
      <c r="KSP41" s="277"/>
      <c r="KSQ41" s="277"/>
      <c r="KSR41" s="277"/>
      <c r="KSS41" s="277"/>
      <c r="KST41" s="277"/>
      <c r="KSU41" s="277"/>
      <c r="KSV41" s="277"/>
      <c r="KSW41" s="277"/>
      <c r="KSX41" s="277"/>
      <c r="KSY41" s="277"/>
      <c r="KSZ41" s="277"/>
      <c r="KTA41" s="277"/>
      <c r="KTB41" s="277"/>
      <c r="KTC41" s="277"/>
      <c r="KTD41" s="277"/>
      <c r="KTE41" s="277"/>
      <c r="KTF41" s="277"/>
      <c r="KTG41" s="277"/>
      <c r="KTH41" s="277"/>
      <c r="KTI41" s="277"/>
      <c r="KTJ41" s="277"/>
      <c r="KTK41" s="277"/>
      <c r="KTL41" s="277"/>
      <c r="KTM41" s="277"/>
      <c r="KTN41" s="277"/>
      <c r="KTO41" s="277"/>
      <c r="KTP41" s="277"/>
      <c r="KTQ41" s="277"/>
      <c r="KTR41" s="277"/>
      <c r="KTS41" s="277"/>
      <c r="KTT41" s="277"/>
      <c r="KTU41" s="277"/>
      <c r="KTV41" s="277"/>
      <c r="KTW41" s="277"/>
      <c r="KTX41" s="277"/>
      <c r="KTY41" s="277"/>
      <c r="KTZ41" s="277"/>
      <c r="KUA41" s="277"/>
      <c r="KUB41" s="277"/>
      <c r="KUC41" s="277"/>
      <c r="KUD41" s="277"/>
      <c r="KUE41" s="277"/>
      <c r="KUF41" s="277"/>
      <c r="KUG41" s="277"/>
      <c r="KUH41" s="277"/>
      <c r="KUI41" s="277"/>
      <c r="KUJ41" s="277"/>
      <c r="KUK41" s="277"/>
      <c r="KUL41" s="277"/>
      <c r="KUM41" s="277"/>
      <c r="KUN41" s="277"/>
      <c r="KUO41" s="277"/>
      <c r="KUP41" s="277"/>
      <c r="KUQ41" s="277"/>
      <c r="KUR41" s="277"/>
      <c r="KUS41" s="277"/>
      <c r="KUT41" s="277"/>
      <c r="KUU41" s="277"/>
      <c r="KUV41" s="277"/>
      <c r="KUW41" s="277"/>
      <c r="KUX41" s="277"/>
      <c r="KUY41" s="277"/>
      <c r="KUZ41" s="277"/>
      <c r="KVA41" s="277"/>
      <c r="KVB41" s="277"/>
      <c r="KVC41" s="277"/>
      <c r="KVD41" s="277"/>
      <c r="KVE41" s="277"/>
      <c r="KVF41" s="277"/>
      <c r="KVG41" s="277"/>
      <c r="KVH41" s="277"/>
      <c r="KVI41" s="277"/>
      <c r="KVJ41" s="277"/>
      <c r="KVK41" s="277"/>
      <c r="KVL41" s="277"/>
      <c r="KVM41" s="277"/>
      <c r="KVN41" s="277"/>
      <c r="KVO41" s="277"/>
      <c r="KVP41" s="277"/>
      <c r="KVQ41" s="277"/>
      <c r="KVR41" s="277"/>
      <c r="KVS41" s="277"/>
      <c r="KVT41" s="277"/>
      <c r="KVU41" s="277"/>
      <c r="KVV41" s="277"/>
      <c r="KVW41" s="277"/>
      <c r="KVX41" s="277"/>
      <c r="KVY41" s="277"/>
      <c r="KVZ41" s="277"/>
      <c r="KWA41" s="277"/>
      <c r="KWB41" s="277"/>
      <c r="KWC41" s="277"/>
      <c r="KWD41" s="277"/>
      <c r="KWE41" s="277"/>
      <c r="KWF41" s="277"/>
      <c r="KWG41" s="277"/>
      <c r="KWH41" s="277"/>
      <c r="KWI41" s="277"/>
      <c r="KWJ41" s="277"/>
      <c r="KWK41" s="277"/>
      <c r="KWL41" s="277"/>
      <c r="KWM41" s="277"/>
      <c r="KWN41" s="277"/>
      <c r="KWO41" s="277"/>
      <c r="KWP41" s="277"/>
      <c r="KWQ41" s="277"/>
      <c r="KWR41" s="277"/>
      <c r="KWS41" s="277"/>
      <c r="KWT41" s="277"/>
      <c r="KWU41" s="277"/>
      <c r="KWV41" s="277"/>
      <c r="KWW41" s="277"/>
      <c r="KWX41" s="277"/>
      <c r="KWY41" s="277"/>
      <c r="KWZ41" s="277"/>
      <c r="KXA41" s="277"/>
      <c r="KXB41" s="277"/>
      <c r="KXC41" s="277"/>
      <c r="KXD41" s="277"/>
      <c r="KXE41" s="277"/>
      <c r="KXF41" s="277"/>
      <c r="KXG41" s="277"/>
      <c r="KXH41" s="277"/>
      <c r="KXI41" s="277"/>
      <c r="KXJ41" s="277"/>
      <c r="KXK41" s="277"/>
      <c r="KXL41" s="277"/>
      <c r="KXM41" s="277"/>
      <c r="KXN41" s="277"/>
      <c r="KXO41" s="277"/>
      <c r="KXP41" s="277"/>
      <c r="KXQ41" s="277"/>
      <c r="KXR41" s="277"/>
      <c r="KXS41" s="277"/>
      <c r="KXT41" s="277"/>
      <c r="KXU41" s="277"/>
      <c r="KXV41" s="277"/>
      <c r="KXW41" s="277"/>
      <c r="KXX41" s="277"/>
      <c r="KXY41" s="277"/>
      <c r="KXZ41" s="277"/>
      <c r="KYA41" s="277"/>
      <c r="KYB41" s="277"/>
      <c r="KYC41" s="277"/>
      <c r="KYD41" s="277"/>
      <c r="KYE41" s="277"/>
      <c r="KYF41" s="277"/>
      <c r="KYG41" s="277"/>
      <c r="KYH41" s="277"/>
      <c r="KYI41" s="277"/>
      <c r="KYJ41" s="277"/>
      <c r="KYK41" s="277"/>
      <c r="KYL41" s="277"/>
      <c r="KYM41" s="277"/>
      <c r="KYN41" s="277"/>
      <c r="KYO41" s="277"/>
      <c r="KYP41" s="277"/>
      <c r="KYQ41" s="277"/>
      <c r="KYR41" s="277"/>
      <c r="KYS41" s="277"/>
      <c r="KYT41" s="277"/>
      <c r="KYU41" s="277"/>
      <c r="KYV41" s="277"/>
      <c r="KYW41" s="277"/>
      <c r="KYX41" s="277"/>
      <c r="KYY41" s="277"/>
      <c r="KYZ41" s="277"/>
      <c r="KZA41" s="277"/>
      <c r="KZB41" s="277"/>
      <c r="KZC41" s="277"/>
      <c r="KZD41" s="277"/>
      <c r="KZE41" s="277"/>
      <c r="KZF41" s="277"/>
      <c r="KZG41" s="277"/>
      <c r="KZH41" s="277"/>
      <c r="KZI41" s="277"/>
      <c r="KZJ41" s="277"/>
      <c r="KZK41" s="277"/>
      <c r="KZL41" s="277"/>
      <c r="KZM41" s="277"/>
      <c r="KZN41" s="277"/>
      <c r="KZO41" s="277"/>
      <c r="KZP41" s="277"/>
      <c r="KZQ41" s="277"/>
      <c r="KZR41" s="277"/>
      <c r="KZS41" s="277"/>
      <c r="KZT41" s="277"/>
      <c r="KZU41" s="277"/>
      <c r="KZV41" s="277"/>
      <c r="KZW41" s="277"/>
      <c r="KZX41" s="277"/>
      <c r="KZY41" s="277"/>
      <c r="KZZ41" s="277"/>
      <c r="LAA41" s="277"/>
      <c r="LAB41" s="277"/>
      <c r="LAC41" s="277"/>
      <c r="LAD41" s="277"/>
      <c r="LAE41" s="277"/>
      <c r="LAF41" s="277"/>
      <c r="LAG41" s="277"/>
      <c r="LAH41" s="277"/>
      <c r="LAI41" s="277"/>
      <c r="LAJ41" s="277"/>
      <c r="LAK41" s="277"/>
      <c r="LAL41" s="277"/>
      <c r="LAM41" s="277"/>
      <c r="LAN41" s="277"/>
      <c r="LAO41" s="277"/>
      <c r="LAP41" s="277"/>
      <c r="LAQ41" s="277"/>
      <c r="LAR41" s="277"/>
      <c r="LAS41" s="277"/>
      <c r="LAT41" s="277"/>
      <c r="LAU41" s="277"/>
      <c r="LAV41" s="277"/>
      <c r="LAW41" s="277"/>
      <c r="LAX41" s="277"/>
      <c r="LAY41" s="277"/>
      <c r="LAZ41" s="277"/>
      <c r="LBA41" s="277"/>
      <c r="LBB41" s="277"/>
      <c r="LBC41" s="277"/>
      <c r="LBD41" s="277"/>
      <c r="LBE41" s="277"/>
      <c r="LBF41" s="277"/>
      <c r="LBG41" s="277"/>
      <c r="LBH41" s="277"/>
      <c r="LBI41" s="277"/>
      <c r="LBJ41" s="277"/>
      <c r="LBK41" s="277"/>
      <c r="LBL41" s="277"/>
      <c r="LBM41" s="277"/>
      <c r="LBN41" s="277"/>
      <c r="LBO41" s="277"/>
      <c r="LBP41" s="277"/>
      <c r="LBQ41" s="277"/>
      <c r="LBR41" s="277"/>
      <c r="LBS41" s="277"/>
      <c r="LBT41" s="277"/>
      <c r="LBU41" s="277"/>
      <c r="LBV41" s="277"/>
      <c r="LBW41" s="277"/>
      <c r="LBX41" s="277"/>
      <c r="LBY41" s="277"/>
      <c r="LBZ41" s="277"/>
      <c r="LCA41" s="277"/>
      <c r="LCB41" s="277"/>
      <c r="LCC41" s="277"/>
      <c r="LCD41" s="277"/>
      <c r="LCE41" s="277"/>
      <c r="LCF41" s="277"/>
      <c r="LCG41" s="277"/>
      <c r="LCH41" s="277"/>
      <c r="LCI41" s="277"/>
      <c r="LCJ41" s="277"/>
      <c r="LCK41" s="277"/>
      <c r="LCL41" s="277"/>
      <c r="LCM41" s="277"/>
      <c r="LCN41" s="277"/>
      <c r="LCO41" s="277"/>
      <c r="LCP41" s="277"/>
      <c r="LCQ41" s="277"/>
      <c r="LCR41" s="277"/>
      <c r="LCS41" s="277"/>
      <c r="LCT41" s="277"/>
      <c r="LCU41" s="277"/>
      <c r="LCV41" s="277"/>
      <c r="LCW41" s="277"/>
      <c r="LCX41" s="277"/>
      <c r="LCY41" s="277"/>
      <c r="LCZ41" s="277"/>
      <c r="LDA41" s="277"/>
      <c r="LDB41" s="277"/>
      <c r="LDC41" s="277"/>
      <c r="LDD41" s="277"/>
      <c r="LDE41" s="277"/>
      <c r="LDF41" s="277"/>
      <c r="LDG41" s="277"/>
      <c r="LDH41" s="277"/>
      <c r="LDI41" s="277"/>
      <c r="LDJ41" s="277"/>
      <c r="LDK41" s="277"/>
      <c r="LDL41" s="277"/>
      <c r="LDM41" s="277"/>
      <c r="LDN41" s="277"/>
      <c r="LDO41" s="277"/>
      <c r="LDP41" s="277"/>
      <c r="LDQ41" s="277"/>
      <c r="LDR41" s="277"/>
      <c r="LDS41" s="277"/>
      <c r="LDT41" s="277"/>
      <c r="LDU41" s="277"/>
      <c r="LDV41" s="277"/>
      <c r="LDW41" s="277"/>
      <c r="LDX41" s="277"/>
      <c r="LDY41" s="277"/>
      <c r="LDZ41" s="277"/>
      <c r="LEA41" s="277"/>
      <c r="LEB41" s="277"/>
      <c r="LEC41" s="277"/>
      <c r="LED41" s="277"/>
      <c r="LEE41" s="277"/>
      <c r="LEF41" s="277"/>
      <c r="LEG41" s="277"/>
      <c r="LEH41" s="277"/>
      <c r="LEI41" s="277"/>
      <c r="LEJ41" s="277"/>
      <c r="LEK41" s="277"/>
      <c r="LEL41" s="277"/>
      <c r="LEM41" s="277"/>
      <c r="LEN41" s="277"/>
      <c r="LEO41" s="277"/>
      <c r="LEP41" s="277"/>
      <c r="LEQ41" s="277"/>
      <c r="LER41" s="277"/>
      <c r="LES41" s="277"/>
      <c r="LET41" s="277"/>
      <c r="LEU41" s="277"/>
      <c r="LEV41" s="277"/>
      <c r="LEW41" s="277"/>
      <c r="LEX41" s="277"/>
      <c r="LEY41" s="277"/>
      <c r="LEZ41" s="277"/>
      <c r="LFA41" s="277"/>
      <c r="LFB41" s="277"/>
      <c r="LFC41" s="277"/>
      <c r="LFD41" s="277"/>
      <c r="LFE41" s="277"/>
      <c r="LFF41" s="277"/>
      <c r="LFG41" s="277"/>
      <c r="LFH41" s="277"/>
      <c r="LFI41" s="277"/>
      <c r="LFJ41" s="277"/>
      <c r="LFK41" s="277"/>
      <c r="LFL41" s="277"/>
      <c r="LFM41" s="277"/>
      <c r="LFN41" s="277"/>
      <c r="LFO41" s="277"/>
      <c r="LFP41" s="277"/>
      <c r="LFQ41" s="277"/>
      <c r="LFR41" s="277"/>
      <c r="LFS41" s="277"/>
      <c r="LFT41" s="277"/>
      <c r="LFU41" s="277"/>
      <c r="LFV41" s="277"/>
      <c r="LFW41" s="277"/>
      <c r="LFX41" s="277"/>
      <c r="LFY41" s="277"/>
      <c r="LFZ41" s="277"/>
      <c r="LGA41" s="277"/>
      <c r="LGB41" s="277"/>
      <c r="LGC41" s="277"/>
      <c r="LGD41" s="277"/>
      <c r="LGE41" s="277"/>
      <c r="LGF41" s="277"/>
      <c r="LGG41" s="277"/>
      <c r="LGH41" s="277"/>
      <c r="LGI41" s="277"/>
      <c r="LGJ41" s="277"/>
      <c r="LGK41" s="277"/>
      <c r="LGL41" s="277"/>
      <c r="LGM41" s="277"/>
      <c r="LGN41" s="277"/>
      <c r="LGO41" s="277"/>
      <c r="LGP41" s="277"/>
      <c r="LGQ41" s="277"/>
      <c r="LGR41" s="277"/>
      <c r="LGS41" s="277"/>
      <c r="LGT41" s="277"/>
      <c r="LGU41" s="277"/>
      <c r="LGV41" s="277"/>
      <c r="LGW41" s="277"/>
      <c r="LGX41" s="277"/>
      <c r="LGY41" s="277"/>
      <c r="LGZ41" s="277"/>
      <c r="LHA41" s="277"/>
      <c r="LHB41" s="277"/>
      <c r="LHC41" s="277"/>
      <c r="LHD41" s="277"/>
      <c r="LHE41" s="277"/>
      <c r="LHF41" s="277"/>
      <c r="LHG41" s="277"/>
      <c r="LHH41" s="277"/>
      <c r="LHI41" s="277"/>
      <c r="LHJ41" s="277"/>
      <c r="LHK41" s="277"/>
      <c r="LHL41" s="277"/>
      <c r="LHM41" s="277"/>
      <c r="LHN41" s="277"/>
      <c r="LHO41" s="277"/>
      <c r="LHP41" s="277"/>
      <c r="LHQ41" s="277"/>
      <c r="LHR41" s="277"/>
      <c r="LHS41" s="277"/>
      <c r="LHT41" s="277"/>
      <c r="LHU41" s="277"/>
      <c r="LHV41" s="277"/>
      <c r="LHW41" s="277"/>
      <c r="LHX41" s="277"/>
      <c r="LHY41" s="277"/>
      <c r="LHZ41" s="277"/>
      <c r="LIA41" s="277"/>
      <c r="LIB41" s="277"/>
      <c r="LIC41" s="277"/>
      <c r="LID41" s="277"/>
      <c r="LIE41" s="277"/>
      <c r="LIF41" s="277"/>
      <c r="LIG41" s="277"/>
      <c r="LIH41" s="277"/>
      <c r="LII41" s="277"/>
      <c r="LIJ41" s="277"/>
      <c r="LIK41" s="277"/>
      <c r="LIL41" s="277"/>
      <c r="LIM41" s="277"/>
      <c r="LIN41" s="277"/>
      <c r="LIO41" s="277"/>
      <c r="LIP41" s="277"/>
      <c r="LIQ41" s="277"/>
      <c r="LIR41" s="277"/>
      <c r="LIS41" s="277"/>
      <c r="LIT41" s="277"/>
      <c r="LIU41" s="277"/>
      <c r="LIV41" s="277"/>
      <c r="LIW41" s="277"/>
      <c r="LIX41" s="277"/>
      <c r="LIY41" s="277"/>
      <c r="LIZ41" s="277"/>
      <c r="LJA41" s="277"/>
      <c r="LJB41" s="277"/>
      <c r="LJC41" s="277"/>
      <c r="LJD41" s="277"/>
      <c r="LJE41" s="277"/>
      <c r="LJF41" s="277"/>
      <c r="LJG41" s="277"/>
      <c r="LJH41" s="277"/>
      <c r="LJI41" s="277"/>
      <c r="LJJ41" s="277"/>
      <c r="LJK41" s="277"/>
      <c r="LJL41" s="277"/>
      <c r="LJM41" s="277"/>
      <c r="LJN41" s="277"/>
      <c r="LJO41" s="277"/>
      <c r="LJP41" s="277"/>
      <c r="LJQ41" s="277"/>
      <c r="LJR41" s="277"/>
      <c r="LJS41" s="277"/>
      <c r="LJT41" s="277"/>
      <c r="LJU41" s="277"/>
      <c r="LJV41" s="277"/>
      <c r="LJW41" s="277"/>
      <c r="LJX41" s="277"/>
      <c r="LJY41" s="277"/>
      <c r="LJZ41" s="277"/>
      <c r="LKA41" s="277"/>
      <c r="LKB41" s="277"/>
      <c r="LKC41" s="277"/>
      <c r="LKD41" s="277"/>
      <c r="LKE41" s="277"/>
      <c r="LKF41" s="277"/>
      <c r="LKG41" s="277"/>
      <c r="LKH41" s="277"/>
      <c r="LKI41" s="277"/>
      <c r="LKJ41" s="277"/>
      <c r="LKK41" s="277"/>
      <c r="LKL41" s="277"/>
      <c r="LKM41" s="277"/>
      <c r="LKN41" s="277"/>
      <c r="LKO41" s="277"/>
      <c r="LKP41" s="277"/>
      <c r="LKQ41" s="277"/>
      <c r="LKR41" s="277"/>
      <c r="LKS41" s="277"/>
      <c r="LKT41" s="277"/>
      <c r="LKU41" s="277"/>
      <c r="LKV41" s="277"/>
      <c r="LKW41" s="277"/>
      <c r="LKX41" s="277"/>
      <c r="LKY41" s="277"/>
      <c r="LKZ41" s="277"/>
      <c r="LLA41" s="277"/>
      <c r="LLB41" s="277"/>
      <c r="LLC41" s="277"/>
      <c r="LLD41" s="277"/>
      <c r="LLE41" s="277"/>
      <c r="LLF41" s="277"/>
      <c r="LLG41" s="277"/>
      <c r="LLH41" s="277"/>
      <c r="LLI41" s="277"/>
      <c r="LLJ41" s="277"/>
      <c r="LLK41" s="277"/>
      <c r="LLL41" s="277"/>
      <c r="LLM41" s="277"/>
      <c r="LLN41" s="277"/>
      <c r="LLO41" s="277"/>
      <c r="LLP41" s="277"/>
      <c r="LLQ41" s="277"/>
      <c r="LLR41" s="277"/>
      <c r="LLS41" s="277"/>
      <c r="LLT41" s="277"/>
      <c r="LLU41" s="277"/>
      <c r="LLV41" s="277"/>
      <c r="LLW41" s="277"/>
      <c r="LLX41" s="277"/>
      <c r="LLY41" s="277"/>
      <c r="LLZ41" s="277"/>
      <c r="LMA41" s="277"/>
      <c r="LMB41" s="277"/>
      <c r="LMC41" s="277"/>
      <c r="LMD41" s="277"/>
      <c r="LME41" s="277"/>
      <c r="LMF41" s="277"/>
      <c r="LMG41" s="277"/>
      <c r="LMH41" s="277"/>
      <c r="LMI41" s="277"/>
      <c r="LMJ41" s="277"/>
      <c r="LMK41" s="277"/>
      <c r="LML41" s="277"/>
      <c r="LMM41" s="277"/>
      <c r="LMN41" s="277"/>
      <c r="LMO41" s="277"/>
      <c r="LMP41" s="277"/>
      <c r="LMQ41" s="277"/>
      <c r="LMR41" s="277"/>
      <c r="LMS41" s="277"/>
      <c r="LMT41" s="277"/>
      <c r="LMU41" s="277"/>
      <c r="LMV41" s="277"/>
      <c r="LMW41" s="277"/>
      <c r="LMX41" s="277"/>
      <c r="LMY41" s="277"/>
      <c r="LMZ41" s="277"/>
      <c r="LNA41" s="277"/>
      <c r="LNB41" s="277"/>
      <c r="LNC41" s="277"/>
      <c r="LND41" s="277"/>
      <c r="LNE41" s="277"/>
      <c r="LNF41" s="277"/>
      <c r="LNG41" s="277"/>
      <c r="LNH41" s="277"/>
      <c r="LNI41" s="277"/>
      <c r="LNJ41" s="277"/>
      <c r="LNK41" s="277"/>
      <c r="LNL41" s="277"/>
      <c r="LNM41" s="277"/>
      <c r="LNN41" s="277"/>
      <c r="LNO41" s="277"/>
      <c r="LNP41" s="277"/>
      <c r="LNQ41" s="277"/>
      <c r="LNR41" s="277"/>
      <c r="LNS41" s="277"/>
      <c r="LNT41" s="277"/>
      <c r="LNU41" s="277"/>
      <c r="LNV41" s="277"/>
      <c r="LNW41" s="277"/>
      <c r="LNX41" s="277"/>
      <c r="LNY41" s="277"/>
      <c r="LNZ41" s="277"/>
      <c r="LOA41" s="277"/>
      <c r="LOB41" s="277"/>
      <c r="LOC41" s="277"/>
      <c r="LOD41" s="277"/>
      <c r="LOE41" s="277"/>
      <c r="LOF41" s="277"/>
      <c r="LOG41" s="277"/>
      <c r="LOH41" s="277"/>
      <c r="LOI41" s="277"/>
      <c r="LOJ41" s="277"/>
      <c r="LOK41" s="277"/>
      <c r="LOL41" s="277"/>
      <c r="LOM41" s="277"/>
      <c r="LON41" s="277"/>
      <c r="LOO41" s="277"/>
      <c r="LOP41" s="277"/>
      <c r="LOQ41" s="277"/>
      <c r="LOR41" s="277"/>
      <c r="LOS41" s="277"/>
      <c r="LOT41" s="277"/>
      <c r="LOU41" s="277"/>
      <c r="LOV41" s="277"/>
      <c r="LOW41" s="277"/>
      <c r="LOX41" s="277"/>
      <c r="LOY41" s="277"/>
      <c r="LOZ41" s="277"/>
      <c r="LPA41" s="277"/>
      <c r="LPB41" s="277"/>
      <c r="LPC41" s="277"/>
      <c r="LPD41" s="277"/>
      <c r="LPE41" s="277"/>
      <c r="LPF41" s="277"/>
      <c r="LPG41" s="277"/>
      <c r="LPH41" s="277"/>
      <c r="LPI41" s="277"/>
      <c r="LPJ41" s="277"/>
      <c r="LPK41" s="277"/>
      <c r="LPL41" s="277"/>
      <c r="LPM41" s="277"/>
      <c r="LPN41" s="277"/>
      <c r="LPO41" s="277"/>
      <c r="LPP41" s="277"/>
      <c r="LPQ41" s="277"/>
      <c r="LPR41" s="277"/>
      <c r="LPS41" s="277"/>
      <c r="LPT41" s="277"/>
      <c r="LPU41" s="277"/>
      <c r="LPV41" s="277"/>
      <c r="LPW41" s="277"/>
      <c r="LPX41" s="277"/>
      <c r="LPY41" s="277"/>
      <c r="LPZ41" s="277"/>
      <c r="LQA41" s="277"/>
      <c r="LQB41" s="277"/>
      <c r="LQC41" s="277"/>
      <c r="LQD41" s="277"/>
      <c r="LQE41" s="277"/>
      <c r="LQF41" s="277"/>
      <c r="LQG41" s="277"/>
      <c r="LQH41" s="277"/>
      <c r="LQI41" s="277"/>
      <c r="LQJ41" s="277"/>
      <c r="LQK41" s="277"/>
      <c r="LQL41" s="277"/>
      <c r="LQM41" s="277"/>
      <c r="LQN41" s="277"/>
      <c r="LQO41" s="277"/>
      <c r="LQP41" s="277"/>
      <c r="LQQ41" s="277"/>
      <c r="LQR41" s="277"/>
      <c r="LQS41" s="277"/>
      <c r="LQT41" s="277"/>
      <c r="LQU41" s="277"/>
      <c r="LQV41" s="277"/>
      <c r="LQW41" s="277"/>
      <c r="LQX41" s="277"/>
      <c r="LQY41" s="277"/>
      <c r="LQZ41" s="277"/>
      <c r="LRA41" s="277"/>
      <c r="LRB41" s="277"/>
      <c r="LRC41" s="277"/>
      <c r="LRD41" s="277"/>
      <c r="LRE41" s="277"/>
      <c r="LRF41" s="277"/>
      <c r="LRG41" s="277"/>
      <c r="LRH41" s="277"/>
      <c r="LRI41" s="277"/>
      <c r="LRJ41" s="277"/>
      <c r="LRK41" s="277"/>
      <c r="LRL41" s="277"/>
      <c r="LRM41" s="277"/>
      <c r="LRN41" s="277"/>
      <c r="LRO41" s="277"/>
      <c r="LRP41" s="277"/>
      <c r="LRQ41" s="277"/>
      <c r="LRR41" s="277"/>
      <c r="LRS41" s="277"/>
      <c r="LRT41" s="277"/>
      <c r="LRU41" s="277"/>
      <c r="LRV41" s="277"/>
      <c r="LRW41" s="277"/>
      <c r="LRX41" s="277"/>
      <c r="LRY41" s="277"/>
      <c r="LRZ41" s="277"/>
      <c r="LSA41" s="277"/>
      <c r="LSB41" s="277"/>
      <c r="LSC41" s="277"/>
      <c r="LSD41" s="277"/>
      <c r="LSE41" s="277"/>
      <c r="LSF41" s="277"/>
      <c r="LSG41" s="277"/>
      <c r="LSH41" s="277"/>
      <c r="LSI41" s="277"/>
      <c r="LSJ41" s="277"/>
      <c r="LSK41" s="277"/>
      <c r="LSL41" s="277"/>
      <c r="LSM41" s="277"/>
      <c r="LSN41" s="277"/>
      <c r="LSO41" s="277"/>
      <c r="LSP41" s="277"/>
      <c r="LSQ41" s="277"/>
      <c r="LSR41" s="277"/>
      <c r="LSS41" s="277"/>
      <c r="LST41" s="277"/>
      <c r="LSU41" s="277"/>
      <c r="LSV41" s="277"/>
      <c r="LSW41" s="277"/>
      <c r="LSX41" s="277"/>
      <c r="LSY41" s="277"/>
      <c r="LSZ41" s="277"/>
      <c r="LTA41" s="277"/>
      <c r="LTB41" s="277"/>
      <c r="LTC41" s="277"/>
      <c r="LTD41" s="277"/>
      <c r="LTE41" s="277"/>
      <c r="LTF41" s="277"/>
      <c r="LTG41" s="277"/>
      <c r="LTH41" s="277"/>
      <c r="LTI41" s="277"/>
      <c r="LTJ41" s="277"/>
      <c r="LTK41" s="277"/>
      <c r="LTL41" s="277"/>
      <c r="LTM41" s="277"/>
      <c r="LTN41" s="277"/>
      <c r="LTO41" s="277"/>
      <c r="LTP41" s="277"/>
      <c r="LTQ41" s="277"/>
      <c r="LTR41" s="277"/>
      <c r="LTS41" s="277"/>
      <c r="LTT41" s="277"/>
      <c r="LTU41" s="277"/>
      <c r="LTV41" s="277"/>
      <c r="LTW41" s="277"/>
      <c r="LTX41" s="277"/>
      <c r="LTY41" s="277"/>
      <c r="LTZ41" s="277"/>
      <c r="LUA41" s="277"/>
      <c r="LUB41" s="277"/>
      <c r="LUC41" s="277"/>
      <c r="LUD41" s="277"/>
      <c r="LUE41" s="277"/>
      <c r="LUF41" s="277"/>
      <c r="LUG41" s="277"/>
      <c r="LUH41" s="277"/>
      <c r="LUI41" s="277"/>
      <c r="LUJ41" s="277"/>
      <c r="LUK41" s="277"/>
      <c r="LUL41" s="277"/>
      <c r="LUM41" s="277"/>
      <c r="LUN41" s="277"/>
      <c r="LUO41" s="277"/>
      <c r="LUP41" s="277"/>
      <c r="LUQ41" s="277"/>
      <c r="LUR41" s="277"/>
      <c r="LUS41" s="277"/>
      <c r="LUT41" s="277"/>
      <c r="LUU41" s="277"/>
      <c r="LUV41" s="277"/>
      <c r="LUW41" s="277"/>
      <c r="LUX41" s="277"/>
      <c r="LUY41" s="277"/>
      <c r="LUZ41" s="277"/>
      <c r="LVA41" s="277"/>
      <c r="LVB41" s="277"/>
      <c r="LVC41" s="277"/>
      <c r="LVD41" s="277"/>
      <c r="LVE41" s="277"/>
      <c r="LVF41" s="277"/>
      <c r="LVG41" s="277"/>
      <c r="LVH41" s="277"/>
      <c r="LVI41" s="277"/>
      <c r="LVJ41" s="277"/>
      <c r="LVK41" s="277"/>
      <c r="LVL41" s="277"/>
      <c r="LVM41" s="277"/>
      <c r="LVN41" s="277"/>
      <c r="LVO41" s="277"/>
      <c r="LVP41" s="277"/>
      <c r="LVQ41" s="277"/>
      <c r="LVR41" s="277"/>
      <c r="LVS41" s="277"/>
      <c r="LVT41" s="277"/>
      <c r="LVU41" s="277"/>
      <c r="LVV41" s="277"/>
      <c r="LVW41" s="277"/>
      <c r="LVX41" s="277"/>
      <c r="LVY41" s="277"/>
      <c r="LVZ41" s="277"/>
      <c r="LWA41" s="277"/>
      <c r="LWB41" s="277"/>
      <c r="LWC41" s="277"/>
      <c r="LWD41" s="277"/>
      <c r="LWE41" s="277"/>
      <c r="LWF41" s="277"/>
      <c r="LWG41" s="277"/>
      <c r="LWH41" s="277"/>
      <c r="LWI41" s="277"/>
      <c r="LWJ41" s="277"/>
      <c r="LWK41" s="277"/>
      <c r="LWL41" s="277"/>
      <c r="LWM41" s="277"/>
      <c r="LWN41" s="277"/>
      <c r="LWO41" s="277"/>
      <c r="LWP41" s="277"/>
      <c r="LWQ41" s="277"/>
      <c r="LWR41" s="277"/>
      <c r="LWS41" s="277"/>
      <c r="LWT41" s="277"/>
      <c r="LWU41" s="277"/>
      <c r="LWV41" s="277"/>
      <c r="LWW41" s="277"/>
      <c r="LWX41" s="277"/>
      <c r="LWY41" s="277"/>
      <c r="LWZ41" s="277"/>
      <c r="LXA41" s="277"/>
      <c r="LXB41" s="277"/>
      <c r="LXC41" s="277"/>
      <c r="LXD41" s="277"/>
      <c r="LXE41" s="277"/>
      <c r="LXF41" s="277"/>
      <c r="LXG41" s="277"/>
      <c r="LXH41" s="277"/>
      <c r="LXI41" s="277"/>
      <c r="LXJ41" s="277"/>
      <c r="LXK41" s="277"/>
      <c r="LXL41" s="277"/>
      <c r="LXM41" s="277"/>
      <c r="LXN41" s="277"/>
      <c r="LXO41" s="277"/>
      <c r="LXP41" s="277"/>
      <c r="LXQ41" s="277"/>
      <c r="LXR41" s="277"/>
      <c r="LXS41" s="277"/>
      <c r="LXT41" s="277"/>
      <c r="LXU41" s="277"/>
      <c r="LXV41" s="277"/>
      <c r="LXW41" s="277"/>
      <c r="LXX41" s="277"/>
      <c r="LXY41" s="277"/>
      <c r="LXZ41" s="277"/>
      <c r="LYA41" s="277"/>
      <c r="LYB41" s="277"/>
      <c r="LYC41" s="277"/>
      <c r="LYD41" s="277"/>
      <c r="LYE41" s="277"/>
      <c r="LYF41" s="277"/>
      <c r="LYG41" s="277"/>
      <c r="LYH41" s="277"/>
      <c r="LYI41" s="277"/>
      <c r="LYJ41" s="277"/>
      <c r="LYK41" s="277"/>
      <c r="LYL41" s="277"/>
      <c r="LYM41" s="277"/>
      <c r="LYN41" s="277"/>
      <c r="LYO41" s="277"/>
      <c r="LYP41" s="277"/>
      <c r="LYQ41" s="277"/>
      <c r="LYR41" s="277"/>
      <c r="LYS41" s="277"/>
      <c r="LYT41" s="277"/>
      <c r="LYU41" s="277"/>
      <c r="LYV41" s="277"/>
      <c r="LYW41" s="277"/>
      <c r="LYX41" s="277"/>
      <c r="LYY41" s="277"/>
      <c r="LYZ41" s="277"/>
      <c r="LZA41" s="277"/>
      <c r="LZB41" s="277"/>
      <c r="LZC41" s="277"/>
      <c r="LZD41" s="277"/>
      <c r="LZE41" s="277"/>
      <c r="LZF41" s="277"/>
      <c r="LZG41" s="277"/>
      <c r="LZH41" s="277"/>
      <c r="LZI41" s="277"/>
      <c r="LZJ41" s="277"/>
      <c r="LZK41" s="277"/>
      <c r="LZL41" s="277"/>
      <c r="LZM41" s="277"/>
      <c r="LZN41" s="277"/>
      <c r="LZO41" s="277"/>
      <c r="LZP41" s="277"/>
      <c r="LZQ41" s="277"/>
      <c r="LZR41" s="277"/>
      <c r="LZS41" s="277"/>
      <c r="LZT41" s="277"/>
      <c r="LZU41" s="277"/>
      <c r="LZV41" s="277"/>
      <c r="LZW41" s="277"/>
      <c r="LZX41" s="277"/>
      <c r="LZY41" s="277"/>
      <c r="LZZ41" s="277"/>
      <c r="MAA41" s="277"/>
      <c r="MAB41" s="277"/>
      <c r="MAC41" s="277"/>
      <c r="MAD41" s="277"/>
      <c r="MAE41" s="277"/>
      <c r="MAF41" s="277"/>
      <c r="MAG41" s="277"/>
      <c r="MAH41" s="277"/>
      <c r="MAI41" s="277"/>
      <c r="MAJ41" s="277"/>
      <c r="MAK41" s="277"/>
      <c r="MAL41" s="277"/>
      <c r="MAM41" s="277"/>
      <c r="MAN41" s="277"/>
      <c r="MAO41" s="277"/>
      <c r="MAP41" s="277"/>
      <c r="MAQ41" s="277"/>
      <c r="MAR41" s="277"/>
      <c r="MAS41" s="277"/>
      <c r="MAT41" s="277"/>
      <c r="MAU41" s="277"/>
      <c r="MAV41" s="277"/>
      <c r="MAW41" s="277"/>
      <c r="MAX41" s="277"/>
      <c r="MAY41" s="277"/>
      <c r="MAZ41" s="277"/>
      <c r="MBA41" s="277"/>
      <c r="MBB41" s="277"/>
      <c r="MBC41" s="277"/>
      <c r="MBD41" s="277"/>
      <c r="MBE41" s="277"/>
      <c r="MBF41" s="277"/>
      <c r="MBG41" s="277"/>
      <c r="MBH41" s="277"/>
      <c r="MBI41" s="277"/>
      <c r="MBJ41" s="277"/>
      <c r="MBK41" s="277"/>
      <c r="MBL41" s="277"/>
      <c r="MBM41" s="277"/>
      <c r="MBN41" s="277"/>
      <c r="MBO41" s="277"/>
      <c r="MBP41" s="277"/>
      <c r="MBQ41" s="277"/>
      <c r="MBR41" s="277"/>
      <c r="MBS41" s="277"/>
      <c r="MBT41" s="277"/>
      <c r="MBU41" s="277"/>
      <c r="MBV41" s="277"/>
      <c r="MBW41" s="277"/>
      <c r="MBX41" s="277"/>
      <c r="MBY41" s="277"/>
      <c r="MBZ41" s="277"/>
      <c r="MCA41" s="277"/>
      <c r="MCB41" s="277"/>
      <c r="MCC41" s="277"/>
      <c r="MCD41" s="277"/>
      <c r="MCE41" s="277"/>
      <c r="MCF41" s="277"/>
      <c r="MCG41" s="277"/>
      <c r="MCH41" s="277"/>
      <c r="MCI41" s="277"/>
      <c r="MCJ41" s="277"/>
      <c r="MCK41" s="277"/>
      <c r="MCL41" s="277"/>
      <c r="MCM41" s="277"/>
      <c r="MCN41" s="277"/>
      <c r="MCO41" s="277"/>
      <c r="MCP41" s="277"/>
      <c r="MCQ41" s="277"/>
      <c r="MCR41" s="277"/>
      <c r="MCS41" s="277"/>
      <c r="MCT41" s="277"/>
      <c r="MCU41" s="277"/>
      <c r="MCV41" s="277"/>
      <c r="MCW41" s="277"/>
      <c r="MCX41" s="277"/>
      <c r="MCY41" s="277"/>
      <c r="MCZ41" s="277"/>
      <c r="MDA41" s="277"/>
      <c r="MDB41" s="277"/>
      <c r="MDC41" s="277"/>
      <c r="MDD41" s="277"/>
      <c r="MDE41" s="277"/>
      <c r="MDF41" s="277"/>
      <c r="MDG41" s="277"/>
      <c r="MDH41" s="277"/>
      <c r="MDI41" s="277"/>
      <c r="MDJ41" s="277"/>
      <c r="MDK41" s="277"/>
      <c r="MDL41" s="277"/>
      <c r="MDM41" s="277"/>
      <c r="MDN41" s="277"/>
      <c r="MDO41" s="277"/>
      <c r="MDP41" s="277"/>
      <c r="MDQ41" s="277"/>
      <c r="MDR41" s="277"/>
      <c r="MDS41" s="277"/>
      <c r="MDT41" s="277"/>
      <c r="MDU41" s="277"/>
      <c r="MDV41" s="277"/>
      <c r="MDW41" s="277"/>
      <c r="MDX41" s="277"/>
      <c r="MDY41" s="277"/>
      <c r="MDZ41" s="277"/>
      <c r="MEA41" s="277"/>
      <c r="MEB41" s="277"/>
      <c r="MEC41" s="277"/>
      <c r="MED41" s="277"/>
      <c r="MEE41" s="277"/>
      <c r="MEF41" s="277"/>
      <c r="MEG41" s="277"/>
      <c r="MEH41" s="277"/>
      <c r="MEI41" s="277"/>
      <c r="MEJ41" s="277"/>
      <c r="MEK41" s="277"/>
      <c r="MEL41" s="277"/>
      <c r="MEM41" s="277"/>
      <c r="MEN41" s="277"/>
      <c r="MEO41" s="277"/>
      <c r="MEP41" s="277"/>
      <c r="MEQ41" s="277"/>
      <c r="MER41" s="277"/>
      <c r="MES41" s="277"/>
      <c r="MET41" s="277"/>
      <c r="MEU41" s="277"/>
      <c r="MEV41" s="277"/>
      <c r="MEW41" s="277"/>
      <c r="MEX41" s="277"/>
      <c r="MEY41" s="277"/>
      <c r="MEZ41" s="277"/>
      <c r="MFA41" s="277"/>
      <c r="MFB41" s="277"/>
      <c r="MFC41" s="277"/>
      <c r="MFD41" s="277"/>
      <c r="MFE41" s="277"/>
      <c r="MFF41" s="277"/>
      <c r="MFG41" s="277"/>
      <c r="MFH41" s="277"/>
      <c r="MFI41" s="277"/>
      <c r="MFJ41" s="277"/>
      <c r="MFK41" s="277"/>
      <c r="MFL41" s="277"/>
      <c r="MFM41" s="277"/>
      <c r="MFN41" s="277"/>
      <c r="MFO41" s="277"/>
      <c r="MFP41" s="277"/>
      <c r="MFQ41" s="277"/>
      <c r="MFR41" s="277"/>
      <c r="MFS41" s="277"/>
      <c r="MFT41" s="277"/>
      <c r="MFU41" s="277"/>
      <c r="MFV41" s="277"/>
      <c r="MFW41" s="277"/>
      <c r="MFX41" s="277"/>
      <c r="MFY41" s="277"/>
      <c r="MFZ41" s="277"/>
      <c r="MGA41" s="277"/>
      <c r="MGB41" s="277"/>
      <c r="MGC41" s="277"/>
      <c r="MGD41" s="277"/>
      <c r="MGE41" s="277"/>
      <c r="MGF41" s="277"/>
      <c r="MGG41" s="277"/>
      <c r="MGH41" s="277"/>
      <c r="MGI41" s="277"/>
      <c r="MGJ41" s="277"/>
      <c r="MGK41" s="277"/>
      <c r="MGL41" s="277"/>
      <c r="MGM41" s="277"/>
      <c r="MGN41" s="277"/>
      <c r="MGO41" s="277"/>
      <c r="MGP41" s="277"/>
      <c r="MGQ41" s="277"/>
      <c r="MGR41" s="277"/>
      <c r="MGS41" s="277"/>
      <c r="MGT41" s="277"/>
      <c r="MGU41" s="277"/>
      <c r="MGV41" s="277"/>
      <c r="MGW41" s="277"/>
      <c r="MGX41" s="277"/>
      <c r="MGY41" s="277"/>
      <c r="MGZ41" s="277"/>
      <c r="MHA41" s="277"/>
      <c r="MHB41" s="277"/>
      <c r="MHC41" s="277"/>
      <c r="MHD41" s="277"/>
      <c r="MHE41" s="277"/>
      <c r="MHF41" s="277"/>
      <c r="MHG41" s="277"/>
      <c r="MHH41" s="277"/>
      <c r="MHI41" s="277"/>
      <c r="MHJ41" s="277"/>
      <c r="MHK41" s="277"/>
      <c r="MHL41" s="277"/>
      <c r="MHM41" s="277"/>
      <c r="MHN41" s="277"/>
      <c r="MHO41" s="277"/>
      <c r="MHP41" s="277"/>
      <c r="MHQ41" s="277"/>
      <c r="MHR41" s="277"/>
      <c r="MHS41" s="277"/>
      <c r="MHT41" s="277"/>
      <c r="MHU41" s="277"/>
      <c r="MHV41" s="277"/>
      <c r="MHW41" s="277"/>
      <c r="MHX41" s="277"/>
      <c r="MHY41" s="277"/>
      <c r="MHZ41" s="277"/>
      <c r="MIA41" s="277"/>
      <c r="MIB41" s="277"/>
      <c r="MIC41" s="277"/>
      <c r="MID41" s="277"/>
      <c r="MIE41" s="277"/>
      <c r="MIF41" s="277"/>
      <c r="MIG41" s="277"/>
      <c r="MIH41" s="277"/>
      <c r="MII41" s="277"/>
      <c r="MIJ41" s="277"/>
      <c r="MIK41" s="277"/>
      <c r="MIL41" s="277"/>
      <c r="MIM41" s="277"/>
      <c r="MIN41" s="277"/>
      <c r="MIO41" s="277"/>
      <c r="MIP41" s="277"/>
      <c r="MIQ41" s="277"/>
      <c r="MIR41" s="277"/>
      <c r="MIS41" s="277"/>
      <c r="MIT41" s="277"/>
      <c r="MIU41" s="277"/>
      <c r="MIV41" s="277"/>
      <c r="MIW41" s="277"/>
      <c r="MIX41" s="277"/>
      <c r="MIY41" s="277"/>
      <c r="MIZ41" s="277"/>
      <c r="MJA41" s="277"/>
      <c r="MJB41" s="277"/>
      <c r="MJC41" s="277"/>
      <c r="MJD41" s="277"/>
      <c r="MJE41" s="277"/>
      <c r="MJF41" s="277"/>
      <c r="MJG41" s="277"/>
      <c r="MJH41" s="277"/>
      <c r="MJI41" s="277"/>
      <c r="MJJ41" s="277"/>
      <c r="MJK41" s="277"/>
      <c r="MJL41" s="277"/>
      <c r="MJM41" s="277"/>
      <c r="MJN41" s="277"/>
      <c r="MJO41" s="277"/>
      <c r="MJP41" s="277"/>
      <c r="MJQ41" s="277"/>
      <c r="MJR41" s="277"/>
      <c r="MJS41" s="277"/>
      <c r="MJT41" s="277"/>
      <c r="MJU41" s="277"/>
      <c r="MJV41" s="277"/>
      <c r="MJW41" s="277"/>
      <c r="MJX41" s="277"/>
      <c r="MJY41" s="277"/>
      <c r="MJZ41" s="277"/>
      <c r="MKA41" s="277"/>
      <c r="MKB41" s="277"/>
      <c r="MKC41" s="277"/>
      <c r="MKD41" s="277"/>
      <c r="MKE41" s="277"/>
      <c r="MKF41" s="277"/>
      <c r="MKG41" s="277"/>
      <c r="MKH41" s="277"/>
      <c r="MKI41" s="277"/>
      <c r="MKJ41" s="277"/>
      <c r="MKK41" s="277"/>
      <c r="MKL41" s="277"/>
      <c r="MKM41" s="277"/>
      <c r="MKN41" s="277"/>
      <c r="MKO41" s="277"/>
      <c r="MKP41" s="277"/>
      <c r="MKQ41" s="277"/>
      <c r="MKR41" s="277"/>
      <c r="MKS41" s="277"/>
      <c r="MKT41" s="277"/>
      <c r="MKU41" s="277"/>
      <c r="MKV41" s="277"/>
      <c r="MKW41" s="277"/>
      <c r="MKX41" s="277"/>
      <c r="MKY41" s="277"/>
      <c r="MKZ41" s="277"/>
      <c r="MLA41" s="277"/>
      <c r="MLB41" s="277"/>
      <c r="MLC41" s="277"/>
      <c r="MLD41" s="277"/>
      <c r="MLE41" s="277"/>
      <c r="MLF41" s="277"/>
      <c r="MLG41" s="277"/>
      <c r="MLH41" s="277"/>
      <c r="MLI41" s="277"/>
      <c r="MLJ41" s="277"/>
      <c r="MLK41" s="277"/>
      <c r="MLL41" s="277"/>
      <c r="MLM41" s="277"/>
      <c r="MLN41" s="277"/>
      <c r="MLO41" s="277"/>
      <c r="MLP41" s="277"/>
      <c r="MLQ41" s="277"/>
      <c r="MLR41" s="277"/>
      <c r="MLS41" s="277"/>
      <c r="MLT41" s="277"/>
      <c r="MLU41" s="277"/>
      <c r="MLV41" s="277"/>
      <c r="MLW41" s="277"/>
      <c r="MLX41" s="277"/>
      <c r="MLY41" s="277"/>
      <c r="MLZ41" s="277"/>
      <c r="MMA41" s="277"/>
      <c r="MMB41" s="277"/>
      <c r="MMC41" s="277"/>
      <c r="MMD41" s="277"/>
      <c r="MME41" s="277"/>
      <c r="MMF41" s="277"/>
      <c r="MMG41" s="277"/>
      <c r="MMH41" s="277"/>
      <c r="MMI41" s="277"/>
      <c r="MMJ41" s="277"/>
      <c r="MMK41" s="277"/>
      <c r="MML41" s="277"/>
      <c r="MMM41" s="277"/>
      <c r="MMN41" s="277"/>
      <c r="MMO41" s="277"/>
      <c r="MMP41" s="277"/>
      <c r="MMQ41" s="277"/>
      <c r="MMR41" s="277"/>
      <c r="MMS41" s="277"/>
      <c r="MMT41" s="277"/>
      <c r="MMU41" s="277"/>
      <c r="MMV41" s="277"/>
      <c r="MMW41" s="277"/>
      <c r="MMX41" s="277"/>
      <c r="MMY41" s="277"/>
      <c r="MMZ41" s="277"/>
      <c r="MNA41" s="277"/>
      <c r="MNB41" s="277"/>
      <c r="MNC41" s="277"/>
      <c r="MND41" s="277"/>
      <c r="MNE41" s="277"/>
      <c r="MNF41" s="277"/>
      <c r="MNG41" s="277"/>
      <c r="MNH41" s="277"/>
      <c r="MNI41" s="277"/>
      <c r="MNJ41" s="277"/>
      <c r="MNK41" s="277"/>
      <c r="MNL41" s="277"/>
      <c r="MNM41" s="277"/>
      <c r="MNN41" s="277"/>
      <c r="MNO41" s="277"/>
      <c r="MNP41" s="277"/>
      <c r="MNQ41" s="277"/>
      <c r="MNR41" s="277"/>
      <c r="MNS41" s="277"/>
      <c r="MNT41" s="277"/>
      <c r="MNU41" s="277"/>
      <c r="MNV41" s="277"/>
      <c r="MNW41" s="277"/>
      <c r="MNX41" s="277"/>
      <c r="MNY41" s="277"/>
      <c r="MNZ41" s="277"/>
      <c r="MOA41" s="277"/>
      <c r="MOB41" s="277"/>
      <c r="MOC41" s="277"/>
      <c r="MOD41" s="277"/>
      <c r="MOE41" s="277"/>
      <c r="MOF41" s="277"/>
      <c r="MOG41" s="277"/>
      <c r="MOH41" s="277"/>
      <c r="MOI41" s="277"/>
      <c r="MOJ41" s="277"/>
      <c r="MOK41" s="277"/>
      <c r="MOL41" s="277"/>
      <c r="MOM41" s="277"/>
      <c r="MON41" s="277"/>
      <c r="MOO41" s="277"/>
      <c r="MOP41" s="277"/>
      <c r="MOQ41" s="277"/>
      <c r="MOR41" s="277"/>
      <c r="MOS41" s="277"/>
      <c r="MOT41" s="277"/>
      <c r="MOU41" s="277"/>
      <c r="MOV41" s="277"/>
      <c r="MOW41" s="277"/>
      <c r="MOX41" s="277"/>
      <c r="MOY41" s="277"/>
      <c r="MOZ41" s="277"/>
      <c r="MPA41" s="277"/>
      <c r="MPB41" s="277"/>
      <c r="MPC41" s="277"/>
      <c r="MPD41" s="277"/>
      <c r="MPE41" s="277"/>
      <c r="MPF41" s="277"/>
      <c r="MPG41" s="277"/>
      <c r="MPH41" s="277"/>
      <c r="MPI41" s="277"/>
      <c r="MPJ41" s="277"/>
      <c r="MPK41" s="277"/>
      <c r="MPL41" s="277"/>
      <c r="MPM41" s="277"/>
      <c r="MPN41" s="277"/>
      <c r="MPO41" s="277"/>
      <c r="MPP41" s="277"/>
      <c r="MPQ41" s="277"/>
      <c r="MPR41" s="277"/>
      <c r="MPS41" s="277"/>
      <c r="MPT41" s="277"/>
      <c r="MPU41" s="277"/>
      <c r="MPV41" s="277"/>
      <c r="MPW41" s="277"/>
      <c r="MPX41" s="277"/>
      <c r="MPY41" s="277"/>
      <c r="MPZ41" s="277"/>
      <c r="MQA41" s="277"/>
      <c r="MQB41" s="277"/>
      <c r="MQC41" s="277"/>
      <c r="MQD41" s="277"/>
      <c r="MQE41" s="277"/>
      <c r="MQF41" s="277"/>
      <c r="MQG41" s="277"/>
      <c r="MQH41" s="277"/>
      <c r="MQI41" s="277"/>
      <c r="MQJ41" s="277"/>
      <c r="MQK41" s="277"/>
      <c r="MQL41" s="277"/>
      <c r="MQM41" s="277"/>
      <c r="MQN41" s="277"/>
      <c r="MQO41" s="277"/>
      <c r="MQP41" s="277"/>
      <c r="MQQ41" s="277"/>
      <c r="MQR41" s="277"/>
      <c r="MQS41" s="277"/>
      <c r="MQT41" s="277"/>
      <c r="MQU41" s="277"/>
      <c r="MQV41" s="277"/>
      <c r="MQW41" s="277"/>
      <c r="MQX41" s="277"/>
      <c r="MQY41" s="277"/>
      <c r="MQZ41" s="277"/>
      <c r="MRA41" s="277"/>
      <c r="MRB41" s="277"/>
      <c r="MRC41" s="277"/>
      <c r="MRD41" s="277"/>
      <c r="MRE41" s="277"/>
      <c r="MRF41" s="277"/>
      <c r="MRG41" s="277"/>
      <c r="MRH41" s="277"/>
      <c r="MRI41" s="277"/>
      <c r="MRJ41" s="277"/>
      <c r="MRK41" s="277"/>
      <c r="MRL41" s="277"/>
      <c r="MRM41" s="277"/>
      <c r="MRN41" s="277"/>
      <c r="MRO41" s="277"/>
      <c r="MRP41" s="277"/>
      <c r="MRQ41" s="277"/>
      <c r="MRR41" s="277"/>
      <c r="MRS41" s="277"/>
      <c r="MRT41" s="277"/>
      <c r="MRU41" s="277"/>
      <c r="MRV41" s="277"/>
      <c r="MRW41" s="277"/>
      <c r="MRX41" s="277"/>
      <c r="MRY41" s="277"/>
      <c r="MRZ41" s="277"/>
      <c r="MSA41" s="277"/>
      <c r="MSB41" s="277"/>
      <c r="MSC41" s="277"/>
      <c r="MSD41" s="277"/>
      <c r="MSE41" s="277"/>
      <c r="MSF41" s="277"/>
      <c r="MSG41" s="277"/>
      <c r="MSH41" s="277"/>
      <c r="MSI41" s="277"/>
      <c r="MSJ41" s="277"/>
      <c r="MSK41" s="277"/>
      <c r="MSL41" s="277"/>
      <c r="MSM41" s="277"/>
      <c r="MSN41" s="277"/>
      <c r="MSO41" s="277"/>
      <c r="MSP41" s="277"/>
      <c r="MSQ41" s="277"/>
      <c r="MSR41" s="277"/>
      <c r="MSS41" s="277"/>
      <c r="MST41" s="277"/>
      <c r="MSU41" s="277"/>
      <c r="MSV41" s="277"/>
      <c r="MSW41" s="277"/>
      <c r="MSX41" s="277"/>
      <c r="MSY41" s="277"/>
      <c r="MSZ41" s="277"/>
      <c r="MTA41" s="277"/>
      <c r="MTB41" s="277"/>
      <c r="MTC41" s="277"/>
      <c r="MTD41" s="277"/>
      <c r="MTE41" s="277"/>
      <c r="MTF41" s="277"/>
      <c r="MTG41" s="277"/>
      <c r="MTH41" s="277"/>
      <c r="MTI41" s="277"/>
      <c r="MTJ41" s="277"/>
      <c r="MTK41" s="277"/>
      <c r="MTL41" s="277"/>
      <c r="MTM41" s="277"/>
      <c r="MTN41" s="277"/>
      <c r="MTO41" s="277"/>
      <c r="MTP41" s="277"/>
      <c r="MTQ41" s="277"/>
      <c r="MTR41" s="277"/>
      <c r="MTS41" s="277"/>
      <c r="MTT41" s="277"/>
      <c r="MTU41" s="277"/>
      <c r="MTV41" s="277"/>
      <c r="MTW41" s="277"/>
      <c r="MTX41" s="277"/>
      <c r="MTY41" s="277"/>
      <c r="MTZ41" s="277"/>
      <c r="MUA41" s="277"/>
      <c r="MUB41" s="277"/>
      <c r="MUC41" s="277"/>
      <c r="MUD41" s="277"/>
      <c r="MUE41" s="277"/>
      <c r="MUF41" s="277"/>
      <c r="MUG41" s="277"/>
      <c r="MUH41" s="277"/>
      <c r="MUI41" s="277"/>
      <c r="MUJ41" s="277"/>
      <c r="MUK41" s="277"/>
      <c r="MUL41" s="277"/>
      <c r="MUM41" s="277"/>
      <c r="MUN41" s="277"/>
      <c r="MUO41" s="277"/>
      <c r="MUP41" s="277"/>
      <c r="MUQ41" s="277"/>
      <c r="MUR41" s="277"/>
      <c r="MUS41" s="277"/>
      <c r="MUT41" s="277"/>
      <c r="MUU41" s="277"/>
      <c r="MUV41" s="277"/>
      <c r="MUW41" s="277"/>
      <c r="MUX41" s="277"/>
      <c r="MUY41" s="277"/>
      <c r="MUZ41" s="277"/>
      <c r="MVA41" s="277"/>
      <c r="MVB41" s="277"/>
      <c r="MVC41" s="277"/>
      <c r="MVD41" s="277"/>
      <c r="MVE41" s="277"/>
      <c r="MVF41" s="277"/>
      <c r="MVG41" s="277"/>
      <c r="MVH41" s="277"/>
      <c r="MVI41" s="277"/>
      <c r="MVJ41" s="277"/>
      <c r="MVK41" s="277"/>
      <c r="MVL41" s="277"/>
      <c r="MVM41" s="277"/>
      <c r="MVN41" s="277"/>
      <c r="MVO41" s="277"/>
      <c r="MVP41" s="277"/>
      <c r="MVQ41" s="277"/>
      <c r="MVR41" s="277"/>
      <c r="MVS41" s="277"/>
      <c r="MVT41" s="277"/>
      <c r="MVU41" s="277"/>
      <c r="MVV41" s="277"/>
      <c r="MVW41" s="277"/>
      <c r="MVX41" s="277"/>
      <c r="MVY41" s="277"/>
      <c r="MVZ41" s="277"/>
      <c r="MWA41" s="277"/>
      <c r="MWB41" s="277"/>
      <c r="MWC41" s="277"/>
      <c r="MWD41" s="277"/>
      <c r="MWE41" s="277"/>
      <c r="MWF41" s="277"/>
      <c r="MWG41" s="277"/>
      <c r="MWH41" s="277"/>
      <c r="MWI41" s="277"/>
      <c r="MWJ41" s="277"/>
      <c r="MWK41" s="277"/>
      <c r="MWL41" s="277"/>
      <c r="MWM41" s="277"/>
      <c r="MWN41" s="277"/>
      <c r="MWO41" s="277"/>
      <c r="MWP41" s="277"/>
      <c r="MWQ41" s="277"/>
      <c r="MWR41" s="277"/>
      <c r="MWS41" s="277"/>
      <c r="MWT41" s="277"/>
      <c r="MWU41" s="277"/>
      <c r="MWV41" s="277"/>
      <c r="MWW41" s="277"/>
      <c r="MWX41" s="277"/>
      <c r="MWY41" s="277"/>
      <c r="MWZ41" s="277"/>
      <c r="MXA41" s="277"/>
      <c r="MXB41" s="277"/>
      <c r="MXC41" s="277"/>
      <c r="MXD41" s="277"/>
      <c r="MXE41" s="277"/>
      <c r="MXF41" s="277"/>
      <c r="MXG41" s="277"/>
      <c r="MXH41" s="277"/>
      <c r="MXI41" s="277"/>
      <c r="MXJ41" s="277"/>
      <c r="MXK41" s="277"/>
      <c r="MXL41" s="277"/>
      <c r="MXM41" s="277"/>
      <c r="MXN41" s="277"/>
      <c r="MXO41" s="277"/>
      <c r="MXP41" s="277"/>
      <c r="MXQ41" s="277"/>
      <c r="MXR41" s="277"/>
      <c r="MXS41" s="277"/>
      <c r="MXT41" s="277"/>
      <c r="MXU41" s="277"/>
      <c r="MXV41" s="277"/>
      <c r="MXW41" s="277"/>
      <c r="MXX41" s="277"/>
      <c r="MXY41" s="277"/>
      <c r="MXZ41" s="277"/>
      <c r="MYA41" s="277"/>
      <c r="MYB41" s="277"/>
      <c r="MYC41" s="277"/>
      <c r="MYD41" s="277"/>
      <c r="MYE41" s="277"/>
      <c r="MYF41" s="277"/>
      <c r="MYG41" s="277"/>
      <c r="MYH41" s="277"/>
      <c r="MYI41" s="277"/>
      <c r="MYJ41" s="277"/>
      <c r="MYK41" s="277"/>
      <c r="MYL41" s="277"/>
      <c r="MYM41" s="277"/>
      <c r="MYN41" s="277"/>
      <c r="MYO41" s="277"/>
      <c r="MYP41" s="277"/>
      <c r="MYQ41" s="277"/>
      <c r="MYR41" s="277"/>
      <c r="MYS41" s="277"/>
      <c r="MYT41" s="277"/>
      <c r="MYU41" s="277"/>
      <c r="MYV41" s="277"/>
      <c r="MYW41" s="277"/>
      <c r="MYX41" s="277"/>
      <c r="MYY41" s="277"/>
      <c r="MYZ41" s="277"/>
      <c r="MZA41" s="277"/>
      <c r="MZB41" s="277"/>
      <c r="MZC41" s="277"/>
      <c r="MZD41" s="277"/>
      <c r="MZE41" s="277"/>
      <c r="MZF41" s="277"/>
      <c r="MZG41" s="277"/>
      <c r="MZH41" s="277"/>
      <c r="MZI41" s="277"/>
      <c r="MZJ41" s="277"/>
      <c r="MZK41" s="277"/>
      <c r="MZL41" s="277"/>
      <c r="MZM41" s="277"/>
      <c r="MZN41" s="277"/>
      <c r="MZO41" s="277"/>
      <c r="MZP41" s="277"/>
      <c r="MZQ41" s="277"/>
      <c r="MZR41" s="277"/>
      <c r="MZS41" s="277"/>
      <c r="MZT41" s="277"/>
      <c r="MZU41" s="277"/>
      <c r="MZV41" s="277"/>
      <c r="MZW41" s="277"/>
      <c r="MZX41" s="277"/>
      <c r="MZY41" s="277"/>
      <c r="MZZ41" s="277"/>
      <c r="NAA41" s="277"/>
      <c r="NAB41" s="277"/>
      <c r="NAC41" s="277"/>
      <c r="NAD41" s="277"/>
      <c r="NAE41" s="277"/>
      <c r="NAF41" s="277"/>
      <c r="NAG41" s="277"/>
      <c r="NAH41" s="277"/>
      <c r="NAI41" s="277"/>
      <c r="NAJ41" s="277"/>
      <c r="NAK41" s="277"/>
      <c r="NAL41" s="277"/>
      <c r="NAM41" s="277"/>
      <c r="NAN41" s="277"/>
      <c r="NAO41" s="277"/>
      <c r="NAP41" s="277"/>
      <c r="NAQ41" s="277"/>
      <c r="NAR41" s="277"/>
      <c r="NAS41" s="277"/>
      <c r="NAT41" s="277"/>
      <c r="NAU41" s="277"/>
      <c r="NAV41" s="277"/>
      <c r="NAW41" s="277"/>
      <c r="NAX41" s="277"/>
      <c r="NAY41" s="277"/>
      <c r="NAZ41" s="277"/>
      <c r="NBA41" s="277"/>
      <c r="NBB41" s="277"/>
      <c r="NBC41" s="277"/>
      <c r="NBD41" s="277"/>
      <c r="NBE41" s="277"/>
      <c r="NBF41" s="277"/>
      <c r="NBG41" s="277"/>
      <c r="NBH41" s="277"/>
      <c r="NBI41" s="277"/>
      <c r="NBJ41" s="277"/>
      <c r="NBK41" s="277"/>
      <c r="NBL41" s="277"/>
      <c r="NBM41" s="277"/>
      <c r="NBN41" s="277"/>
      <c r="NBO41" s="277"/>
      <c r="NBP41" s="277"/>
      <c r="NBQ41" s="277"/>
      <c r="NBR41" s="277"/>
      <c r="NBS41" s="277"/>
      <c r="NBT41" s="277"/>
      <c r="NBU41" s="277"/>
      <c r="NBV41" s="277"/>
      <c r="NBW41" s="277"/>
      <c r="NBX41" s="277"/>
      <c r="NBY41" s="277"/>
      <c r="NBZ41" s="277"/>
      <c r="NCA41" s="277"/>
      <c r="NCB41" s="277"/>
      <c r="NCC41" s="277"/>
      <c r="NCD41" s="277"/>
      <c r="NCE41" s="277"/>
      <c r="NCF41" s="277"/>
      <c r="NCG41" s="277"/>
      <c r="NCH41" s="277"/>
      <c r="NCI41" s="277"/>
      <c r="NCJ41" s="277"/>
      <c r="NCK41" s="277"/>
      <c r="NCL41" s="277"/>
      <c r="NCM41" s="277"/>
      <c r="NCN41" s="277"/>
      <c r="NCO41" s="277"/>
      <c r="NCP41" s="277"/>
      <c r="NCQ41" s="277"/>
      <c r="NCR41" s="277"/>
      <c r="NCS41" s="277"/>
      <c r="NCT41" s="277"/>
      <c r="NCU41" s="277"/>
      <c r="NCV41" s="277"/>
      <c r="NCW41" s="277"/>
      <c r="NCX41" s="277"/>
      <c r="NCY41" s="277"/>
      <c r="NCZ41" s="277"/>
      <c r="NDA41" s="277"/>
      <c r="NDB41" s="277"/>
      <c r="NDC41" s="277"/>
      <c r="NDD41" s="277"/>
      <c r="NDE41" s="277"/>
      <c r="NDF41" s="277"/>
      <c r="NDG41" s="277"/>
      <c r="NDH41" s="277"/>
      <c r="NDI41" s="277"/>
      <c r="NDJ41" s="277"/>
      <c r="NDK41" s="277"/>
      <c r="NDL41" s="277"/>
      <c r="NDM41" s="277"/>
      <c r="NDN41" s="277"/>
      <c r="NDO41" s="277"/>
      <c r="NDP41" s="277"/>
      <c r="NDQ41" s="277"/>
      <c r="NDR41" s="277"/>
      <c r="NDS41" s="277"/>
      <c r="NDT41" s="277"/>
      <c r="NDU41" s="277"/>
      <c r="NDV41" s="277"/>
      <c r="NDW41" s="277"/>
      <c r="NDX41" s="277"/>
      <c r="NDY41" s="277"/>
      <c r="NDZ41" s="277"/>
      <c r="NEA41" s="277"/>
      <c r="NEB41" s="277"/>
      <c r="NEC41" s="277"/>
      <c r="NED41" s="277"/>
      <c r="NEE41" s="277"/>
      <c r="NEF41" s="277"/>
      <c r="NEG41" s="277"/>
      <c r="NEH41" s="277"/>
      <c r="NEI41" s="277"/>
      <c r="NEJ41" s="277"/>
      <c r="NEK41" s="277"/>
      <c r="NEL41" s="277"/>
      <c r="NEM41" s="277"/>
      <c r="NEN41" s="277"/>
      <c r="NEO41" s="277"/>
      <c r="NEP41" s="277"/>
      <c r="NEQ41" s="277"/>
      <c r="NER41" s="277"/>
      <c r="NES41" s="277"/>
      <c r="NET41" s="277"/>
      <c r="NEU41" s="277"/>
      <c r="NEV41" s="277"/>
      <c r="NEW41" s="277"/>
      <c r="NEX41" s="277"/>
      <c r="NEY41" s="277"/>
      <c r="NEZ41" s="277"/>
      <c r="NFA41" s="277"/>
      <c r="NFB41" s="277"/>
      <c r="NFC41" s="277"/>
      <c r="NFD41" s="277"/>
      <c r="NFE41" s="277"/>
      <c r="NFF41" s="277"/>
      <c r="NFG41" s="277"/>
      <c r="NFH41" s="277"/>
      <c r="NFI41" s="277"/>
      <c r="NFJ41" s="277"/>
      <c r="NFK41" s="277"/>
      <c r="NFL41" s="277"/>
      <c r="NFM41" s="277"/>
      <c r="NFN41" s="277"/>
      <c r="NFO41" s="277"/>
      <c r="NFP41" s="277"/>
      <c r="NFQ41" s="277"/>
      <c r="NFR41" s="277"/>
      <c r="NFS41" s="277"/>
      <c r="NFT41" s="277"/>
      <c r="NFU41" s="277"/>
      <c r="NFV41" s="277"/>
      <c r="NFW41" s="277"/>
      <c r="NFX41" s="277"/>
      <c r="NFY41" s="277"/>
      <c r="NFZ41" s="277"/>
      <c r="NGA41" s="277"/>
      <c r="NGB41" s="277"/>
      <c r="NGC41" s="277"/>
      <c r="NGD41" s="277"/>
      <c r="NGE41" s="277"/>
      <c r="NGF41" s="277"/>
      <c r="NGG41" s="277"/>
      <c r="NGH41" s="277"/>
      <c r="NGI41" s="277"/>
      <c r="NGJ41" s="277"/>
      <c r="NGK41" s="277"/>
      <c r="NGL41" s="277"/>
      <c r="NGM41" s="277"/>
      <c r="NGN41" s="277"/>
      <c r="NGO41" s="277"/>
      <c r="NGP41" s="277"/>
      <c r="NGQ41" s="277"/>
      <c r="NGR41" s="277"/>
      <c r="NGS41" s="277"/>
      <c r="NGT41" s="277"/>
      <c r="NGU41" s="277"/>
      <c r="NGV41" s="277"/>
      <c r="NGW41" s="277"/>
      <c r="NGX41" s="277"/>
      <c r="NGY41" s="277"/>
      <c r="NGZ41" s="277"/>
      <c r="NHA41" s="277"/>
      <c r="NHB41" s="277"/>
      <c r="NHC41" s="277"/>
      <c r="NHD41" s="277"/>
      <c r="NHE41" s="277"/>
      <c r="NHF41" s="277"/>
      <c r="NHG41" s="277"/>
      <c r="NHH41" s="277"/>
      <c r="NHI41" s="277"/>
      <c r="NHJ41" s="277"/>
      <c r="NHK41" s="277"/>
      <c r="NHL41" s="277"/>
      <c r="NHM41" s="277"/>
      <c r="NHN41" s="277"/>
      <c r="NHO41" s="277"/>
      <c r="NHP41" s="277"/>
      <c r="NHQ41" s="277"/>
      <c r="NHR41" s="277"/>
      <c r="NHS41" s="277"/>
      <c r="NHT41" s="277"/>
      <c r="NHU41" s="277"/>
      <c r="NHV41" s="277"/>
      <c r="NHW41" s="277"/>
      <c r="NHX41" s="277"/>
      <c r="NHY41" s="277"/>
      <c r="NHZ41" s="277"/>
      <c r="NIA41" s="277"/>
      <c r="NIB41" s="277"/>
      <c r="NIC41" s="277"/>
      <c r="NID41" s="277"/>
      <c r="NIE41" s="277"/>
      <c r="NIF41" s="277"/>
      <c r="NIG41" s="277"/>
      <c r="NIH41" s="277"/>
      <c r="NII41" s="277"/>
      <c r="NIJ41" s="277"/>
      <c r="NIK41" s="277"/>
      <c r="NIL41" s="277"/>
      <c r="NIM41" s="277"/>
      <c r="NIN41" s="277"/>
      <c r="NIO41" s="277"/>
      <c r="NIP41" s="277"/>
      <c r="NIQ41" s="277"/>
      <c r="NIR41" s="277"/>
      <c r="NIS41" s="277"/>
      <c r="NIT41" s="277"/>
      <c r="NIU41" s="277"/>
      <c r="NIV41" s="277"/>
      <c r="NIW41" s="277"/>
      <c r="NIX41" s="277"/>
      <c r="NIY41" s="277"/>
      <c r="NIZ41" s="277"/>
      <c r="NJA41" s="277"/>
      <c r="NJB41" s="277"/>
      <c r="NJC41" s="277"/>
      <c r="NJD41" s="277"/>
      <c r="NJE41" s="277"/>
      <c r="NJF41" s="277"/>
      <c r="NJG41" s="277"/>
      <c r="NJH41" s="277"/>
      <c r="NJI41" s="277"/>
      <c r="NJJ41" s="277"/>
      <c r="NJK41" s="277"/>
      <c r="NJL41" s="277"/>
      <c r="NJM41" s="277"/>
      <c r="NJN41" s="277"/>
      <c r="NJO41" s="277"/>
      <c r="NJP41" s="277"/>
      <c r="NJQ41" s="277"/>
      <c r="NJR41" s="277"/>
      <c r="NJS41" s="277"/>
      <c r="NJT41" s="277"/>
      <c r="NJU41" s="277"/>
      <c r="NJV41" s="277"/>
      <c r="NJW41" s="277"/>
      <c r="NJX41" s="277"/>
      <c r="NJY41" s="277"/>
      <c r="NJZ41" s="277"/>
      <c r="NKA41" s="277"/>
      <c r="NKB41" s="277"/>
      <c r="NKC41" s="277"/>
      <c r="NKD41" s="277"/>
      <c r="NKE41" s="277"/>
      <c r="NKF41" s="277"/>
      <c r="NKG41" s="277"/>
      <c r="NKH41" s="277"/>
      <c r="NKI41" s="277"/>
      <c r="NKJ41" s="277"/>
      <c r="NKK41" s="277"/>
      <c r="NKL41" s="277"/>
      <c r="NKM41" s="277"/>
      <c r="NKN41" s="277"/>
      <c r="NKO41" s="277"/>
      <c r="NKP41" s="277"/>
      <c r="NKQ41" s="277"/>
      <c r="NKR41" s="277"/>
      <c r="NKS41" s="277"/>
      <c r="NKT41" s="277"/>
      <c r="NKU41" s="277"/>
      <c r="NKV41" s="277"/>
      <c r="NKW41" s="277"/>
      <c r="NKX41" s="277"/>
      <c r="NKY41" s="277"/>
      <c r="NKZ41" s="277"/>
      <c r="NLA41" s="277"/>
      <c r="NLB41" s="277"/>
      <c r="NLC41" s="277"/>
      <c r="NLD41" s="277"/>
      <c r="NLE41" s="277"/>
      <c r="NLF41" s="277"/>
      <c r="NLG41" s="277"/>
      <c r="NLH41" s="277"/>
      <c r="NLI41" s="277"/>
      <c r="NLJ41" s="277"/>
      <c r="NLK41" s="277"/>
      <c r="NLL41" s="277"/>
      <c r="NLM41" s="277"/>
      <c r="NLN41" s="277"/>
      <c r="NLO41" s="277"/>
      <c r="NLP41" s="277"/>
      <c r="NLQ41" s="277"/>
      <c r="NLR41" s="277"/>
      <c r="NLS41" s="277"/>
      <c r="NLT41" s="277"/>
      <c r="NLU41" s="277"/>
      <c r="NLV41" s="277"/>
      <c r="NLW41" s="277"/>
      <c r="NLX41" s="277"/>
      <c r="NLY41" s="277"/>
      <c r="NLZ41" s="277"/>
      <c r="NMA41" s="277"/>
      <c r="NMB41" s="277"/>
      <c r="NMC41" s="277"/>
      <c r="NMD41" s="277"/>
      <c r="NME41" s="277"/>
      <c r="NMF41" s="277"/>
      <c r="NMG41" s="277"/>
      <c r="NMH41" s="277"/>
      <c r="NMI41" s="277"/>
      <c r="NMJ41" s="277"/>
      <c r="NMK41" s="277"/>
      <c r="NML41" s="277"/>
      <c r="NMM41" s="277"/>
      <c r="NMN41" s="277"/>
      <c r="NMO41" s="277"/>
      <c r="NMP41" s="277"/>
      <c r="NMQ41" s="277"/>
      <c r="NMR41" s="277"/>
      <c r="NMS41" s="277"/>
      <c r="NMT41" s="277"/>
      <c r="NMU41" s="277"/>
      <c r="NMV41" s="277"/>
      <c r="NMW41" s="277"/>
      <c r="NMX41" s="277"/>
      <c r="NMY41" s="277"/>
      <c r="NMZ41" s="277"/>
      <c r="NNA41" s="277"/>
      <c r="NNB41" s="277"/>
      <c r="NNC41" s="277"/>
      <c r="NND41" s="277"/>
      <c r="NNE41" s="277"/>
      <c r="NNF41" s="277"/>
      <c r="NNG41" s="277"/>
      <c r="NNH41" s="277"/>
      <c r="NNI41" s="277"/>
      <c r="NNJ41" s="277"/>
      <c r="NNK41" s="277"/>
      <c r="NNL41" s="277"/>
      <c r="NNM41" s="277"/>
      <c r="NNN41" s="277"/>
      <c r="NNO41" s="277"/>
      <c r="NNP41" s="277"/>
      <c r="NNQ41" s="277"/>
      <c r="NNR41" s="277"/>
      <c r="NNS41" s="277"/>
      <c r="NNT41" s="277"/>
      <c r="NNU41" s="277"/>
      <c r="NNV41" s="277"/>
      <c r="NNW41" s="277"/>
      <c r="NNX41" s="277"/>
      <c r="NNY41" s="277"/>
      <c r="NNZ41" s="277"/>
      <c r="NOA41" s="277"/>
      <c r="NOB41" s="277"/>
      <c r="NOC41" s="277"/>
      <c r="NOD41" s="277"/>
      <c r="NOE41" s="277"/>
      <c r="NOF41" s="277"/>
      <c r="NOG41" s="277"/>
      <c r="NOH41" s="277"/>
      <c r="NOI41" s="277"/>
      <c r="NOJ41" s="277"/>
      <c r="NOK41" s="277"/>
      <c r="NOL41" s="277"/>
      <c r="NOM41" s="277"/>
      <c r="NON41" s="277"/>
      <c r="NOO41" s="277"/>
      <c r="NOP41" s="277"/>
      <c r="NOQ41" s="277"/>
      <c r="NOR41" s="277"/>
      <c r="NOS41" s="277"/>
      <c r="NOT41" s="277"/>
      <c r="NOU41" s="277"/>
      <c r="NOV41" s="277"/>
      <c r="NOW41" s="277"/>
      <c r="NOX41" s="277"/>
      <c r="NOY41" s="277"/>
      <c r="NOZ41" s="277"/>
      <c r="NPA41" s="277"/>
      <c r="NPB41" s="277"/>
      <c r="NPC41" s="277"/>
      <c r="NPD41" s="277"/>
      <c r="NPE41" s="277"/>
      <c r="NPF41" s="277"/>
      <c r="NPG41" s="277"/>
      <c r="NPH41" s="277"/>
      <c r="NPI41" s="277"/>
      <c r="NPJ41" s="277"/>
      <c r="NPK41" s="277"/>
      <c r="NPL41" s="277"/>
      <c r="NPM41" s="277"/>
      <c r="NPN41" s="277"/>
      <c r="NPO41" s="277"/>
      <c r="NPP41" s="277"/>
      <c r="NPQ41" s="277"/>
      <c r="NPR41" s="277"/>
      <c r="NPS41" s="277"/>
      <c r="NPT41" s="277"/>
      <c r="NPU41" s="277"/>
      <c r="NPV41" s="277"/>
      <c r="NPW41" s="277"/>
      <c r="NPX41" s="277"/>
      <c r="NPY41" s="277"/>
      <c r="NPZ41" s="277"/>
      <c r="NQA41" s="277"/>
      <c r="NQB41" s="277"/>
      <c r="NQC41" s="277"/>
      <c r="NQD41" s="277"/>
      <c r="NQE41" s="277"/>
      <c r="NQF41" s="277"/>
      <c r="NQG41" s="277"/>
      <c r="NQH41" s="277"/>
      <c r="NQI41" s="277"/>
      <c r="NQJ41" s="277"/>
      <c r="NQK41" s="277"/>
      <c r="NQL41" s="277"/>
      <c r="NQM41" s="277"/>
      <c r="NQN41" s="277"/>
      <c r="NQO41" s="277"/>
      <c r="NQP41" s="277"/>
      <c r="NQQ41" s="277"/>
      <c r="NQR41" s="277"/>
      <c r="NQS41" s="277"/>
      <c r="NQT41" s="277"/>
      <c r="NQU41" s="277"/>
      <c r="NQV41" s="277"/>
      <c r="NQW41" s="277"/>
      <c r="NQX41" s="277"/>
      <c r="NQY41" s="277"/>
      <c r="NQZ41" s="277"/>
      <c r="NRA41" s="277"/>
      <c r="NRB41" s="277"/>
      <c r="NRC41" s="277"/>
      <c r="NRD41" s="277"/>
      <c r="NRE41" s="277"/>
      <c r="NRF41" s="277"/>
      <c r="NRG41" s="277"/>
      <c r="NRH41" s="277"/>
      <c r="NRI41" s="277"/>
      <c r="NRJ41" s="277"/>
      <c r="NRK41" s="277"/>
      <c r="NRL41" s="277"/>
      <c r="NRM41" s="277"/>
      <c r="NRN41" s="277"/>
      <c r="NRO41" s="277"/>
      <c r="NRP41" s="277"/>
      <c r="NRQ41" s="277"/>
      <c r="NRR41" s="277"/>
      <c r="NRS41" s="277"/>
      <c r="NRT41" s="277"/>
      <c r="NRU41" s="277"/>
      <c r="NRV41" s="277"/>
      <c r="NRW41" s="277"/>
      <c r="NRX41" s="277"/>
      <c r="NRY41" s="277"/>
      <c r="NRZ41" s="277"/>
      <c r="NSA41" s="277"/>
      <c r="NSB41" s="277"/>
      <c r="NSC41" s="277"/>
      <c r="NSD41" s="277"/>
      <c r="NSE41" s="277"/>
      <c r="NSF41" s="277"/>
      <c r="NSG41" s="277"/>
      <c r="NSH41" s="277"/>
      <c r="NSI41" s="277"/>
      <c r="NSJ41" s="277"/>
      <c r="NSK41" s="277"/>
      <c r="NSL41" s="277"/>
      <c r="NSM41" s="277"/>
      <c r="NSN41" s="277"/>
      <c r="NSO41" s="277"/>
      <c r="NSP41" s="277"/>
      <c r="NSQ41" s="277"/>
      <c r="NSR41" s="277"/>
      <c r="NSS41" s="277"/>
      <c r="NST41" s="277"/>
      <c r="NSU41" s="277"/>
      <c r="NSV41" s="277"/>
      <c r="NSW41" s="277"/>
      <c r="NSX41" s="277"/>
      <c r="NSY41" s="277"/>
      <c r="NSZ41" s="277"/>
      <c r="NTA41" s="277"/>
      <c r="NTB41" s="277"/>
      <c r="NTC41" s="277"/>
      <c r="NTD41" s="277"/>
      <c r="NTE41" s="277"/>
      <c r="NTF41" s="277"/>
      <c r="NTG41" s="277"/>
      <c r="NTH41" s="277"/>
      <c r="NTI41" s="277"/>
      <c r="NTJ41" s="277"/>
      <c r="NTK41" s="277"/>
      <c r="NTL41" s="277"/>
      <c r="NTM41" s="277"/>
      <c r="NTN41" s="277"/>
      <c r="NTO41" s="277"/>
      <c r="NTP41" s="277"/>
      <c r="NTQ41" s="277"/>
      <c r="NTR41" s="277"/>
      <c r="NTS41" s="277"/>
      <c r="NTT41" s="277"/>
      <c r="NTU41" s="277"/>
      <c r="NTV41" s="277"/>
      <c r="NTW41" s="277"/>
      <c r="NTX41" s="277"/>
      <c r="NTY41" s="277"/>
      <c r="NTZ41" s="277"/>
      <c r="NUA41" s="277"/>
      <c r="NUB41" s="277"/>
      <c r="NUC41" s="277"/>
      <c r="NUD41" s="277"/>
      <c r="NUE41" s="277"/>
      <c r="NUF41" s="277"/>
      <c r="NUG41" s="277"/>
      <c r="NUH41" s="277"/>
      <c r="NUI41" s="277"/>
      <c r="NUJ41" s="277"/>
      <c r="NUK41" s="277"/>
      <c r="NUL41" s="277"/>
      <c r="NUM41" s="277"/>
      <c r="NUN41" s="277"/>
      <c r="NUO41" s="277"/>
      <c r="NUP41" s="277"/>
      <c r="NUQ41" s="277"/>
      <c r="NUR41" s="277"/>
      <c r="NUS41" s="277"/>
      <c r="NUT41" s="277"/>
      <c r="NUU41" s="277"/>
      <c r="NUV41" s="277"/>
      <c r="NUW41" s="277"/>
      <c r="NUX41" s="277"/>
      <c r="NUY41" s="277"/>
      <c r="NUZ41" s="277"/>
      <c r="NVA41" s="277"/>
      <c r="NVB41" s="277"/>
      <c r="NVC41" s="277"/>
      <c r="NVD41" s="277"/>
      <c r="NVE41" s="277"/>
      <c r="NVF41" s="277"/>
      <c r="NVG41" s="277"/>
      <c r="NVH41" s="277"/>
      <c r="NVI41" s="277"/>
      <c r="NVJ41" s="277"/>
      <c r="NVK41" s="277"/>
      <c r="NVL41" s="277"/>
      <c r="NVM41" s="277"/>
      <c r="NVN41" s="277"/>
      <c r="NVO41" s="277"/>
      <c r="NVP41" s="277"/>
      <c r="NVQ41" s="277"/>
      <c r="NVR41" s="277"/>
      <c r="NVS41" s="277"/>
      <c r="NVT41" s="277"/>
      <c r="NVU41" s="277"/>
      <c r="NVV41" s="277"/>
      <c r="NVW41" s="277"/>
      <c r="NVX41" s="277"/>
      <c r="NVY41" s="277"/>
      <c r="NVZ41" s="277"/>
      <c r="NWA41" s="277"/>
      <c r="NWB41" s="277"/>
      <c r="NWC41" s="277"/>
      <c r="NWD41" s="277"/>
      <c r="NWE41" s="277"/>
      <c r="NWF41" s="277"/>
      <c r="NWG41" s="277"/>
      <c r="NWH41" s="277"/>
      <c r="NWI41" s="277"/>
      <c r="NWJ41" s="277"/>
      <c r="NWK41" s="277"/>
      <c r="NWL41" s="277"/>
      <c r="NWM41" s="277"/>
      <c r="NWN41" s="277"/>
      <c r="NWO41" s="277"/>
      <c r="NWP41" s="277"/>
      <c r="NWQ41" s="277"/>
      <c r="NWR41" s="277"/>
      <c r="NWS41" s="277"/>
      <c r="NWT41" s="277"/>
      <c r="NWU41" s="277"/>
      <c r="NWV41" s="277"/>
      <c r="NWW41" s="277"/>
      <c r="NWX41" s="277"/>
      <c r="NWY41" s="277"/>
      <c r="NWZ41" s="277"/>
      <c r="NXA41" s="277"/>
      <c r="NXB41" s="277"/>
      <c r="NXC41" s="277"/>
      <c r="NXD41" s="277"/>
      <c r="NXE41" s="277"/>
      <c r="NXF41" s="277"/>
      <c r="NXG41" s="277"/>
      <c r="NXH41" s="277"/>
      <c r="NXI41" s="277"/>
      <c r="NXJ41" s="277"/>
      <c r="NXK41" s="277"/>
      <c r="NXL41" s="277"/>
      <c r="NXM41" s="277"/>
      <c r="NXN41" s="277"/>
      <c r="NXO41" s="277"/>
      <c r="NXP41" s="277"/>
      <c r="NXQ41" s="277"/>
      <c r="NXR41" s="277"/>
      <c r="NXS41" s="277"/>
      <c r="NXT41" s="277"/>
      <c r="NXU41" s="277"/>
      <c r="NXV41" s="277"/>
      <c r="NXW41" s="277"/>
      <c r="NXX41" s="277"/>
      <c r="NXY41" s="277"/>
      <c r="NXZ41" s="277"/>
      <c r="NYA41" s="277"/>
      <c r="NYB41" s="277"/>
      <c r="NYC41" s="277"/>
      <c r="NYD41" s="277"/>
      <c r="NYE41" s="277"/>
      <c r="NYF41" s="277"/>
      <c r="NYG41" s="277"/>
      <c r="NYH41" s="277"/>
      <c r="NYI41" s="277"/>
      <c r="NYJ41" s="277"/>
      <c r="NYK41" s="277"/>
      <c r="NYL41" s="277"/>
      <c r="NYM41" s="277"/>
      <c r="NYN41" s="277"/>
      <c r="NYO41" s="277"/>
      <c r="NYP41" s="277"/>
      <c r="NYQ41" s="277"/>
      <c r="NYR41" s="277"/>
      <c r="NYS41" s="277"/>
      <c r="NYT41" s="277"/>
      <c r="NYU41" s="277"/>
      <c r="NYV41" s="277"/>
      <c r="NYW41" s="277"/>
      <c r="NYX41" s="277"/>
      <c r="NYY41" s="277"/>
      <c r="NYZ41" s="277"/>
      <c r="NZA41" s="277"/>
      <c r="NZB41" s="277"/>
      <c r="NZC41" s="277"/>
      <c r="NZD41" s="277"/>
      <c r="NZE41" s="277"/>
      <c r="NZF41" s="277"/>
      <c r="NZG41" s="277"/>
      <c r="NZH41" s="277"/>
      <c r="NZI41" s="277"/>
      <c r="NZJ41" s="277"/>
      <c r="NZK41" s="277"/>
      <c r="NZL41" s="277"/>
      <c r="NZM41" s="277"/>
      <c r="NZN41" s="277"/>
      <c r="NZO41" s="277"/>
      <c r="NZP41" s="277"/>
      <c r="NZQ41" s="277"/>
      <c r="NZR41" s="277"/>
      <c r="NZS41" s="277"/>
      <c r="NZT41" s="277"/>
      <c r="NZU41" s="277"/>
      <c r="NZV41" s="277"/>
      <c r="NZW41" s="277"/>
      <c r="NZX41" s="277"/>
      <c r="NZY41" s="277"/>
      <c r="NZZ41" s="277"/>
      <c r="OAA41" s="277"/>
      <c r="OAB41" s="277"/>
      <c r="OAC41" s="277"/>
      <c r="OAD41" s="277"/>
      <c r="OAE41" s="277"/>
      <c r="OAF41" s="277"/>
      <c r="OAG41" s="277"/>
      <c r="OAH41" s="277"/>
      <c r="OAI41" s="277"/>
      <c r="OAJ41" s="277"/>
      <c r="OAK41" s="277"/>
      <c r="OAL41" s="277"/>
      <c r="OAM41" s="277"/>
      <c r="OAN41" s="277"/>
      <c r="OAO41" s="277"/>
      <c r="OAP41" s="277"/>
      <c r="OAQ41" s="277"/>
      <c r="OAR41" s="277"/>
      <c r="OAS41" s="277"/>
      <c r="OAT41" s="277"/>
      <c r="OAU41" s="277"/>
      <c r="OAV41" s="277"/>
      <c r="OAW41" s="277"/>
      <c r="OAX41" s="277"/>
      <c r="OAY41" s="277"/>
      <c r="OAZ41" s="277"/>
      <c r="OBA41" s="277"/>
      <c r="OBB41" s="277"/>
      <c r="OBC41" s="277"/>
      <c r="OBD41" s="277"/>
      <c r="OBE41" s="277"/>
      <c r="OBF41" s="277"/>
      <c r="OBG41" s="277"/>
      <c r="OBH41" s="277"/>
      <c r="OBI41" s="277"/>
      <c r="OBJ41" s="277"/>
      <c r="OBK41" s="277"/>
      <c r="OBL41" s="277"/>
      <c r="OBM41" s="277"/>
      <c r="OBN41" s="277"/>
      <c r="OBO41" s="277"/>
      <c r="OBP41" s="277"/>
      <c r="OBQ41" s="277"/>
      <c r="OBR41" s="277"/>
      <c r="OBS41" s="277"/>
      <c r="OBT41" s="277"/>
      <c r="OBU41" s="277"/>
      <c r="OBV41" s="277"/>
      <c r="OBW41" s="277"/>
      <c r="OBX41" s="277"/>
      <c r="OBY41" s="277"/>
      <c r="OBZ41" s="277"/>
      <c r="OCA41" s="277"/>
      <c r="OCB41" s="277"/>
      <c r="OCC41" s="277"/>
      <c r="OCD41" s="277"/>
      <c r="OCE41" s="277"/>
      <c r="OCF41" s="277"/>
      <c r="OCG41" s="277"/>
      <c r="OCH41" s="277"/>
      <c r="OCI41" s="277"/>
      <c r="OCJ41" s="277"/>
      <c r="OCK41" s="277"/>
      <c r="OCL41" s="277"/>
      <c r="OCM41" s="277"/>
      <c r="OCN41" s="277"/>
      <c r="OCO41" s="277"/>
      <c r="OCP41" s="277"/>
      <c r="OCQ41" s="277"/>
      <c r="OCR41" s="277"/>
      <c r="OCS41" s="277"/>
      <c r="OCT41" s="277"/>
      <c r="OCU41" s="277"/>
      <c r="OCV41" s="277"/>
      <c r="OCW41" s="277"/>
      <c r="OCX41" s="277"/>
      <c r="OCY41" s="277"/>
      <c r="OCZ41" s="277"/>
      <c r="ODA41" s="277"/>
      <c r="ODB41" s="277"/>
      <c r="ODC41" s="277"/>
      <c r="ODD41" s="277"/>
      <c r="ODE41" s="277"/>
      <c r="ODF41" s="277"/>
      <c r="ODG41" s="277"/>
      <c r="ODH41" s="277"/>
      <c r="ODI41" s="277"/>
      <c r="ODJ41" s="277"/>
      <c r="ODK41" s="277"/>
      <c r="ODL41" s="277"/>
      <c r="ODM41" s="277"/>
      <c r="ODN41" s="277"/>
      <c r="ODO41" s="277"/>
      <c r="ODP41" s="277"/>
      <c r="ODQ41" s="277"/>
      <c r="ODR41" s="277"/>
      <c r="ODS41" s="277"/>
      <c r="ODT41" s="277"/>
      <c r="ODU41" s="277"/>
      <c r="ODV41" s="277"/>
      <c r="ODW41" s="277"/>
      <c r="ODX41" s="277"/>
      <c r="ODY41" s="277"/>
      <c r="ODZ41" s="277"/>
      <c r="OEA41" s="277"/>
      <c r="OEB41" s="277"/>
      <c r="OEC41" s="277"/>
      <c r="OED41" s="277"/>
      <c r="OEE41" s="277"/>
      <c r="OEF41" s="277"/>
      <c r="OEG41" s="277"/>
      <c r="OEH41" s="277"/>
      <c r="OEI41" s="277"/>
      <c r="OEJ41" s="277"/>
      <c r="OEK41" s="277"/>
      <c r="OEL41" s="277"/>
      <c r="OEM41" s="277"/>
      <c r="OEN41" s="277"/>
      <c r="OEO41" s="277"/>
      <c r="OEP41" s="277"/>
      <c r="OEQ41" s="277"/>
      <c r="OER41" s="277"/>
      <c r="OES41" s="277"/>
      <c r="OET41" s="277"/>
      <c r="OEU41" s="277"/>
      <c r="OEV41" s="277"/>
      <c r="OEW41" s="277"/>
      <c r="OEX41" s="277"/>
      <c r="OEY41" s="277"/>
      <c r="OEZ41" s="277"/>
      <c r="OFA41" s="277"/>
      <c r="OFB41" s="277"/>
      <c r="OFC41" s="277"/>
      <c r="OFD41" s="277"/>
      <c r="OFE41" s="277"/>
      <c r="OFF41" s="277"/>
      <c r="OFG41" s="277"/>
      <c r="OFH41" s="277"/>
      <c r="OFI41" s="277"/>
      <c r="OFJ41" s="277"/>
      <c r="OFK41" s="277"/>
      <c r="OFL41" s="277"/>
      <c r="OFM41" s="277"/>
      <c r="OFN41" s="277"/>
      <c r="OFO41" s="277"/>
      <c r="OFP41" s="277"/>
      <c r="OFQ41" s="277"/>
      <c r="OFR41" s="277"/>
      <c r="OFS41" s="277"/>
      <c r="OFT41" s="277"/>
      <c r="OFU41" s="277"/>
      <c r="OFV41" s="277"/>
      <c r="OFW41" s="277"/>
      <c r="OFX41" s="277"/>
      <c r="OFY41" s="277"/>
      <c r="OFZ41" s="277"/>
      <c r="OGA41" s="277"/>
      <c r="OGB41" s="277"/>
      <c r="OGC41" s="277"/>
      <c r="OGD41" s="277"/>
      <c r="OGE41" s="277"/>
      <c r="OGF41" s="277"/>
      <c r="OGG41" s="277"/>
      <c r="OGH41" s="277"/>
      <c r="OGI41" s="277"/>
      <c r="OGJ41" s="277"/>
      <c r="OGK41" s="277"/>
      <c r="OGL41" s="277"/>
      <c r="OGM41" s="277"/>
      <c r="OGN41" s="277"/>
      <c r="OGO41" s="277"/>
      <c r="OGP41" s="277"/>
      <c r="OGQ41" s="277"/>
      <c r="OGR41" s="277"/>
      <c r="OGS41" s="277"/>
      <c r="OGT41" s="277"/>
      <c r="OGU41" s="277"/>
      <c r="OGV41" s="277"/>
      <c r="OGW41" s="277"/>
      <c r="OGX41" s="277"/>
      <c r="OGY41" s="277"/>
      <c r="OGZ41" s="277"/>
      <c r="OHA41" s="277"/>
      <c r="OHB41" s="277"/>
      <c r="OHC41" s="277"/>
      <c r="OHD41" s="277"/>
      <c r="OHE41" s="277"/>
      <c r="OHF41" s="277"/>
      <c r="OHG41" s="277"/>
      <c r="OHH41" s="277"/>
      <c r="OHI41" s="277"/>
      <c r="OHJ41" s="277"/>
      <c r="OHK41" s="277"/>
      <c r="OHL41" s="277"/>
      <c r="OHM41" s="277"/>
      <c r="OHN41" s="277"/>
      <c r="OHO41" s="277"/>
      <c r="OHP41" s="277"/>
      <c r="OHQ41" s="277"/>
      <c r="OHR41" s="277"/>
      <c r="OHS41" s="277"/>
      <c r="OHT41" s="277"/>
      <c r="OHU41" s="277"/>
      <c r="OHV41" s="277"/>
      <c r="OHW41" s="277"/>
      <c r="OHX41" s="277"/>
      <c r="OHY41" s="277"/>
      <c r="OHZ41" s="277"/>
      <c r="OIA41" s="277"/>
      <c r="OIB41" s="277"/>
      <c r="OIC41" s="277"/>
      <c r="OID41" s="277"/>
      <c r="OIE41" s="277"/>
      <c r="OIF41" s="277"/>
      <c r="OIG41" s="277"/>
      <c r="OIH41" s="277"/>
      <c r="OII41" s="277"/>
      <c r="OIJ41" s="277"/>
      <c r="OIK41" s="277"/>
      <c r="OIL41" s="277"/>
      <c r="OIM41" s="277"/>
      <c r="OIN41" s="277"/>
      <c r="OIO41" s="277"/>
      <c r="OIP41" s="277"/>
      <c r="OIQ41" s="277"/>
      <c r="OIR41" s="277"/>
      <c r="OIS41" s="277"/>
      <c r="OIT41" s="277"/>
      <c r="OIU41" s="277"/>
      <c r="OIV41" s="277"/>
      <c r="OIW41" s="277"/>
      <c r="OIX41" s="277"/>
      <c r="OIY41" s="277"/>
      <c r="OIZ41" s="277"/>
      <c r="OJA41" s="277"/>
      <c r="OJB41" s="277"/>
      <c r="OJC41" s="277"/>
      <c r="OJD41" s="277"/>
      <c r="OJE41" s="277"/>
      <c r="OJF41" s="277"/>
      <c r="OJG41" s="277"/>
      <c r="OJH41" s="277"/>
      <c r="OJI41" s="277"/>
      <c r="OJJ41" s="277"/>
      <c r="OJK41" s="277"/>
      <c r="OJL41" s="277"/>
      <c r="OJM41" s="277"/>
      <c r="OJN41" s="277"/>
      <c r="OJO41" s="277"/>
      <c r="OJP41" s="277"/>
      <c r="OJQ41" s="277"/>
      <c r="OJR41" s="277"/>
      <c r="OJS41" s="277"/>
      <c r="OJT41" s="277"/>
      <c r="OJU41" s="277"/>
      <c r="OJV41" s="277"/>
      <c r="OJW41" s="277"/>
      <c r="OJX41" s="277"/>
      <c r="OJY41" s="277"/>
      <c r="OJZ41" s="277"/>
      <c r="OKA41" s="277"/>
      <c r="OKB41" s="277"/>
      <c r="OKC41" s="277"/>
      <c r="OKD41" s="277"/>
      <c r="OKE41" s="277"/>
      <c r="OKF41" s="277"/>
      <c r="OKG41" s="277"/>
      <c r="OKH41" s="277"/>
      <c r="OKI41" s="277"/>
      <c r="OKJ41" s="277"/>
      <c r="OKK41" s="277"/>
      <c r="OKL41" s="277"/>
      <c r="OKM41" s="277"/>
      <c r="OKN41" s="277"/>
      <c r="OKO41" s="277"/>
      <c r="OKP41" s="277"/>
      <c r="OKQ41" s="277"/>
      <c r="OKR41" s="277"/>
      <c r="OKS41" s="277"/>
      <c r="OKT41" s="277"/>
      <c r="OKU41" s="277"/>
      <c r="OKV41" s="277"/>
      <c r="OKW41" s="277"/>
      <c r="OKX41" s="277"/>
      <c r="OKY41" s="277"/>
      <c r="OKZ41" s="277"/>
      <c r="OLA41" s="277"/>
      <c r="OLB41" s="277"/>
      <c r="OLC41" s="277"/>
      <c r="OLD41" s="277"/>
      <c r="OLE41" s="277"/>
      <c r="OLF41" s="277"/>
      <c r="OLG41" s="277"/>
      <c r="OLH41" s="277"/>
      <c r="OLI41" s="277"/>
      <c r="OLJ41" s="277"/>
      <c r="OLK41" s="277"/>
      <c r="OLL41" s="277"/>
      <c r="OLM41" s="277"/>
      <c r="OLN41" s="277"/>
      <c r="OLO41" s="277"/>
      <c r="OLP41" s="277"/>
      <c r="OLQ41" s="277"/>
      <c r="OLR41" s="277"/>
      <c r="OLS41" s="277"/>
      <c r="OLT41" s="277"/>
      <c r="OLU41" s="277"/>
      <c r="OLV41" s="277"/>
      <c r="OLW41" s="277"/>
      <c r="OLX41" s="277"/>
      <c r="OLY41" s="277"/>
      <c r="OLZ41" s="277"/>
      <c r="OMA41" s="277"/>
      <c r="OMB41" s="277"/>
      <c r="OMC41" s="277"/>
      <c r="OMD41" s="277"/>
      <c r="OME41" s="277"/>
      <c r="OMF41" s="277"/>
      <c r="OMG41" s="277"/>
      <c r="OMH41" s="277"/>
      <c r="OMI41" s="277"/>
      <c r="OMJ41" s="277"/>
      <c r="OMK41" s="277"/>
      <c r="OML41" s="277"/>
      <c r="OMM41" s="277"/>
      <c r="OMN41" s="277"/>
      <c r="OMO41" s="277"/>
      <c r="OMP41" s="277"/>
      <c r="OMQ41" s="277"/>
      <c r="OMR41" s="277"/>
      <c r="OMS41" s="277"/>
      <c r="OMT41" s="277"/>
      <c r="OMU41" s="277"/>
      <c r="OMV41" s="277"/>
      <c r="OMW41" s="277"/>
      <c r="OMX41" s="277"/>
      <c r="OMY41" s="277"/>
      <c r="OMZ41" s="277"/>
      <c r="ONA41" s="277"/>
      <c r="ONB41" s="277"/>
      <c r="ONC41" s="277"/>
      <c r="OND41" s="277"/>
      <c r="ONE41" s="277"/>
      <c r="ONF41" s="277"/>
      <c r="ONG41" s="277"/>
      <c r="ONH41" s="277"/>
      <c r="ONI41" s="277"/>
      <c r="ONJ41" s="277"/>
      <c r="ONK41" s="277"/>
      <c r="ONL41" s="277"/>
      <c r="ONM41" s="277"/>
      <c r="ONN41" s="277"/>
      <c r="ONO41" s="277"/>
      <c r="ONP41" s="277"/>
      <c r="ONQ41" s="277"/>
      <c r="ONR41" s="277"/>
      <c r="ONS41" s="277"/>
      <c r="ONT41" s="277"/>
      <c r="ONU41" s="277"/>
      <c r="ONV41" s="277"/>
      <c r="ONW41" s="277"/>
      <c r="ONX41" s="277"/>
      <c r="ONY41" s="277"/>
      <c r="ONZ41" s="277"/>
      <c r="OOA41" s="277"/>
      <c r="OOB41" s="277"/>
      <c r="OOC41" s="277"/>
      <c r="OOD41" s="277"/>
      <c r="OOE41" s="277"/>
      <c r="OOF41" s="277"/>
      <c r="OOG41" s="277"/>
      <c r="OOH41" s="277"/>
      <c r="OOI41" s="277"/>
      <c r="OOJ41" s="277"/>
      <c r="OOK41" s="277"/>
      <c r="OOL41" s="277"/>
      <c r="OOM41" s="277"/>
      <c r="OON41" s="277"/>
      <c r="OOO41" s="277"/>
      <c r="OOP41" s="277"/>
      <c r="OOQ41" s="277"/>
      <c r="OOR41" s="277"/>
      <c r="OOS41" s="277"/>
      <c r="OOT41" s="277"/>
      <c r="OOU41" s="277"/>
      <c r="OOV41" s="277"/>
      <c r="OOW41" s="277"/>
      <c r="OOX41" s="277"/>
      <c r="OOY41" s="277"/>
      <c r="OOZ41" s="277"/>
      <c r="OPA41" s="277"/>
      <c r="OPB41" s="277"/>
      <c r="OPC41" s="277"/>
      <c r="OPD41" s="277"/>
      <c r="OPE41" s="277"/>
      <c r="OPF41" s="277"/>
      <c r="OPG41" s="277"/>
      <c r="OPH41" s="277"/>
      <c r="OPI41" s="277"/>
      <c r="OPJ41" s="277"/>
      <c r="OPK41" s="277"/>
      <c r="OPL41" s="277"/>
      <c r="OPM41" s="277"/>
      <c r="OPN41" s="277"/>
      <c r="OPO41" s="277"/>
      <c r="OPP41" s="277"/>
      <c r="OPQ41" s="277"/>
      <c r="OPR41" s="277"/>
      <c r="OPS41" s="277"/>
      <c r="OPT41" s="277"/>
      <c r="OPU41" s="277"/>
      <c r="OPV41" s="277"/>
      <c r="OPW41" s="277"/>
      <c r="OPX41" s="277"/>
      <c r="OPY41" s="277"/>
      <c r="OPZ41" s="277"/>
      <c r="OQA41" s="277"/>
      <c r="OQB41" s="277"/>
      <c r="OQC41" s="277"/>
      <c r="OQD41" s="277"/>
      <c r="OQE41" s="277"/>
      <c r="OQF41" s="277"/>
      <c r="OQG41" s="277"/>
      <c r="OQH41" s="277"/>
      <c r="OQI41" s="277"/>
      <c r="OQJ41" s="277"/>
      <c r="OQK41" s="277"/>
      <c r="OQL41" s="277"/>
      <c r="OQM41" s="277"/>
      <c r="OQN41" s="277"/>
      <c r="OQO41" s="277"/>
      <c r="OQP41" s="277"/>
      <c r="OQQ41" s="277"/>
      <c r="OQR41" s="277"/>
      <c r="OQS41" s="277"/>
      <c r="OQT41" s="277"/>
      <c r="OQU41" s="277"/>
      <c r="OQV41" s="277"/>
      <c r="OQW41" s="277"/>
      <c r="OQX41" s="277"/>
      <c r="OQY41" s="277"/>
      <c r="OQZ41" s="277"/>
      <c r="ORA41" s="277"/>
      <c r="ORB41" s="277"/>
      <c r="ORC41" s="277"/>
      <c r="ORD41" s="277"/>
      <c r="ORE41" s="277"/>
      <c r="ORF41" s="277"/>
      <c r="ORG41" s="277"/>
      <c r="ORH41" s="277"/>
      <c r="ORI41" s="277"/>
      <c r="ORJ41" s="277"/>
      <c r="ORK41" s="277"/>
      <c r="ORL41" s="277"/>
      <c r="ORM41" s="277"/>
      <c r="ORN41" s="277"/>
      <c r="ORO41" s="277"/>
      <c r="ORP41" s="277"/>
      <c r="ORQ41" s="277"/>
      <c r="ORR41" s="277"/>
      <c r="ORS41" s="277"/>
      <c r="ORT41" s="277"/>
      <c r="ORU41" s="277"/>
      <c r="ORV41" s="277"/>
      <c r="ORW41" s="277"/>
      <c r="ORX41" s="277"/>
      <c r="ORY41" s="277"/>
      <c r="ORZ41" s="277"/>
      <c r="OSA41" s="277"/>
      <c r="OSB41" s="277"/>
      <c r="OSC41" s="277"/>
      <c r="OSD41" s="277"/>
      <c r="OSE41" s="277"/>
      <c r="OSF41" s="277"/>
      <c r="OSG41" s="277"/>
      <c r="OSH41" s="277"/>
      <c r="OSI41" s="277"/>
      <c r="OSJ41" s="277"/>
      <c r="OSK41" s="277"/>
      <c r="OSL41" s="277"/>
      <c r="OSM41" s="277"/>
      <c r="OSN41" s="277"/>
      <c r="OSO41" s="277"/>
      <c r="OSP41" s="277"/>
      <c r="OSQ41" s="277"/>
      <c r="OSR41" s="277"/>
      <c r="OSS41" s="277"/>
      <c r="OST41" s="277"/>
      <c r="OSU41" s="277"/>
      <c r="OSV41" s="277"/>
      <c r="OSW41" s="277"/>
      <c r="OSX41" s="277"/>
      <c r="OSY41" s="277"/>
      <c r="OSZ41" s="277"/>
      <c r="OTA41" s="277"/>
      <c r="OTB41" s="277"/>
      <c r="OTC41" s="277"/>
      <c r="OTD41" s="277"/>
      <c r="OTE41" s="277"/>
      <c r="OTF41" s="277"/>
      <c r="OTG41" s="277"/>
      <c r="OTH41" s="277"/>
      <c r="OTI41" s="277"/>
      <c r="OTJ41" s="277"/>
      <c r="OTK41" s="277"/>
      <c r="OTL41" s="277"/>
      <c r="OTM41" s="277"/>
      <c r="OTN41" s="277"/>
      <c r="OTO41" s="277"/>
      <c r="OTP41" s="277"/>
      <c r="OTQ41" s="277"/>
      <c r="OTR41" s="277"/>
      <c r="OTS41" s="277"/>
      <c r="OTT41" s="277"/>
      <c r="OTU41" s="277"/>
      <c r="OTV41" s="277"/>
      <c r="OTW41" s="277"/>
      <c r="OTX41" s="277"/>
      <c r="OTY41" s="277"/>
      <c r="OTZ41" s="277"/>
      <c r="OUA41" s="277"/>
      <c r="OUB41" s="277"/>
      <c r="OUC41" s="277"/>
      <c r="OUD41" s="277"/>
      <c r="OUE41" s="277"/>
      <c r="OUF41" s="277"/>
      <c r="OUG41" s="277"/>
      <c r="OUH41" s="277"/>
      <c r="OUI41" s="277"/>
      <c r="OUJ41" s="277"/>
      <c r="OUK41" s="277"/>
      <c r="OUL41" s="277"/>
      <c r="OUM41" s="277"/>
      <c r="OUN41" s="277"/>
      <c r="OUO41" s="277"/>
      <c r="OUP41" s="277"/>
      <c r="OUQ41" s="277"/>
      <c r="OUR41" s="277"/>
      <c r="OUS41" s="277"/>
      <c r="OUT41" s="277"/>
      <c r="OUU41" s="277"/>
      <c r="OUV41" s="277"/>
      <c r="OUW41" s="277"/>
      <c r="OUX41" s="277"/>
      <c r="OUY41" s="277"/>
      <c r="OUZ41" s="277"/>
      <c r="OVA41" s="277"/>
      <c r="OVB41" s="277"/>
      <c r="OVC41" s="277"/>
      <c r="OVD41" s="277"/>
      <c r="OVE41" s="277"/>
      <c r="OVF41" s="277"/>
      <c r="OVG41" s="277"/>
      <c r="OVH41" s="277"/>
      <c r="OVI41" s="277"/>
      <c r="OVJ41" s="277"/>
      <c r="OVK41" s="277"/>
      <c r="OVL41" s="277"/>
      <c r="OVM41" s="277"/>
      <c r="OVN41" s="277"/>
      <c r="OVO41" s="277"/>
      <c r="OVP41" s="277"/>
      <c r="OVQ41" s="277"/>
      <c r="OVR41" s="277"/>
      <c r="OVS41" s="277"/>
      <c r="OVT41" s="277"/>
      <c r="OVU41" s="277"/>
      <c r="OVV41" s="277"/>
      <c r="OVW41" s="277"/>
      <c r="OVX41" s="277"/>
      <c r="OVY41" s="277"/>
      <c r="OVZ41" s="277"/>
      <c r="OWA41" s="277"/>
      <c r="OWB41" s="277"/>
      <c r="OWC41" s="277"/>
      <c r="OWD41" s="277"/>
      <c r="OWE41" s="277"/>
      <c r="OWF41" s="277"/>
      <c r="OWG41" s="277"/>
      <c r="OWH41" s="277"/>
      <c r="OWI41" s="277"/>
      <c r="OWJ41" s="277"/>
      <c r="OWK41" s="277"/>
      <c r="OWL41" s="277"/>
      <c r="OWM41" s="277"/>
      <c r="OWN41" s="277"/>
      <c r="OWO41" s="277"/>
      <c r="OWP41" s="277"/>
      <c r="OWQ41" s="277"/>
      <c r="OWR41" s="277"/>
      <c r="OWS41" s="277"/>
      <c r="OWT41" s="277"/>
      <c r="OWU41" s="277"/>
      <c r="OWV41" s="277"/>
      <c r="OWW41" s="277"/>
      <c r="OWX41" s="277"/>
      <c r="OWY41" s="277"/>
      <c r="OWZ41" s="277"/>
      <c r="OXA41" s="277"/>
      <c r="OXB41" s="277"/>
      <c r="OXC41" s="277"/>
      <c r="OXD41" s="277"/>
      <c r="OXE41" s="277"/>
      <c r="OXF41" s="277"/>
      <c r="OXG41" s="277"/>
      <c r="OXH41" s="277"/>
      <c r="OXI41" s="277"/>
      <c r="OXJ41" s="277"/>
      <c r="OXK41" s="277"/>
      <c r="OXL41" s="277"/>
      <c r="OXM41" s="277"/>
      <c r="OXN41" s="277"/>
      <c r="OXO41" s="277"/>
      <c r="OXP41" s="277"/>
      <c r="OXQ41" s="277"/>
      <c r="OXR41" s="277"/>
      <c r="OXS41" s="277"/>
      <c r="OXT41" s="277"/>
      <c r="OXU41" s="277"/>
      <c r="OXV41" s="277"/>
      <c r="OXW41" s="277"/>
      <c r="OXX41" s="277"/>
      <c r="OXY41" s="277"/>
      <c r="OXZ41" s="277"/>
      <c r="OYA41" s="277"/>
      <c r="OYB41" s="277"/>
      <c r="OYC41" s="277"/>
      <c r="OYD41" s="277"/>
      <c r="OYE41" s="277"/>
      <c r="OYF41" s="277"/>
      <c r="OYG41" s="277"/>
      <c r="OYH41" s="277"/>
      <c r="OYI41" s="277"/>
      <c r="OYJ41" s="277"/>
      <c r="OYK41" s="277"/>
      <c r="OYL41" s="277"/>
      <c r="OYM41" s="277"/>
      <c r="OYN41" s="277"/>
      <c r="OYO41" s="277"/>
      <c r="OYP41" s="277"/>
      <c r="OYQ41" s="277"/>
      <c r="OYR41" s="277"/>
      <c r="OYS41" s="277"/>
      <c r="OYT41" s="277"/>
      <c r="OYU41" s="277"/>
      <c r="OYV41" s="277"/>
      <c r="OYW41" s="277"/>
      <c r="OYX41" s="277"/>
      <c r="OYY41" s="277"/>
      <c r="OYZ41" s="277"/>
      <c r="OZA41" s="277"/>
      <c r="OZB41" s="277"/>
      <c r="OZC41" s="277"/>
      <c r="OZD41" s="277"/>
      <c r="OZE41" s="277"/>
      <c r="OZF41" s="277"/>
      <c r="OZG41" s="277"/>
      <c r="OZH41" s="277"/>
      <c r="OZI41" s="277"/>
      <c r="OZJ41" s="277"/>
      <c r="OZK41" s="277"/>
      <c r="OZL41" s="277"/>
      <c r="OZM41" s="277"/>
      <c r="OZN41" s="277"/>
      <c r="OZO41" s="277"/>
      <c r="OZP41" s="277"/>
      <c r="OZQ41" s="277"/>
      <c r="OZR41" s="277"/>
      <c r="OZS41" s="277"/>
      <c r="OZT41" s="277"/>
      <c r="OZU41" s="277"/>
      <c r="OZV41" s="277"/>
      <c r="OZW41" s="277"/>
      <c r="OZX41" s="277"/>
      <c r="OZY41" s="277"/>
      <c r="OZZ41" s="277"/>
      <c r="PAA41" s="277"/>
      <c r="PAB41" s="277"/>
      <c r="PAC41" s="277"/>
      <c r="PAD41" s="277"/>
      <c r="PAE41" s="277"/>
      <c r="PAF41" s="277"/>
      <c r="PAG41" s="277"/>
      <c r="PAH41" s="277"/>
      <c r="PAI41" s="277"/>
      <c r="PAJ41" s="277"/>
      <c r="PAK41" s="277"/>
      <c r="PAL41" s="277"/>
      <c r="PAM41" s="277"/>
      <c r="PAN41" s="277"/>
      <c r="PAO41" s="277"/>
      <c r="PAP41" s="277"/>
      <c r="PAQ41" s="277"/>
      <c r="PAR41" s="277"/>
      <c r="PAS41" s="277"/>
      <c r="PAT41" s="277"/>
      <c r="PAU41" s="277"/>
      <c r="PAV41" s="277"/>
      <c r="PAW41" s="277"/>
      <c r="PAX41" s="277"/>
      <c r="PAY41" s="277"/>
      <c r="PAZ41" s="277"/>
      <c r="PBA41" s="277"/>
      <c r="PBB41" s="277"/>
      <c r="PBC41" s="277"/>
      <c r="PBD41" s="277"/>
      <c r="PBE41" s="277"/>
      <c r="PBF41" s="277"/>
      <c r="PBG41" s="277"/>
      <c r="PBH41" s="277"/>
      <c r="PBI41" s="277"/>
      <c r="PBJ41" s="277"/>
      <c r="PBK41" s="277"/>
      <c r="PBL41" s="277"/>
      <c r="PBM41" s="277"/>
      <c r="PBN41" s="277"/>
      <c r="PBO41" s="277"/>
      <c r="PBP41" s="277"/>
      <c r="PBQ41" s="277"/>
      <c r="PBR41" s="277"/>
      <c r="PBS41" s="277"/>
      <c r="PBT41" s="277"/>
      <c r="PBU41" s="277"/>
      <c r="PBV41" s="277"/>
      <c r="PBW41" s="277"/>
      <c r="PBX41" s="277"/>
      <c r="PBY41" s="277"/>
      <c r="PBZ41" s="277"/>
      <c r="PCA41" s="277"/>
      <c r="PCB41" s="277"/>
      <c r="PCC41" s="277"/>
      <c r="PCD41" s="277"/>
      <c r="PCE41" s="277"/>
      <c r="PCF41" s="277"/>
      <c r="PCG41" s="277"/>
      <c r="PCH41" s="277"/>
      <c r="PCI41" s="277"/>
      <c r="PCJ41" s="277"/>
      <c r="PCK41" s="277"/>
      <c r="PCL41" s="277"/>
      <c r="PCM41" s="277"/>
      <c r="PCN41" s="277"/>
      <c r="PCO41" s="277"/>
      <c r="PCP41" s="277"/>
      <c r="PCQ41" s="277"/>
      <c r="PCR41" s="277"/>
      <c r="PCS41" s="277"/>
      <c r="PCT41" s="277"/>
      <c r="PCU41" s="277"/>
      <c r="PCV41" s="277"/>
      <c r="PCW41" s="277"/>
      <c r="PCX41" s="277"/>
      <c r="PCY41" s="277"/>
      <c r="PCZ41" s="277"/>
      <c r="PDA41" s="277"/>
      <c r="PDB41" s="277"/>
      <c r="PDC41" s="277"/>
      <c r="PDD41" s="277"/>
      <c r="PDE41" s="277"/>
      <c r="PDF41" s="277"/>
      <c r="PDG41" s="277"/>
      <c r="PDH41" s="277"/>
      <c r="PDI41" s="277"/>
      <c r="PDJ41" s="277"/>
      <c r="PDK41" s="277"/>
      <c r="PDL41" s="277"/>
      <c r="PDM41" s="277"/>
      <c r="PDN41" s="277"/>
      <c r="PDO41" s="277"/>
      <c r="PDP41" s="277"/>
      <c r="PDQ41" s="277"/>
      <c r="PDR41" s="277"/>
      <c r="PDS41" s="277"/>
      <c r="PDT41" s="277"/>
      <c r="PDU41" s="277"/>
      <c r="PDV41" s="277"/>
      <c r="PDW41" s="277"/>
      <c r="PDX41" s="277"/>
      <c r="PDY41" s="277"/>
      <c r="PDZ41" s="277"/>
      <c r="PEA41" s="277"/>
      <c r="PEB41" s="277"/>
      <c r="PEC41" s="277"/>
      <c r="PED41" s="277"/>
      <c r="PEE41" s="277"/>
      <c r="PEF41" s="277"/>
      <c r="PEG41" s="277"/>
      <c r="PEH41" s="277"/>
      <c r="PEI41" s="277"/>
      <c r="PEJ41" s="277"/>
      <c r="PEK41" s="277"/>
      <c r="PEL41" s="277"/>
      <c r="PEM41" s="277"/>
      <c r="PEN41" s="277"/>
      <c r="PEO41" s="277"/>
      <c r="PEP41" s="277"/>
      <c r="PEQ41" s="277"/>
      <c r="PER41" s="277"/>
      <c r="PES41" s="277"/>
      <c r="PET41" s="277"/>
      <c r="PEU41" s="277"/>
      <c r="PEV41" s="277"/>
      <c r="PEW41" s="277"/>
      <c r="PEX41" s="277"/>
      <c r="PEY41" s="277"/>
      <c r="PEZ41" s="277"/>
      <c r="PFA41" s="277"/>
      <c r="PFB41" s="277"/>
      <c r="PFC41" s="277"/>
      <c r="PFD41" s="277"/>
      <c r="PFE41" s="277"/>
      <c r="PFF41" s="277"/>
      <c r="PFG41" s="277"/>
      <c r="PFH41" s="277"/>
      <c r="PFI41" s="277"/>
      <c r="PFJ41" s="277"/>
      <c r="PFK41" s="277"/>
      <c r="PFL41" s="277"/>
      <c r="PFM41" s="277"/>
      <c r="PFN41" s="277"/>
      <c r="PFO41" s="277"/>
      <c r="PFP41" s="277"/>
      <c r="PFQ41" s="277"/>
      <c r="PFR41" s="277"/>
      <c r="PFS41" s="277"/>
      <c r="PFT41" s="277"/>
      <c r="PFU41" s="277"/>
      <c r="PFV41" s="277"/>
      <c r="PFW41" s="277"/>
      <c r="PFX41" s="277"/>
      <c r="PFY41" s="277"/>
      <c r="PFZ41" s="277"/>
      <c r="PGA41" s="277"/>
      <c r="PGB41" s="277"/>
      <c r="PGC41" s="277"/>
      <c r="PGD41" s="277"/>
      <c r="PGE41" s="277"/>
      <c r="PGF41" s="277"/>
      <c r="PGG41" s="277"/>
      <c r="PGH41" s="277"/>
      <c r="PGI41" s="277"/>
      <c r="PGJ41" s="277"/>
      <c r="PGK41" s="277"/>
      <c r="PGL41" s="277"/>
      <c r="PGM41" s="277"/>
      <c r="PGN41" s="277"/>
      <c r="PGO41" s="277"/>
      <c r="PGP41" s="277"/>
      <c r="PGQ41" s="277"/>
      <c r="PGR41" s="277"/>
      <c r="PGS41" s="277"/>
      <c r="PGT41" s="277"/>
      <c r="PGU41" s="277"/>
      <c r="PGV41" s="277"/>
      <c r="PGW41" s="277"/>
      <c r="PGX41" s="277"/>
      <c r="PGY41" s="277"/>
      <c r="PGZ41" s="277"/>
      <c r="PHA41" s="277"/>
      <c r="PHB41" s="277"/>
      <c r="PHC41" s="277"/>
      <c r="PHD41" s="277"/>
      <c r="PHE41" s="277"/>
      <c r="PHF41" s="277"/>
      <c r="PHG41" s="277"/>
      <c r="PHH41" s="277"/>
      <c r="PHI41" s="277"/>
      <c r="PHJ41" s="277"/>
      <c r="PHK41" s="277"/>
      <c r="PHL41" s="277"/>
      <c r="PHM41" s="277"/>
      <c r="PHN41" s="277"/>
      <c r="PHO41" s="277"/>
      <c r="PHP41" s="277"/>
      <c r="PHQ41" s="277"/>
      <c r="PHR41" s="277"/>
      <c r="PHS41" s="277"/>
      <c r="PHT41" s="277"/>
      <c r="PHU41" s="277"/>
      <c r="PHV41" s="277"/>
      <c r="PHW41" s="277"/>
      <c r="PHX41" s="277"/>
      <c r="PHY41" s="277"/>
      <c r="PHZ41" s="277"/>
      <c r="PIA41" s="277"/>
      <c r="PIB41" s="277"/>
      <c r="PIC41" s="277"/>
      <c r="PID41" s="277"/>
      <c r="PIE41" s="277"/>
      <c r="PIF41" s="277"/>
      <c r="PIG41" s="277"/>
      <c r="PIH41" s="277"/>
      <c r="PII41" s="277"/>
      <c r="PIJ41" s="277"/>
      <c r="PIK41" s="277"/>
      <c r="PIL41" s="277"/>
      <c r="PIM41" s="277"/>
      <c r="PIN41" s="277"/>
      <c r="PIO41" s="277"/>
      <c r="PIP41" s="277"/>
      <c r="PIQ41" s="277"/>
      <c r="PIR41" s="277"/>
      <c r="PIS41" s="277"/>
      <c r="PIT41" s="277"/>
      <c r="PIU41" s="277"/>
      <c r="PIV41" s="277"/>
      <c r="PIW41" s="277"/>
      <c r="PIX41" s="277"/>
      <c r="PIY41" s="277"/>
      <c r="PIZ41" s="277"/>
      <c r="PJA41" s="277"/>
      <c r="PJB41" s="277"/>
      <c r="PJC41" s="277"/>
      <c r="PJD41" s="277"/>
      <c r="PJE41" s="277"/>
      <c r="PJF41" s="277"/>
      <c r="PJG41" s="277"/>
      <c r="PJH41" s="277"/>
      <c r="PJI41" s="277"/>
      <c r="PJJ41" s="277"/>
      <c r="PJK41" s="277"/>
      <c r="PJL41" s="277"/>
      <c r="PJM41" s="277"/>
      <c r="PJN41" s="277"/>
      <c r="PJO41" s="277"/>
      <c r="PJP41" s="277"/>
      <c r="PJQ41" s="277"/>
      <c r="PJR41" s="277"/>
      <c r="PJS41" s="277"/>
      <c r="PJT41" s="277"/>
      <c r="PJU41" s="277"/>
      <c r="PJV41" s="277"/>
      <c r="PJW41" s="277"/>
      <c r="PJX41" s="277"/>
      <c r="PJY41" s="277"/>
      <c r="PJZ41" s="277"/>
      <c r="PKA41" s="277"/>
      <c r="PKB41" s="277"/>
      <c r="PKC41" s="277"/>
      <c r="PKD41" s="277"/>
      <c r="PKE41" s="277"/>
      <c r="PKF41" s="277"/>
      <c r="PKG41" s="277"/>
      <c r="PKH41" s="277"/>
      <c r="PKI41" s="277"/>
      <c r="PKJ41" s="277"/>
      <c r="PKK41" s="277"/>
      <c r="PKL41" s="277"/>
      <c r="PKM41" s="277"/>
      <c r="PKN41" s="277"/>
      <c r="PKO41" s="277"/>
      <c r="PKP41" s="277"/>
      <c r="PKQ41" s="277"/>
      <c r="PKR41" s="277"/>
      <c r="PKS41" s="277"/>
      <c r="PKT41" s="277"/>
      <c r="PKU41" s="277"/>
      <c r="PKV41" s="277"/>
      <c r="PKW41" s="277"/>
      <c r="PKX41" s="277"/>
      <c r="PKY41" s="277"/>
      <c r="PKZ41" s="277"/>
      <c r="PLA41" s="277"/>
      <c r="PLB41" s="277"/>
      <c r="PLC41" s="277"/>
      <c r="PLD41" s="277"/>
      <c r="PLE41" s="277"/>
      <c r="PLF41" s="277"/>
      <c r="PLG41" s="277"/>
      <c r="PLH41" s="277"/>
      <c r="PLI41" s="277"/>
      <c r="PLJ41" s="277"/>
      <c r="PLK41" s="277"/>
      <c r="PLL41" s="277"/>
      <c r="PLM41" s="277"/>
      <c r="PLN41" s="277"/>
      <c r="PLO41" s="277"/>
      <c r="PLP41" s="277"/>
      <c r="PLQ41" s="277"/>
      <c r="PLR41" s="277"/>
      <c r="PLS41" s="277"/>
      <c r="PLT41" s="277"/>
      <c r="PLU41" s="277"/>
      <c r="PLV41" s="277"/>
      <c r="PLW41" s="277"/>
      <c r="PLX41" s="277"/>
      <c r="PLY41" s="277"/>
      <c r="PLZ41" s="277"/>
      <c r="PMA41" s="277"/>
      <c r="PMB41" s="277"/>
      <c r="PMC41" s="277"/>
      <c r="PMD41" s="277"/>
      <c r="PME41" s="277"/>
      <c r="PMF41" s="277"/>
      <c r="PMG41" s="277"/>
      <c r="PMH41" s="277"/>
      <c r="PMI41" s="277"/>
      <c r="PMJ41" s="277"/>
      <c r="PMK41" s="277"/>
      <c r="PML41" s="277"/>
      <c r="PMM41" s="277"/>
      <c r="PMN41" s="277"/>
      <c r="PMO41" s="277"/>
      <c r="PMP41" s="277"/>
      <c r="PMQ41" s="277"/>
      <c r="PMR41" s="277"/>
      <c r="PMS41" s="277"/>
      <c r="PMT41" s="277"/>
      <c r="PMU41" s="277"/>
      <c r="PMV41" s="277"/>
      <c r="PMW41" s="277"/>
      <c r="PMX41" s="277"/>
      <c r="PMY41" s="277"/>
      <c r="PMZ41" s="277"/>
      <c r="PNA41" s="277"/>
      <c r="PNB41" s="277"/>
      <c r="PNC41" s="277"/>
      <c r="PND41" s="277"/>
      <c r="PNE41" s="277"/>
      <c r="PNF41" s="277"/>
      <c r="PNG41" s="277"/>
      <c r="PNH41" s="277"/>
      <c r="PNI41" s="277"/>
      <c r="PNJ41" s="277"/>
      <c r="PNK41" s="277"/>
      <c r="PNL41" s="277"/>
      <c r="PNM41" s="277"/>
      <c r="PNN41" s="277"/>
      <c r="PNO41" s="277"/>
      <c r="PNP41" s="277"/>
      <c r="PNQ41" s="277"/>
      <c r="PNR41" s="277"/>
      <c r="PNS41" s="277"/>
      <c r="PNT41" s="277"/>
      <c r="PNU41" s="277"/>
      <c r="PNV41" s="277"/>
      <c r="PNW41" s="277"/>
      <c r="PNX41" s="277"/>
      <c r="PNY41" s="277"/>
      <c r="PNZ41" s="277"/>
      <c r="POA41" s="277"/>
      <c r="POB41" s="277"/>
      <c r="POC41" s="277"/>
      <c r="POD41" s="277"/>
      <c r="POE41" s="277"/>
      <c r="POF41" s="277"/>
      <c r="POG41" s="277"/>
      <c r="POH41" s="277"/>
      <c r="POI41" s="277"/>
      <c r="POJ41" s="277"/>
      <c r="POK41" s="277"/>
      <c r="POL41" s="277"/>
      <c r="POM41" s="277"/>
      <c r="PON41" s="277"/>
      <c r="POO41" s="277"/>
      <c r="POP41" s="277"/>
      <c r="POQ41" s="277"/>
      <c r="POR41" s="277"/>
      <c r="POS41" s="277"/>
      <c r="POT41" s="277"/>
      <c r="POU41" s="277"/>
      <c r="POV41" s="277"/>
      <c r="POW41" s="277"/>
      <c r="POX41" s="277"/>
      <c r="POY41" s="277"/>
      <c r="POZ41" s="277"/>
      <c r="PPA41" s="277"/>
      <c r="PPB41" s="277"/>
      <c r="PPC41" s="277"/>
      <c r="PPD41" s="277"/>
      <c r="PPE41" s="277"/>
      <c r="PPF41" s="277"/>
      <c r="PPG41" s="277"/>
      <c r="PPH41" s="277"/>
      <c r="PPI41" s="277"/>
      <c r="PPJ41" s="277"/>
      <c r="PPK41" s="277"/>
      <c r="PPL41" s="277"/>
      <c r="PPM41" s="277"/>
      <c r="PPN41" s="277"/>
      <c r="PPO41" s="277"/>
      <c r="PPP41" s="277"/>
      <c r="PPQ41" s="277"/>
      <c r="PPR41" s="277"/>
      <c r="PPS41" s="277"/>
      <c r="PPT41" s="277"/>
      <c r="PPU41" s="277"/>
      <c r="PPV41" s="277"/>
      <c r="PPW41" s="277"/>
      <c r="PPX41" s="277"/>
      <c r="PPY41" s="277"/>
      <c r="PPZ41" s="277"/>
      <c r="PQA41" s="277"/>
      <c r="PQB41" s="277"/>
      <c r="PQC41" s="277"/>
      <c r="PQD41" s="277"/>
      <c r="PQE41" s="277"/>
      <c r="PQF41" s="277"/>
      <c r="PQG41" s="277"/>
      <c r="PQH41" s="277"/>
      <c r="PQI41" s="277"/>
      <c r="PQJ41" s="277"/>
      <c r="PQK41" s="277"/>
      <c r="PQL41" s="277"/>
      <c r="PQM41" s="277"/>
      <c r="PQN41" s="277"/>
      <c r="PQO41" s="277"/>
      <c r="PQP41" s="277"/>
      <c r="PQQ41" s="277"/>
      <c r="PQR41" s="277"/>
      <c r="PQS41" s="277"/>
      <c r="PQT41" s="277"/>
      <c r="PQU41" s="277"/>
      <c r="PQV41" s="277"/>
      <c r="PQW41" s="277"/>
      <c r="PQX41" s="277"/>
      <c r="PQY41" s="277"/>
      <c r="PQZ41" s="277"/>
      <c r="PRA41" s="277"/>
      <c r="PRB41" s="277"/>
      <c r="PRC41" s="277"/>
      <c r="PRD41" s="277"/>
      <c r="PRE41" s="277"/>
      <c r="PRF41" s="277"/>
      <c r="PRG41" s="277"/>
      <c r="PRH41" s="277"/>
      <c r="PRI41" s="277"/>
      <c r="PRJ41" s="277"/>
      <c r="PRK41" s="277"/>
      <c r="PRL41" s="277"/>
      <c r="PRM41" s="277"/>
      <c r="PRN41" s="277"/>
      <c r="PRO41" s="277"/>
      <c r="PRP41" s="277"/>
      <c r="PRQ41" s="277"/>
      <c r="PRR41" s="277"/>
      <c r="PRS41" s="277"/>
      <c r="PRT41" s="277"/>
      <c r="PRU41" s="277"/>
      <c r="PRV41" s="277"/>
      <c r="PRW41" s="277"/>
      <c r="PRX41" s="277"/>
      <c r="PRY41" s="277"/>
      <c r="PRZ41" s="277"/>
      <c r="PSA41" s="277"/>
      <c r="PSB41" s="277"/>
      <c r="PSC41" s="277"/>
      <c r="PSD41" s="277"/>
      <c r="PSE41" s="277"/>
      <c r="PSF41" s="277"/>
      <c r="PSG41" s="277"/>
      <c r="PSH41" s="277"/>
      <c r="PSI41" s="277"/>
      <c r="PSJ41" s="277"/>
      <c r="PSK41" s="277"/>
      <c r="PSL41" s="277"/>
      <c r="PSM41" s="277"/>
      <c r="PSN41" s="277"/>
      <c r="PSO41" s="277"/>
      <c r="PSP41" s="277"/>
      <c r="PSQ41" s="277"/>
      <c r="PSR41" s="277"/>
      <c r="PSS41" s="277"/>
      <c r="PST41" s="277"/>
      <c r="PSU41" s="277"/>
      <c r="PSV41" s="277"/>
      <c r="PSW41" s="277"/>
      <c r="PSX41" s="277"/>
      <c r="PSY41" s="277"/>
      <c r="PSZ41" s="277"/>
      <c r="PTA41" s="277"/>
      <c r="PTB41" s="277"/>
      <c r="PTC41" s="277"/>
      <c r="PTD41" s="277"/>
      <c r="PTE41" s="277"/>
      <c r="PTF41" s="277"/>
      <c r="PTG41" s="277"/>
      <c r="PTH41" s="277"/>
      <c r="PTI41" s="277"/>
      <c r="PTJ41" s="277"/>
      <c r="PTK41" s="277"/>
      <c r="PTL41" s="277"/>
      <c r="PTM41" s="277"/>
      <c r="PTN41" s="277"/>
      <c r="PTO41" s="277"/>
      <c r="PTP41" s="277"/>
      <c r="PTQ41" s="277"/>
      <c r="PTR41" s="277"/>
      <c r="PTS41" s="277"/>
      <c r="PTT41" s="277"/>
      <c r="PTU41" s="277"/>
      <c r="PTV41" s="277"/>
      <c r="PTW41" s="277"/>
      <c r="PTX41" s="277"/>
      <c r="PTY41" s="277"/>
      <c r="PTZ41" s="277"/>
      <c r="PUA41" s="277"/>
      <c r="PUB41" s="277"/>
      <c r="PUC41" s="277"/>
      <c r="PUD41" s="277"/>
      <c r="PUE41" s="277"/>
      <c r="PUF41" s="277"/>
      <c r="PUG41" s="277"/>
      <c r="PUH41" s="277"/>
      <c r="PUI41" s="277"/>
      <c r="PUJ41" s="277"/>
      <c r="PUK41" s="277"/>
      <c r="PUL41" s="277"/>
      <c r="PUM41" s="277"/>
      <c r="PUN41" s="277"/>
      <c r="PUO41" s="277"/>
      <c r="PUP41" s="277"/>
      <c r="PUQ41" s="277"/>
      <c r="PUR41" s="277"/>
      <c r="PUS41" s="277"/>
      <c r="PUT41" s="277"/>
      <c r="PUU41" s="277"/>
      <c r="PUV41" s="277"/>
      <c r="PUW41" s="277"/>
      <c r="PUX41" s="277"/>
      <c r="PUY41" s="277"/>
      <c r="PUZ41" s="277"/>
      <c r="PVA41" s="277"/>
      <c r="PVB41" s="277"/>
      <c r="PVC41" s="277"/>
      <c r="PVD41" s="277"/>
      <c r="PVE41" s="277"/>
      <c r="PVF41" s="277"/>
      <c r="PVG41" s="277"/>
      <c r="PVH41" s="277"/>
      <c r="PVI41" s="277"/>
      <c r="PVJ41" s="277"/>
      <c r="PVK41" s="277"/>
      <c r="PVL41" s="277"/>
      <c r="PVM41" s="277"/>
      <c r="PVN41" s="277"/>
      <c r="PVO41" s="277"/>
      <c r="PVP41" s="277"/>
      <c r="PVQ41" s="277"/>
      <c r="PVR41" s="277"/>
      <c r="PVS41" s="277"/>
      <c r="PVT41" s="277"/>
      <c r="PVU41" s="277"/>
      <c r="PVV41" s="277"/>
      <c r="PVW41" s="277"/>
      <c r="PVX41" s="277"/>
      <c r="PVY41" s="277"/>
      <c r="PVZ41" s="277"/>
      <c r="PWA41" s="277"/>
      <c r="PWB41" s="277"/>
      <c r="PWC41" s="277"/>
      <c r="PWD41" s="277"/>
      <c r="PWE41" s="277"/>
      <c r="PWF41" s="277"/>
      <c r="PWG41" s="277"/>
      <c r="PWH41" s="277"/>
      <c r="PWI41" s="277"/>
      <c r="PWJ41" s="277"/>
      <c r="PWK41" s="277"/>
      <c r="PWL41" s="277"/>
      <c r="PWM41" s="277"/>
      <c r="PWN41" s="277"/>
      <c r="PWO41" s="277"/>
      <c r="PWP41" s="277"/>
      <c r="PWQ41" s="277"/>
      <c r="PWR41" s="277"/>
      <c r="PWS41" s="277"/>
      <c r="PWT41" s="277"/>
      <c r="PWU41" s="277"/>
      <c r="PWV41" s="277"/>
      <c r="PWW41" s="277"/>
      <c r="PWX41" s="277"/>
      <c r="PWY41" s="277"/>
      <c r="PWZ41" s="277"/>
      <c r="PXA41" s="277"/>
      <c r="PXB41" s="277"/>
      <c r="PXC41" s="277"/>
      <c r="PXD41" s="277"/>
      <c r="PXE41" s="277"/>
      <c r="PXF41" s="277"/>
      <c r="PXG41" s="277"/>
      <c r="PXH41" s="277"/>
      <c r="PXI41" s="277"/>
      <c r="PXJ41" s="277"/>
      <c r="PXK41" s="277"/>
      <c r="PXL41" s="277"/>
      <c r="PXM41" s="277"/>
      <c r="PXN41" s="277"/>
      <c r="PXO41" s="277"/>
      <c r="PXP41" s="277"/>
      <c r="PXQ41" s="277"/>
      <c r="PXR41" s="277"/>
      <c r="PXS41" s="277"/>
      <c r="PXT41" s="277"/>
      <c r="PXU41" s="277"/>
      <c r="PXV41" s="277"/>
      <c r="PXW41" s="277"/>
      <c r="PXX41" s="277"/>
      <c r="PXY41" s="277"/>
      <c r="PXZ41" s="277"/>
      <c r="PYA41" s="277"/>
      <c r="PYB41" s="277"/>
      <c r="PYC41" s="277"/>
      <c r="PYD41" s="277"/>
      <c r="PYE41" s="277"/>
      <c r="PYF41" s="277"/>
      <c r="PYG41" s="277"/>
      <c r="PYH41" s="277"/>
      <c r="PYI41" s="277"/>
      <c r="PYJ41" s="277"/>
      <c r="PYK41" s="277"/>
      <c r="PYL41" s="277"/>
      <c r="PYM41" s="277"/>
      <c r="PYN41" s="277"/>
      <c r="PYO41" s="277"/>
      <c r="PYP41" s="277"/>
      <c r="PYQ41" s="277"/>
      <c r="PYR41" s="277"/>
      <c r="PYS41" s="277"/>
      <c r="PYT41" s="277"/>
      <c r="PYU41" s="277"/>
      <c r="PYV41" s="277"/>
      <c r="PYW41" s="277"/>
      <c r="PYX41" s="277"/>
      <c r="PYY41" s="277"/>
      <c r="PYZ41" s="277"/>
      <c r="PZA41" s="277"/>
      <c r="PZB41" s="277"/>
      <c r="PZC41" s="277"/>
      <c r="PZD41" s="277"/>
      <c r="PZE41" s="277"/>
      <c r="PZF41" s="277"/>
      <c r="PZG41" s="277"/>
      <c r="PZH41" s="277"/>
      <c r="PZI41" s="277"/>
      <c r="PZJ41" s="277"/>
      <c r="PZK41" s="277"/>
      <c r="PZL41" s="277"/>
      <c r="PZM41" s="277"/>
      <c r="PZN41" s="277"/>
      <c r="PZO41" s="277"/>
      <c r="PZP41" s="277"/>
      <c r="PZQ41" s="277"/>
      <c r="PZR41" s="277"/>
      <c r="PZS41" s="277"/>
      <c r="PZT41" s="277"/>
      <c r="PZU41" s="277"/>
      <c r="PZV41" s="277"/>
      <c r="PZW41" s="277"/>
      <c r="PZX41" s="277"/>
      <c r="PZY41" s="277"/>
      <c r="PZZ41" s="277"/>
      <c r="QAA41" s="277"/>
      <c r="QAB41" s="277"/>
      <c r="QAC41" s="277"/>
      <c r="QAD41" s="277"/>
      <c r="QAE41" s="277"/>
      <c r="QAF41" s="277"/>
      <c r="QAG41" s="277"/>
      <c r="QAH41" s="277"/>
      <c r="QAI41" s="277"/>
      <c r="QAJ41" s="277"/>
      <c r="QAK41" s="277"/>
      <c r="QAL41" s="277"/>
      <c r="QAM41" s="277"/>
      <c r="QAN41" s="277"/>
      <c r="QAO41" s="277"/>
      <c r="QAP41" s="277"/>
      <c r="QAQ41" s="277"/>
      <c r="QAR41" s="277"/>
      <c r="QAS41" s="277"/>
      <c r="QAT41" s="277"/>
      <c r="QAU41" s="277"/>
      <c r="QAV41" s="277"/>
      <c r="QAW41" s="277"/>
      <c r="QAX41" s="277"/>
      <c r="QAY41" s="277"/>
      <c r="QAZ41" s="277"/>
      <c r="QBA41" s="277"/>
      <c r="QBB41" s="277"/>
      <c r="QBC41" s="277"/>
      <c r="QBD41" s="277"/>
      <c r="QBE41" s="277"/>
      <c r="QBF41" s="277"/>
      <c r="QBG41" s="277"/>
      <c r="QBH41" s="277"/>
      <c r="QBI41" s="277"/>
      <c r="QBJ41" s="277"/>
      <c r="QBK41" s="277"/>
      <c r="QBL41" s="277"/>
      <c r="QBM41" s="277"/>
      <c r="QBN41" s="277"/>
      <c r="QBO41" s="277"/>
      <c r="QBP41" s="277"/>
      <c r="QBQ41" s="277"/>
      <c r="QBR41" s="277"/>
      <c r="QBS41" s="277"/>
      <c r="QBT41" s="277"/>
      <c r="QBU41" s="277"/>
      <c r="QBV41" s="277"/>
      <c r="QBW41" s="277"/>
      <c r="QBX41" s="277"/>
      <c r="QBY41" s="277"/>
      <c r="QBZ41" s="277"/>
      <c r="QCA41" s="277"/>
      <c r="QCB41" s="277"/>
      <c r="QCC41" s="277"/>
      <c r="QCD41" s="277"/>
      <c r="QCE41" s="277"/>
      <c r="QCF41" s="277"/>
      <c r="QCG41" s="277"/>
      <c r="QCH41" s="277"/>
      <c r="QCI41" s="277"/>
      <c r="QCJ41" s="277"/>
      <c r="QCK41" s="277"/>
      <c r="QCL41" s="277"/>
      <c r="QCM41" s="277"/>
      <c r="QCN41" s="277"/>
      <c r="QCO41" s="277"/>
      <c r="QCP41" s="277"/>
      <c r="QCQ41" s="277"/>
      <c r="QCR41" s="277"/>
      <c r="QCS41" s="277"/>
      <c r="QCT41" s="277"/>
      <c r="QCU41" s="277"/>
      <c r="QCV41" s="277"/>
      <c r="QCW41" s="277"/>
      <c r="QCX41" s="277"/>
      <c r="QCY41" s="277"/>
      <c r="QCZ41" s="277"/>
      <c r="QDA41" s="277"/>
      <c r="QDB41" s="277"/>
      <c r="QDC41" s="277"/>
      <c r="QDD41" s="277"/>
      <c r="QDE41" s="277"/>
      <c r="QDF41" s="277"/>
      <c r="QDG41" s="277"/>
      <c r="QDH41" s="277"/>
      <c r="QDI41" s="277"/>
      <c r="QDJ41" s="277"/>
      <c r="QDK41" s="277"/>
      <c r="QDL41" s="277"/>
      <c r="QDM41" s="277"/>
      <c r="QDN41" s="277"/>
      <c r="QDO41" s="277"/>
      <c r="QDP41" s="277"/>
      <c r="QDQ41" s="277"/>
      <c r="QDR41" s="277"/>
      <c r="QDS41" s="277"/>
      <c r="QDT41" s="277"/>
      <c r="QDU41" s="277"/>
      <c r="QDV41" s="277"/>
      <c r="QDW41" s="277"/>
      <c r="QDX41" s="277"/>
      <c r="QDY41" s="277"/>
      <c r="QDZ41" s="277"/>
      <c r="QEA41" s="277"/>
      <c r="QEB41" s="277"/>
      <c r="QEC41" s="277"/>
      <c r="QED41" s="277"/>
      <c r="QEE41" s="277"/>
      <c r="QEF41" s="277"/>
      <c r="QEG41" s="277"/>
      <c r="QEH41" s="277"/>
      <c r="QEI41" s="277"/>
      <c r="QEJ41" s="277"/>
      <c r="QEK41" s="277"/>
      <c r="QEL41" s="277"/>
      <c r="QEM41" s="277"/>
      <c r="QEN41" s="277"/>
      <c r="QEO41" s="277"/>
      <c r="QEP41" s="277"/>
      <c r="QEQ41" s="277"/>
      <c r="QER41" s="277"/>
      <c r="QES41" s="277"/>
      <c r="QET41" s="277"/>
      <c r="QEU41" s="277"/>
      <c r="QEV41" s="277"/>
      <c r="QEW41" s="277"/>
      <c r="QEX41" s="277"/>
      <c r="QEY41" s="277"/>
      <c r="QEZ41" s="277"/>
      <c r="QFA41" s="277"/>
      <c r="QFB41" s="277"/>
      <c r="QFC41" s="277"/>
      <c r="QFD41" s="277"/>
      <c r="QFE41" s="277"/>
      <c r="QFF41" s="277"/>
      <c r="QFG41" s="277"/>
      <c r="QFH41" s="277"/>
      <c r="QFI41" s="277"/>
      <c r="QFJ41" s="277"/>
      <c r="QFK41" s="277"/>
      <c r="QFL41" s="277"/>
      <c r="QFM41" s="277"/>
      <c r="QFN41" s="277"/>
      <c r="QFO41" s="277"/>
      <c r="QFP41" s="277"/>
      <c r="QFQ41" s="277"/>
      <c r="QFR41" s="277"/>
      <c r="QFS41" s="277"/>
      <c r="QFT41" s="277"/>
      <c r="QFU41" s="277"/>
      <c r="QFV41" s="277"/>
      <c r="QFW41" s="277"/>
      <c r="QFX41" s="277"/>
      <c r="QFY41" s="277"/>
      <c r="QFZ41" s="277"/>
      <c r="QGA41" s="277"/>
      <c r="QGB41" s="277"/>
      <c r="QGC41" s="277"/>
      <c r="QGD41" s="277"/>
      <c r="QGE41" s="277"/>
      <c r="QGF41" s="277"/>
      <c r="QGG41" s="277"/>
      <c r="QGH41" s="277"/>
      <c r="QGI41" s="277"/>
      <c r="QGJ41" s="277"/>
      <c r="QGK41" s="277"/>
      <c r="QGL41" s="277"/>
      <c r="QGM41" s="277"/>
      <c r="QGN41" s="277"/>
      <c r="QGO41" s="277"/>
      <c r="QGP41" s="277"/>
      <c r="QGQ41" s="277"/>
      <c r="QGR41" s="277"/>
      <c r="QGS41" s="277"/>
      <c r="QGT41" s="277"/>
      <c r="QGU41" s="277"/>
      <c r="QGV41" s="277"/>
      <c r="QGW41" s="277"/>
      <c r="QGX41" s="277"/>
      <c r="QGY41" s="277"/>
      <c r="QGZ41" s="277"/>
      <c r="QHA41" s="277"/>
      <c r="QHB41" s="277"/>
      <c r="QHC41" s="277"/>
      <c r="QHD41" s="277"/>
      <c r="QHE41" s="277"/>
      <c r="QHF41" s="277"/>
      <c r="QHG41" s="277"/>
      <c r="QHH41" s="277"/>
      <c r="QHI41" s="277"/>
      <c r="QHJ41" s="277"/>
      <c r="QHK41" s="277"/>
      <c r="QHL41" s="277"/>
      <c r="QHM41" s="277"/>
      <c r="QHN41" s="277"/>
      <c r="QHO41" s="277"/>
      <c r="QHP41" s="277"/>
      <c r="QHQ41" s="277"/>
      <c r="QHR41" s="277"/>
      <c r="QHS41" s="277"/>
      <c r="QHT41" s="277"/>
      <c r="QHU41" s="277"/>
      <c r="QHV41" s="277"/>
      <c r="QHW41" s="277"/>
      <c r="QHX41" s="277"/>
      <c r="QHY41" s="277"/>
      <c r="QHZ41" s="277"/>
      <c r="QIA41" s="277"/>
      <c r="QIB41" s="277"/>
      <c r="QIC41" s="277"/>
      <c r="QID41" s="277"/>
      <c r="QIE41" s="277"/>
      <c r="QIF41" s="277"/>
      <c r="QIG41" s="277"/>
      <c r="QIH41" s="277"/>
      <c r="QII41" s="277"/>
      <c r="QIJ41" s="277"/>
      <c r="QIK41" s="277"/>
      <c r="QIL41" s="277"/>
      <c r="QIM41" s="277"/>
      <c r="QIN41" s="277"/>
      <c r="QIO41" s="277"/>
      <c r="QIP41" s="277"/>
      <c r="QIQ41" s="277"/>
      <c r="QIR41" s="277"/>
      <c r="QIS41" s="277"/>
      <c r="QIT41" s="277"/>
      <c r="QIU41" s="277"/>
      <c r="QIV41" s="277"/>
      <c r="QIW41" s="277"/>
      <c r="QIX41" s="277"/>
      <c r="QIY41" s="277"/>
      <c r="QIZ41" s="277"/>
      <c r="QJA41" s="277"/>
      <c r="QJB41" s="277"/>
      <c r="QJC41" s="277"/>
      <c r="QJD41" s="277"/>
      <c r="QJE41" s="277"/>
      <c r="QJF41" s="277"/>
      <c r="QJG41" s="277"/>
      <c r="QJH41" s="277"/>
      <c r="QJI41" s="277"/>
      <c r="QJJ41" s="277"/>
      <c r="QJK41" s="277"/>
      <c r="QJL41" s="277"/>
      <c r="QJM41" s="277"/>
      <c r="QJN41" s="277"/>
      <c r="QJO41" s="277"/>
      <c r="QJP41" s="277"/>
      <c r="QJQ41" s="277"/>
      <c r="QJR41" s="277"/>
      <c r="QJS41" s="277"/>
      <c r="QJT41" s="277"/>
      <c r="QJU41" s="277"/>
      <c r="QJV41" s="277"/>
      <c r="QJW41" s="277"/>
      <c r="QJX41" s="277"/>
      <c r="QJY41" s="277"/>
      <c r="QJZ41" s="277"/>
      <c r="QKA41" s="277"/>
      <c r="QKB41" s="277"/>
      <c r="QKC41" s="277"/>
      <c r="QKD41" s="277"/>
      <c r="QKE41" s="277"/>
      <c r="QKF41" s="277"/>
      <c r="QKG41" s="277"/>
      <c r="QKH41" s="277"/>
      <c r="QKI41" s="277"/>
      <c r="QKJ41" s="277"/>
      <c r="QKK41" s="277"/>
      <c r="QKL41" s="277"/>
      <c r="QKM41" s="277"/>
      <c r="QKN41" s="277"/>
      <c r="QKO41" s="277"/>
      <c r="QKP41" s="277"/>
      <c r="QKQ41" s="277"/>
      <c r="QKR41" s="277"/>
      <c r="QKS41" s="277"/>
      <c r="QKT41" s="277"/>
      <c r="QKU41" s="277"/>
      <c r="QKV41" s="277"/>
      <c r="QKW41" s="277"/>
      <c r="QKX41" s="277"/>
      <c r="QKY41" s="277"/>
      <c r="QKZ41" s="277"/>
      <c r="QLA41" s="277"/>
      <c r="QLB41" s="277"/>
      <c r="QLC41" s="277"/>
      <c r="QLD41" s="277"/>
      <c r="QLE41" s="277"/>
      <c r="QLF41" s="277"/>
      <c r="QLG41" s="277"/>
      <c r="QLH41" s="277"/>
      <c r="QLI41" s="277"/>
      <c r="QLJ41" s="277"/>
      <c r="QLK41" s="277"/>
      <c r="QLL41" s="277"/>
      <c r="QLM41" s="277"/>
      <c r="QLN41" s="277"/>
      <c r="QLO41" s="277"/>
      <c r="QLP41" s="277"/>
      <c r="QLQ41" s="277"/>
      <c r="QLR41" s="277"/>
      <c r="QLS41" s="277"/>
      <c r="QLT41" s="277"/>
      <c r="QLU41" s="277"/>
      <c r="QLV41" s="277"/>
      <c r="QLW41" s="277"/>
      <c r="QLX41" s="277"/>
      <c r="QLY41" s="277"/>
      <c r="QLZ41" s="277"/>
      <c r="QMA41" s="277"/>
      <c r="QMB41" s="277"/>
      <c r="QMC41" s="277"/>
      <c r="QMD41" s="277"/>
      <c r="QME41" s="277"/>
      <c r="QMF41" s="277"/>
      <c r="QMG41" s="277"/>
      <c r="QMH41" s="277"/>
      <c r="QMI41" s="277"/>
      <c r="QMJ41" s="277"/>
      <c r="QMK41" s="277"/>
      <c r="QML41" s="277"/>
      <c r="QMM41" s="277"/>
      <c r="QMN41" s="277"/>
      <c r="QMO41" s="277"/>
      <c r="QMP41" s="277"/>
      <c r="QMQ41" s="277"/>
      <c r="QMR41" s="277"/>
      <c r="QMS41" s="277"/>
      <c r="QMT41" s="277"/>
      <c r="QMU41" s="277"/>
      <c r="QMV41" s="277"/>
      <c r="QMW41" s="277"/>
      <c r="QMX41" s="277"/>
      <c r="QMY41" s="277"/>
      <c r="QMZ41" s="277"/>
      <c r="QNA41" s="277"/>
      <c r="QNB41" s="277"/>
      <c r="QNC41" s="277"/>
      <c r="QND41" s="277"/>
      <c r="QNE41" s="277"/>
      <c r="QNF41" s="277"/>
      <c r="QNG41" s="277"/>
      <c r="QNH41" s="277"/>
      <c r="QNI41" s="277"/>
      <c r="QNJ41" s="277"/>
      <c r="QNK41" s="277"/>
      <c r="QNL41" s="277"/>
      <c r="QNM41" s="277"/>
      <c r="QNN41" s="277"/>
      <c r="QNO41" s="277"/>
      <c r="QNP41" s="277"/>
      <c r="QNQ41" s="277"/>
      <c r="QNR41" s="277"/>
      <c r="QNS41" s="277"/>
      <c r="QNT41" s="277"/>
      <c r="QNU41" s="277"/>
      <c r="QNV41" s="277"/>
      <c r="QNW41" s="277"/>
      <c r="QNX41" s="277"/>
      <c r="QNY41" s="277"/>
      <c r="QNZ41" s="277"/>
      <c r="QOA41" s="277"/>
      <c r="QOB41" s="277"/>
      <c r="QOC41" s="277"/>
      <c r="QOD41" s="277"/>
      <c r="QOE41" s="277"/>
      <c r="QOF41" s="277"/>
      <c r="QOG41" s="277"/>
      <c r="QOH41" s="277"/>
      <c r="QOI41" s="277"/>
      <c r="QOJ41" s="277"/>
      <c r="QOK41" s="277"/>
      <c r="QOL41" s="277"/>
      <c r="QOM41" s="277"/>
      <c r="QON41" s="277"/>
      <c r="QOO41" s="277"/>
      <c r="QOP41" s="277"/>
      <c r="QOQ41" s="277"/>
      <c r="QOR41" s="277"/>
      <c r="QOS41" s="277"/>
      <c r="QOT41" s="277"/>
      <c r="QOU41" s="277"/>
      <c r="QOV41" s="277"/>
      <c r="QOW41" s="277"/>
      <c r="QOX41" s="277"/>
      <c r="QOY41" s="277"/>
      <c r="QOZ41" s="277"/>
      <c r="QPA41" s="277"/>
      <c r="QPB41" s="277"/>
      <c r="QPC41" s="277"/>
      <c r="QPD41" s="277"/>
      <c r="QPE41" s="277"/>
      <c r="QPF41" s="277"/>
      <c r="QPG41" s="277"/>
      <c r="QPH41" s="277"/>
      <c r="QPI41" s="277"/>
      <c r="QPJ41" s="277"/>
      <c r="QPK41" s="277"/>
      <c r="QPL41" s="277"/>
      <c r="QPM41" s="277"/>
      <c r="QPN41" s="277"/>
      <c r="QPO41" s="277"/>
      <c r="QPP41" s="277"/>
      <c r="QPQ41" s="277"/>
      <c r="QPR41" s="277"/>
      <c r="QPS41" s="277"/>
      <c r="QPT41" s="277"/>
      <c r="QPU41" s="277"/>
      <c r="QPV41" s="277"/>
      <c r="QPW41" s="277"/>
      <c r="QPX41" s="277"/>
      <c r="QPY41" s="277"/>
      <c r="QPZ41" s="277"/>
      <c r="QQA41" s="277"/>
      <c r="QQB41" s="277"/>
      <c r="QQC41" s="277"/>
      <c r="QQD41" s="277"/>
      <c r="QQE41" s="277"/>
      <c r="QQF41" s="277"/>
      <c r="QQG41" s="277"/>
      <c r="QQH41" s="277"/>
      <c r="QQI41" s="277"/>
      <c r="QQJ41" s="277"/>
      <c r="QQK41" s="277"/>
      <c r="QQL41" s="277"/>
      <c r="QQM41" s="277"/>
      <c r="QQN41" s="277"/>
      <c r="QQO41" s="277"/>
      <c r="QQP41" s="277"/>
      <c r="QQQ41" s="277"/>
      <c r="QQR41" s="277"/>
      <c r="QQS41" s="277"/>
      <c r="QQT41" s="277"/>
      <c r="QQU41" s="277"/>
      <c r="QQV41" s="277"/>
      <c r="QQW41" s="277"/>
      <c r="QQX41" s="277"/>
      <c r="QQY41" s="277"/>
      <c r="QQZ41" s="277"/>
      <c r="QRA41" s="277"/>
      <c r="QRB41" s="277"/>
      <c r="QRC41" s="277"/>
      <c r="QRD41" s="277"/>
      <c r="QRE41" s="277"/>
      <c r="QRF41" s="277"/>
      <c r="QRG41" s="277"/>
      <c r="QRH41" s="277"/>
      <c r="QRI41" s="277"/>
      <c r="QRJ41" s="277"/>
      <c r="QRK41" s="277"/>
      <c r="QRL41" s="277"/>
      <c r="QRM41" s="277"/>
      <c r="QRN41" s="277"/>
      <c r="QRO41" s="277"/>
      <c r="QRP41" s="277"/>
      <c r="QRQ41" s="277"/>
      <c r="QRR41" s="277"/>
      <c r="QRS41" s="277"/>
      <c r="QRT41" s="277"/>
      <c r="QRU41" s="277"/>
      <c r="QRV41" s="277"/>
      <c r="QRW41" s="277"/>
      <c r="QRX41" s="277"/>
      <c r="QRY41" s="277"/>
      <c r="QRZ41" s="277"/>
      <c r="QSA41" s="277"/>
      <c r="QSB41" s="277"/>
      <c r="QSC41" s="277"/>
      <c r="QSD41" s="277"/>
      <c r="QSE41" s="277"/>
      <c r="QSF41" s="277"/>
      <c r="QSG41" s="277"/>
      <c r="QSH41" s="277"/>
      <c r="QSI41" s="277"/>
      <c r="QSJ41" s="277"/>
      <c r="QSK41" s="277"/>
      <c r="QSL41" s="277"/>
      <c r="QSM41" s="277"/>
      <c r="QSN41" s="277"/>
      <c r="QSO41" s="277"/>
      <c r="QSP41" s="277"/>
      <c r="QSQ41" s="277"/>
      <c r="QSR41" s="277"/>
      <c r="QSS41" s="277"/>
      <c r="QST41" s="277"/>
      <c r="QSU41" s="277"/>
      <c r="QSV41" s="277"/>
      <c r="QSW41" s="277"/>
      <c r="QSX41" s="277"/>
      <c r="QSY41" s="277"/>
      <c r="QSZ41" s="277"/>
      <c r="QTA41" s="277"/>
      <c r="QTB41" s="277"/>
      <c r="QTC41" s="277"/>
      <c r="QTD41" s="277"/>
      <c r="QTE41" s="277"/>
      <c r="QTF41" s="277"/>
      <c r="QTG41" s="277"/>
      <c r="QTH41" s="277"/>
      <c r="QTI41" s="277"/>
      <c r="QTJ41" s="277"/>
      <c r="QTK41" s="277"/>
      <c r="QTL41" s="277"/>
      <c r="QTM41" s="277"/>
      <c r="QTN41" s="277"/>
      <c r="QTO41" s="277"/>
      <c r="QTP41" s="277"/>
      <c r="QTQ41" s="277"/>
      <c r="QTR41" s="277"/>
      <c r="QTS41" s="277"/>
      <c r="QTT41" s="277"/>
      <c r="QTU41" s="277"/>
      <c r="QTV41" s="277"/>
      <c r="QTW41" s="277"/>
      <c r="QTX41" s="277"/>
      <c r="QTY41" s="277"/>
      <c r="QTZ41" s="277"/>
      <c r="QUA41" s="277"/>
      <c r="QUB41" s="277"/>
      <c r="QUC41" s="277"/>
      <c r="QUD41" s="277"/>
      <c r="QUE41" s="277"/>
      <c r="QUF41" s="277"/>
      <c r="QUG41" s="277"/>
      <c r="QUH41" s="277"/>
      <c r="QUI41" s="277"/>
      <c r="QUJ41" s="277"/>
      <c r="QUK41" s="277"/>
      <c r="QUL41" s="277"/>
      <c r="QUM41" s="277"/>
      <c r="QUN41" s="277"/>
      <c r="QUO41" s="277"/>
      <c r="QUP41" s="277"/>
      <c r="QUQ41" s="277"/>
      <c r="QUR41" s="277"/>
      <c r="QUS41" s="277"/>
      <c r="QUT41" s="277"/>
      <c r="QUU41" s="277"/>
      <c r="QUV41" s="277"/>
      <c r="QUW41" s="277"/>
      <c r="QUX41" s="277"/>
      <c r="QUY41" s="277"/>
      <c r="QUZ41" s="277"/>
      <c r="QVA41" s="277"/>
      <c r="QVB41" s="277"/>
      <c r="QVC41" s="277"/>
      <c r="QVD41" s="277"/>
      <c r="QVE41" s="277"/>
      <c r="QVF41" s="277"/>
      <c r="QVG41" s="277"/>
      <c r="QVH41" s="277"/>
      <c r="QVI41" s="277"/>
      <c r="QVJ41" s="277"/>
      <c r="QVK41" s="277"/>
      <c r="QVL41" s="277"/>
      <c r="QVM41" s="277"/>
      <c r="QVN41" s="277"/>
      <c r="QVO41" s="277"/>
      <c r="QVP41" s="277"/>
      <c r="QVQ41" s="277"/>
      <c r="QVR41" s="277"/>
      <c r="QVS41" s="277"/>
      <c r="QVT41" s="277"/>
      <c r="QVU41" s="277"/>
      <c r="QVV41" s="277"/>
      <c r="QVW41" s="277"/>
      <c r="QVX41" s="277"/>
      <c r="QVY41" s="277"/>
      <c r="QVZ41" s="277"/>
      <c r="QWA41" s="277"/>
      <c r="QWB41" s="277"/>
      <c r="QWC41" s="277"/>
      <c r="QWD41" s="277"/>
      <c r="QWE41" s="277"/>
      <c r="QWF41" s="277"/>
      <c r="QWG41" s="277"/>
      <c r="QWH41" s="277"/>
      <c r="QWI41" s="277"/>
      <c r="QWJ41" s="277"/>
      <c r="QWK41" s="277"/>
      <c r="QWL41" s="277"/>
      <c r="QWM41" s="277"/>
      <c r="QWN41" s="277"/>
      <c r="QWO41" s="277"/>
      <c r="QWP41" s="277"/>
      <c r="QWQ41" s="277"/>
      <c r="QWR41" s="277"/>
      <c r="QWS41" s="277"/>
      <c r="QWT41" s="277"/>
      <c r="QWU41" s="277"/>
      <c r="QWV41" s="277"/>
      <c r="QWW41" s="277"/>
      <c r="QWX41" s="277"/>
      <c r="QWY41" s="277"/>
      <c r="QWZ41" s="277"/>
      <c r="QXA41" s="277"/>
      <c r="QXB41" s="277"/>
      <c r="QXC41" s="277"/>
      <c r="QXD41" s="277"/>
      <c r="QXE41" s="277"/>
      <c r="QXF41" s="277"/>
      <c r="QXG41" s="277"/>
      <c r="QXH41" s="277"/>
      <c r="QXI41" s="277"/>
      <c r="QXJ41" s="277"/>
      <c r="QXK41" s="277"/>
      <c r="QXL41" s="277"/>
      <c r="QXM41" s="277"/>
      <c r="QXN41" s="277"/>
      <c r="QXO41" s="277"/>
      <c r="QXP41" s="277"/>
      <c r="QXQ41" s="277"/>
      <c r="QXR41" s="277"/>
      <c r="QXS41" s="277"/>
      <c r="QXT41" s="277"/>
      <c r="QXU41" s="277"/>
      <c r="QXV41" s="277"/>
      <c r="QXW41" s="277"/>
      <c r="QXX41" s="277"/>
      <c r="QXY41" s="277"/>
      <c r="QXZ41" s="277"/>
      <c r="QYA41" s="277"/>
      <c r="QYB41" s="277"/>
      <c r="QYC41" s="277"/>
      <c r="QYD41" s="277"/>
      <c r="QYE41" s="277"/>
      <c r="QYF41" s="277"/>
      <c r="QYG41" s="277"/>
      <c r="QYH41" s="277"/>
      <c r="QYI41" s="277"/>
      <c r="QYJ41" s="277"/>
      <c r="QYK41" s="277"/>
      <c r="QYL41" s="277"/>
      <c r="QYM41" s="277"/>
      <c r="QYN41" s="277"/>
      <c r="QYO41" s="277"/>
      <c r="QYP41" s="277"/>
      <c r="QYQ41" s="277"/>
      <c r="QYR41" s="277"/>
      <c r="QYS41" s="277"/>
      <c r="QYT41" s="277"/>
      <c r="QYU41" s="277"/>
      <c r="QYV41" s="277"/>
      <c r="QYW41" s="277"/>
      <c r="QYX41" s="277"/>
      <c r="QYY41" s="277"/>
      <c r="QYZ41" s="277"/>
      <c r="QZA41" s="277"/>
      <c r="QZB41" s="277"/>
      <c r="QZC41" s="277"/>
      <c r="QZD41" s="277"/>
      <c r="QZE41" s="277"/>
      <c r="QZF41" s="277"/>
      <c r="QZG41" s="277"/>
      <c r="QZH41" s="277"/>
      <c r="QZI41" s="277"/>
      <c r="QZJ41" s="277"/>
      <c r="QZK41" s="277"/>
      <c r="QZL41" s="277"/>
      <c r="QZM41" s="277"/>
      <c r="QZN41" s="277"/>
      <c r="QZO41" s="277"/>
      <c r="QZP41" s="277"/>
      <c r="QZQ41" s="277"/>
      <c r="QZR41" s="277"/>
      <c r="QZS41" s="277"/>
      <c r="QZT41" s="277"/>
      <c r="QZU41" s="277"/>
      <c r="QZV41" s="277"/>
      <c r="QZW41" s="277"/>
      <c r="QZX41" s="277"/>
      <c r="QZY41" s="277"/>
      <c r="QZZ41" s="277"/>
      <c r="RAA41" s="277"/>
      <c r="RAB41" s="277"/>
      <c r="RAC41" s="277"/>
      <c r="RAD41" s="277"/>
      <c r="RAE41" s="277"/>
      <c r="RAF41" s="277"/>
      <c r="RAG41" s="277"/>
      <c r="RAH41" s="277"/>
      <c r="RAI41" s="277"/>
      <c r="RAJ41" s="277"/>
      <c r="RAK41" s="277"/>
      <c r="RAL41" s="277"/>
      <c r="RAM41" s="277"/>
      <c r="RAN41" s="277"/>
      <c r="RAO41" s="277"/>
      <c r="RAP41" s="277"/>
      <c r="RAQ41" s="277"/>
      <c r="RAR41" s="277"/>
      <c r="RAS41" s="277"/>
      <c r="RAT41" s="277"/>
      <c r="RAU41" s="277"/>
      <c r="RAV41" s="277"/>
      <c r="RAW41" s="277"/>
      <c r="RAX41" s="277"/>
      <c r="RAY41" s="277"/>
      <c r="RAZ41" s="277"/>
      <c r="RBA41" s="277"/>
      <c r="RBB41" s="277"/>
      <c r="RBC41" s="277"/>
      <c r="RBD41" s="277"/>
      <c r="RBE41" s="277"/>
      <c r="RBF41" s="277"/>
      <c r="RBG41" s="277"/>
      <c r="RBH41" s="277"/>
      <c r="RBI41" s="277"/>
      <c r="RBJ41" s="277"/>
      <c r="RBK41" s="277"/>
      <c r="RBL41" s="277"/>
      <c r="RBM41" s="277"/>
      <c r="RBN41" s="277"/>
      <c r="RBO41" s="277"/>
      <c r="RBP41" s="277"/>
      <c r="RBQ41" s="277"/>
      <c r="RBR41" s="277"/>
      <c r="RBS41" s="277"/>
      <c r="RBT41" s="277"/>
      <c r="RBU41" s="277"/>
      <c r="RBV41" s="277"/>
      <c r="RBW41" s="277"/>
      <c r="RBX41" s="277"/>
      <c r="RBY41" s="277"/>
      <c r="RBZ41" s="277"/>
      <c r="RCA41" s="277"/>
      <c r="RCB41" s="277"/>
      <c r="RCC41" s="277"/>
      <c r="RCD41" s="277"/>
      <c r="RCE41" s="277"/>
      <c r="RCF41" s="277"/>
      <c r="RCG41" s="277"/>
      <c r="RCH41" s="277"/>
      <c r="RCI41" s="277"/>
      <c r="RCJ41" s="277"/>
      <c r="RCK41" s="277"/>
      <c r="RCL41" s="277"/>
      <c r="RCM41" s="277"/>
      <c r="RCN41" s="277"/>
      <c r="RCO41" s="277"/>
      <c r="RCP41" s="277"/>
      <c r="RCQ41" s="277"/>
      <c r="RCR41" s="277"/>
      <c r="RCS41" s="277"/>
      <c r="RCT41" s="277"/>
      <c r="RCU41" s="277"/>
      <c r="RCV41" s="277"/>
      <c r="RCW41" s="277"/>
      <c r="RCX41" s="277"/>
      <c r="RCY41" s="277"/>
      <c r="RCZ41" s="277"/>
      <c r="RDA41" s="277"/>
      <c r="RDB41" s="277"/>
      <c r="RDC41" s="277"/>
      <c r="RDD41" s="277"/>
      <c r="RDE41" s="277"/>
      <c r="RDF41" s="277"/>
      <c r="RDG41" s="277"/>
      <c r="RDH41" s="277"/>
      <c r="RDI41" s="277"/>
      <c r="RDJ41" s="277"/>
      <c r="RDK41" s="277"/>
      <c r="RDL41" s="277"/>
      <c r="RDM41" s="277"/>
      <c r="RDN41" s="277"/>
      <c r="RDO41" s="277"/>
      <c r="RDP41" s="277"/>
      <c r="RDQ41" s="277"/>
      <c r="RDR41" s="277"/>
      <c r="RDS41" s="277"/>
      <c r="RDT41" s="277"/>
      <c r="RDU41" s="277"/>
      <c r="RDV41" s="277"/>
      <c r="RDW41" s="277"/>
      <c r="RDX41" s="277"/>
      <c r="RDY41" s="277"/>
      <c r="RDZ41" s="277"/>
      <c r="REA41" s="277"/>
      <c r="REB41" s="277"/>
      <c r="REC41" s="277"/>
      <c r="RED41" s="277"/>
      <c r="REE41" s="277"/>
      <c r="REF41" s="277"/>
      <c r="REG41" s="277"/>
      <c r="REH41" s="277"/>
      <c r="REI41" s="277"/>
      <c r="REJ41" s="277"/>
      <c r="REK41" s="277"/>
      <c r="REL41" s="277"/>
      <c r="REM41" s="277"/>
      <c r="REN41" s="277"/>
      <c r="REO41" s="277"/>
      <c r="REP41" s="277"/>
      <c r="REQ41" s="277"/>
      <c r="RER41" s="277"/>
      <c r="RES41" s="277"/>
      <c r="RET41" s="277"/>
      <c r="REU41" s="277"/>
      <c r="REV41" s="277"/>
      <c r="REW41" s="277"/>
      <c r="REX41" s="277"/>
      <c r="REY41" s="277"/>
      <c r="REZ41" s="277"/>
      <c r="RFA41" s="277"/>
      <c r="RFB41" s="277"/>
      <c r="RFC41" s="277"/>
      <c r="RFD41" s="277"/>
      <c r="RFE41" s="277"/>
      <c r="RFF41" s="277"/>
      <c r="RFG41" s="277"/>
      <c r="RFH41" s="277"/>
      <c r="RFI41" s="277"/>
      <c r="RFJ41" s="277"/>
      <c r="RFK41" s="277"/>
      <c r="RFL41" s="277"/>
      <c r="RFM41" s="277"/>
      <c r="RFN41" s="277"/>
      <c r="RFO41" s="277"/>
      <c r="RFP41" s="277"/>
      <c r="RFQ41" s="277"/>
      <c r="RFR41" s="277"/>
      <c r="RFS41" s="277"/>
      <c r="RFT41" s="277"/>
      <c r="RFU41" s="277"/>
      <c r="RFV41" s="277"/>
      <c r="RFW41" s="277"/>
      <c r="RFX41" s="277"/>
      <c r="RFY41" s="277"/>
      <c r="RFZ41" s="277"/>
      <c r="RGA41" s="277"/>
      <c r="RGB41" s="277"/>
      <c r="RGC41" s="277"/>
      <c r="RGD41" s="277"/>
      <c r="RGE41" s="277"/>
      <c r="RGF41" s="277"/>
      <c r="RGG41" s="277"/>
      <c r="RGH41" s="277"/>
      <c r="RGI41" s="277"/>
      <c r="RGJ41" s="277"/>
      <c r="RGK41" s="277"/>
      <c r="RGL41" s="277"/>
      <c r="RGM41" s="277"/>
      <c r="RGN41" s="277"/>
      <c r="RGO41" s="277"/>
      <c r="RGP41" s="277"/>
      <c r="RGQ41" s="277"/>
      <c r="RGR41" s="277"/>
      <c r="RGS41" s="277"/>
      <c r="RGT41" s="277"/>
      <c r="RGU41" s="277"/>
      <c r="RGV41" s="277"/>
      <c r="RGW41" s="277"/>
      <c r="RGX41" s="277"/>
      <c r="RGY41" s="277"/>
      <c r="RGZ41" s="277"/>
      <c r="RHA41" s="277"/>
      <c r="RHB41" s="277"/>
      <c r="RHC41" s="277"/>
      <c r="RHD41" s="277"/>
      <c r="RHE41" s="277"/>
      <c r="RHF41" s="277"/>
      <c r="RHG41" s="277"/>
      <c r="RHH41" s="277"/>
      <c r="RHI41" s="277"/>
      <c r="RHJ41" s="277"/>
      <c r="RHK41" s="277"/>
      <c r="RHL41" s="277"/>
      <c r="RHM41" s="277"/>
      <c r="RHN41" s="277"/>
      <c r="RHO41" s="277"/>
      <c r="RHP41" s="277"/>
      <c r="RHQ41" s="277"/>
      <c r="RHR41" s="277"/>
      <c r="RHS41" s="277"/>
      <c r="RHT41" s="277"/>
      <c r="RHU41" s="277"/>
      <c r="RHV41" s="277"/>
      <c r="RHW41" s="277"/>
      <c r="RHX41" s="277"/>
      <c r="RHY41" s="277"/>
      <c r="RHZ41" s="277"/>
      <c r="RIA41" s="277"/>
      <c r="RIB41" s="277"/>
      <c r="RIC41" s="277"/>
      <c r="RID41" s="277"/>
      <c r="RIE41" s="277"/>
      <c r="RIF41" s="277"/>
      <c r="RIG41" s="277"/>
      <c r="RIH41" s="277"/>
      <c r="RII41" s="277"/>
      <c r="RIJ41" s="277"/>
      <c r="RIK41" s="277"/>
      <c r="RIL41" s="277"/>
      <c r="RIM41" s="277"/>
      <c r="RIN41" s="277"/>
      <c r="RIO41" s="277"/>
      <c r="RIP41" s="277"/>
      <c r="RIQ41" s="277"/>
      <c r="RIR41" s="277"/>
      <c r="RIS41" s="277"/>
      <c r="RIT41" s="277"/>
      <c r="RIU41" s="277"/>
      <c r="RIV41" s="277"/>
      <c r="RIW41" s="277"/>
      <c r="RIX41" s="277"/>
      <c r="RIY41" s="277"/>
      <c r="RIZ41" s="277"/>
      <c r="RJA41" s="277"/>
      <c r="RJB41" s="277"/>
      <c r="RJC41" s="277"/>
      <c r="RJD41" s="277"/>
      <c r="RJE41" s="277"/>
      <c r="RJF41" s="277"/>
      <c r="RJG41" s="277"/>
      <c r="RJH41" s="277"/>
      <c r="RJI41" s="277"/>
      <c r="RJJ41" s="277"/>
      <c r="RJK41" s="277"/>
      <c r="RJL41" s="277"/>
      <c r="RJM41" s="277"/>
      <c r="RJN41" s="277"/>
      <c r="RJO41" s="277"/>
      <c r="RJP41" s="277"/>
      <c r="RJQ41" s="277"/>
      <c r="RJR41" s="277"/>
      <c r="RJS41" s="277"/>
      <c r="RJT41" s="277"/>
      <c r="RJU41" s="277"/>
      <c r="RJV41" s="277"/>
      <c r="RJW41" s="277"/>
      <c r="RJX41" s="277"/>
      <c r="RJY41" s="277"/>
      <c r="RJZ41" s="277"/>
      <c r="RKA41" s="277"/>
      <c r="RKB41" s="277"/>
      <c r="RKC41" s="277"/>
      <c r="RKD41" s="277"/>
      <c r="RKE41" s="277"/>
      <c r="RKF41" s="277"/>
      <c r="RKG41" s="277"/>
      <c r="RKH41" s="277"/>
      <c r="RKI41" s="277"/>
      <c r="RKJ41" s="277"/>
      <c r="RKK41" s="277"/>
      <c r="RKL41" s="277"/>
      <c r="RKM41" s="277"/>
      <c r="RKN41" s="277"/>
      <c r="RKO41" s="277"/>
      <c r="RKP41" s="277"/>
      <c r="RKQ41" s="277"/>
      <c r="RKR41" s="277"/>
      <c r="RKS41" s="277"/>
      <c r="RKT41" s="277"/>
      <c r="RKU41" s="277"/>
      <c r="RKV41" s="277"/>
      <c r="RKW41" s="277"/>
      <c r="RKX41" s="277"/>
      <c r="RKY41" s="277"/>
      <c r="RKZ41" s="277"/>
      <c r="RLA41" s="277"/>
      <c r="RLB41" s="277"/>
      <c r="RLC41" s="277"/>
      <c r="RLD41" s="277"/>
      <c r="RLE41" s="277"/>
      <c r="RLF41" s="277"/>
      <c r="RLG41" s="277"/>
      <c r="RLH41" s="277"/>
      <c r="RLI41" s="277"/>
      <c r="RLJ41" s="277"/>
      <c r="RLK41" s="277"/>
      <c r="RLL41" s="277"/>
      <c r="RLM41" s="277"/>
      <c r="RLN41" s="277"/>
      <c r="RLO41" s="277"/>
      <c r="RLP41" s="277"/>
      <c r="RLQ41" s="277"/>
      <c r="RLR41" s="277"/>
      <c r="RLS41" s="277"/>
      <c r="RLT41" s="277"/>
      <c r="RLU41" s="277"/>
      <c r="RLV41" s="277"/>
      <c r="RLW41" s="277"/>
      <c r="RLX41" s="277"/>
      <c r="RLY41" s="277"/>
      <c r="RLZ41" s="277"/>
      <c r="RMA41" s="277"/>
      <c r="RMB41" s="277"/>
      <c r="RMC41" s="277"/>
      <c r="RMD41" s="277"/>
      <c r="RME41" s="277"/>
      <c r="RMF41" s="277"/>
      <c r="RMG41" s="277"/>
      <c r="RMH41" s="277"/>
      <c r="RMI41" s="277"/>
      <c r="RMJ41" s="277"/>
      <c r="RMK41" s="277"/>
      <c r="RML41" s="277"/>
      <c r="RMM41" s="277"/>
      <c r="RMN41" s="277"/>
      <c r="RMO41" s="277"/>
      <c r="RMP41" s="277"/>
      <c r="RMQ41" s="277"/>
      <c r="RMR41" s="277"/>
      <c r="RMS41" s="277"/>
      <c r="RMT41" s="277"/>
      <c r="RMU41" s="277"/>
      <c r="RMV41" s="277"/>
      <c r="RMW41" s="277"/>
      <c r="RMX41" s="277"/>
      <c r="RMY41" s="277"/>
      <c r="RMZ41" s="277"/>
      <c r="RNA41" s="277"/>
      <c r="RNB41" s="277"/>
      <c r="RNC41" s="277"/>
      <c r="RND41" s="277"/>
      <c r="RNE41" s="277"/>
      <c r="RNF41" s="277"/>
      <c r="RNG41" s="277"/>
      <c r="RNH41" s="277"/>
      <c r="RNI41" s="277"/>
      <c r="RNJ41" s="277"/>
      <c r="RNK41" s="277"/>
      <c r="RNL41" s="277"/>
      <c r="RNM41" s="277"/>
      <c r="RNN41" s="277"/>
      <c r="RNO41" s="277"/>
      <c r="RNP41" s="277"/>
      <c r="RNQ41" s="277"/>
      <c r="RNR41" s="277"/>
      <c r="RNS41" s="277"/>
      <c r="RNT41" s="277"/>
      <c r="RNU41" s="277"/>
      <c r="RNV41" s="277"/>
      <c r="RNW41" s="277"/>
      <c r="RNX41" s="277"/>
      <c r="RNY41" s="277"/>
      <c r="RNZ41" s="277"/>
      <c r="ROA41" s="277"/>
      <c r="ROB41" s="277"/>
      <c r="ROC41" s="277"/>
      <c r="ROD41" s="277"/>
      <c r="ROE41" s="277"/>
      <c r="ROF41" s="277"/>
      <c r="ROG41" s="277"/>
      <c r="ROH41" s="277"/>
      <c r="ROI41" s="277"/>
      <c r="ROJ41" s="277"/>
      <c r="ROK41" s="277"/>
      <c r="ROL41" s="277"/>
      <c r="ROM41" s="277"/>
      <c r="RON41" s="277"/>
      <c r="ROO41" s="277"/>
      <c r="ROP41" s="277"/>
      <c r="ROQ41" s="277"/>
      <c r="ROR41" s="277"/>
      <c r="ROS41" s="277"/>
      <c r="ROT41" s="277"/>
      <c r="ROU41" s="277"/>
      <c r="ROV41" s="277"/>
      <c r="ROW41" s="277"/>
      <c r="ROX41" s="277"/>
      <c r="ROY41" s="277"/>
      <c r="ROZ41" s="277"/>
      <c r="RPA41" s="277"/>
      <c r="RPB41" s="277"/>
      <c r="RPC41" s="277"/>
      <c r="RPD41" s="277"/>
      <c r="RPE41" s="277"/>
      <c r="RPF41" s="277"/>
      <c r="RPG41" s="277"/>
      <c r="RPH41" s="277"/>
      <c r="RPI41" s="277"/>
      <c r="RPJ41" s="277"/>
      <c r="RPK41" s="277"/>
      <c r="RPL41" s="277"/>
      <c r="RPM41" s="277"/>
      <c r="RPN41" s="277"/>
      <c r="RPO41" s="277"/>
      <c r="RPP41" s="277"/>
      <c r="RPQ41" s="277"/>
      <c r="RPR41" s="277"/>
      <c r="RPS41" s="277"/>
      <c r="RPT41" s="277"/>
      <c r="RPU41" s="277"/>
      <c r="RPV41" s="277"/>
      <c r="RPW41" s="277"/>
      <c r="RPX41" s="277"/>
      <c r="RPY41" s="277"/>
      <c r="RPZ41" s="277"/>
      <c r="RQA41" s="277"/>
      <c r="RQB41" s="277"/>
      <c r="RQC41" s="277"/>
      <c r="RQD41" s="277"/>
      <c r="RQE41" s="277"/>
      <c r="RQF41" s="277"/>
      <c r="RQG41" s="277"/>
      <c r="RQH41" s="277"/>
      <c r="RQI41" s="277"/>
      <c r="RQJ41" s="277"/>
      <c r="RQK41" s="277"/>
      <c r="RQL41" s="277"/>
      <c r="RQM41" s="277"/>
      <c r="RQN41" s="277"/>
      <c r="RQO41" s="277"/>
      <c r="RQP41" s="277"/>
      <c r="RQQ41" s="277"/>
      <c r="RQR41" s="277"/>
      <c r="RQS41" s="277"/>
      <c r="RQT41" s="277"/>
      <c r="RQU41" s="277"/>
      <c r="RQV41" s="277"/>
      <c r="RQW41" s="277"/>
      <c r="RQX41" s="277"/>
      <c r="RQY41" s="277"/>
      <c r="RQZ41" s="277"/>
      <c r="RRA41" s="277"/>
      <c r="RRB41" s="277"/>
      <c r="RRC41" s="277"/>
      <c r="RRD41" s="277"/>
      <c r="RRE41" s="277"/>
      <c r="RRF41" s="277"/>
      <c r="RRG41" s="277"/>
      <c r="RRH41" s="277"/>
      <c r="RRI41" s="277"/>
      <c r="RRJ41" s="277"/>
      <c r="RRK41" s="277"/>
      <c r="RRL41" s="277"/>
      <c r="RRM41" s="277"/>
      <c r="RRN41" s="277"/>
      <c r="RRO41" s="277"/>
      <c r="RRP41" s="277"/>
      <c r="RRQ41" s="277"/>
      <c r="RRR41" s="277"/>
      <c r="RRS41" s="277"/>
      <c r="RRT41" s="277"/>
      <c r="RRU41" s="277"/>
      <c r="RRV41" s="277"/>
      <c r="RRW41" s="277"/>
      <c r="RRX41" s="277"/>
      <c r="RRY41" s="277"/>
      <c r="RRZ41" s="277"/>
      <c r="RSA41" s="277"/>
      <c r="RSB41" s="277"/>
      <c r="RSC41" s="277"/>
      <c r="RSD41" s="277"/>
      <c r="RSE41" s="277"/>
      <c r="RSF41" s="277"/>
      <c r="RSG41" s="277"/>
      <c r="RSH41" s="277"/>
      <c r="RSI41" s="277"/>
      <c r="RSJ41" s="277"/>
      <c r="RSK41" s="277"/>
      <c r="RSL41" s="277"/>
      <c r="RSM41" s="277"/>
      <c r="RSN41" s="277"/>
      <c r="RSO41" s="277"/>
      <c r="RSP41" s="277"/>
      <c r="RSQ41" s="277"/>
      <c r="RSR41" s="277"/>
      <c r="RSS41" s="277"/>
      <c r="RST41" s="277"/>
      <c r="RSU41" s="277"/>
      <c r="RSV41" s="277"/>
      <c r="RSW41" s="277"/>
      <c r="RSX41" s="277"/>
      <c r="RSY41" s="277"/>
      <c r="RSZ41" s="277"/>
      <c r="RTA41" s="277"/>
      <c r="RTB41" s="277"/>
      <c r="RTC41" s="277"/>
      <c r="RTD41" s="277"/>
      <c r="RTE41" s="277"/>
      <c r="RTF41" s="277"/>
      <c r="RTG41" s="277"/>
      <c r="RTH41" s="277"/>
      <c r="RTI41" s="277"/>
      <c r="RTJ41" s="277"/>
      <c r="RTK41" s="277"/>
      <c r="RTL41" s="277"/>
      <c r="RTM41" s="277"/>
      <c r="RTN41" s="277"/>
      <c r="RTO41" s="277"/>
      <c r="RTP41" s="277"/>
      <c r="RTQ41" s="277"/>
      <c r="RTR41" s="277"/>
      <c r="RTS41" s="277"/>
      <c r="RTT41" s="277"/>
      <c r="RTU41" s="277"/>
      <c r="RTV41" s="277"/>
      <c r="RTW41" s="277"/>
      <c r="RTX41" s="277"/>
      <c r="RTY41" s="277"/>
      <c r="RTZ41" s="277"/>
      <c r="RUA41" s="277"/>
      <c r="RUB41" s="277"/>
      <c r="RUC41" s="277"/>
      <c r="RUD41" s="277"/>
      <c r="RUE41" s="277"/>
      <c r="RUF41" s="277"/>
      <c r="RUG41" s="277"/>
      <c r="RUH41" s="277"/>
      <c r="RUI41" s="277"/>
      <c r="RUJ41" s="277"/>
      <c r="RUK41" s="277"/>
      <c r="RUL41" s="277"/>
      <c r="RUM41" s="277"/>
      <c r="RUN41" s="277"/>
      <c r="RUO41" s="277"/>
      <c r="RUP41" s="277"/>
      <c r="RUQ41" s="277"/>
      <c r="RUR41" s="277"/>
      <c r="RUS41" s="277"/>
      <c r="RUT41" s="277"/>
      <c r="RUU41" s="277"/>
      <c r="RUV41" s="277"/>
      <c r="RUW41" s="277"/>
      <c r="RUX41" s="277"/>
      <c r="RUY41" s="277"/>
      <c r="RUZ41" s="277"/>
      <c r="RVA41" s="277"/>
      <c r="RVB41" s="277"/>
      <c r="RVC41" s="277"/>
      <c r="RVD41" s="277"/>
      <c r="RVE41" s="277"/>
      <c r="RVF41" s="277"/>
      <c r="RVG41" s="277"/>
      <c r="RVH41" s="277"/>
      <c r="RVI41" s="277"/>
      <c r="RVJ41" s="277"/>
      <c r="RVK41" s="277"/>
      <c r="RVL41" s="277"/>
      <c r="RVM41" s="277"/>
      <c r="RVN41" s="277"/>
      <c r="RVO41" s="277"/>
      <c r="RVP41" s="277"/>
      <c r="RVQ41" s="277"/>
      <c r="RVR41" s="277"/>
      <c r="RVS41" s="277"/>
      <c r="RVT41" s="277"/>
      <c r="RVU41" s="277"/>
      <c r="RVV41" s="277"/>
      <c r="RVW41" s="277"/>
      <c r="RVX41" s="277"/>
      <c r="RVY41" s="277"/>
      <c r="RVZ41" s="277"/>
      <c r="RWA41" s="277"/>
      <c r="RWB41" s="277"/>
      <c r="RWC41" s="277"/>
      <c r="RWD41" s="277"/>
      <c r="RWE41" s="277"/>
      <c r="RWF41" s="277"/>
      <c r="RWG41" s="277"/>
      <c r="RWH41" s="277"/>
      <c r="RWI41" s="277"/>
      <c r="RWJ41" s="277"/>
      <c r="RWK41" s="277"/>
      <c r="RWL41" s="277"/>
      <c r="RWM41" s="277"/>
      <c r="RWN41" s="277"/>
      <c r="RWO41" s="277"/>
      <c r="RWP41" s="277"/>
      <c r="RWQ41" s="277"/>
      <c r="RWR41" s="277"/>
      <c r="RWS41" s="277"/>
      <c r="RWT41" s="277"/>
      <c r="RWU41" s="277"/>
      <c r="RWV41" s="277"/>
      <c r="RWW41" s="277"/>
      <c r="RWX41" s="277"/>
      <c r="RWY41" s="277"/>
      <c r="RWZ41" s="277"/>
      <c r="RXA41" s="277"/>
      <c r="RXB41" s="277"/>
      <c r="RXC41" s="277"/>
      <c r="RXD41" s="277"/>
      <c r="RXE41" s="277"/>
      <c r="RXF41" s="277"/>
      <c r="RXG41" s="277"/>
      <c r="RXH41" s="277"/>
      <c r="RXI41" s="277"/>
      <c r="RXJ41" s="277"/>
      <c r="RXK41" s="277"/>
      <c r="RXL41" s="277"/>
      <c r="RXM41" s="277"/>
      <c r="RXN41" s="277"/>
      <c r="RXO41" s="277"/>
      <c r="RXP41" s="277"/>
      <c r="RXQ41" s="277"/>
      <c r="RXR41" s="277"/>
      <c r="RXS41" s="277"/>
      <c r="RXT41" s="277"/>
      <c r="RXU41" s="277"/>
      <c r="RXV41" s="277"/>
      <c r="RXW41" s="277"/>
      <c r="RXX41" s="277"/>
      <c r="RXY41" s="277"/>
      <c r="RXZ41" s="277"/>
      <c r="RYA41" s="277"/>
      <c r="RYB41" s="277"/>
      <c r="RYC41" s="277"/>
      <c r="RYD41" s="277"/>
      <c r="RYE41" s="277"/>
      <c r="RYF41" s="277"/>
      <c r="RYG41" s="277"/>
      <c r="RYH41" s="277"/>
      <c r="RYI41" s="277"/>
      <c r="RYJ41" s="277"/>
      <c r="RYK41" s="277"/>
      <c r="RYL41" s="277"/>
      <c r="RYM41" s="277"/>
      <c r="RYN41" s="277"/>
      <c r="RYO41" s="277"/>
      <c r="RYP41" s="277"/>
      <c r="RYQ41" s="277"/>
      <c r="RYR41" s="277"/>
      <c r="RYS41" s="277"/>
      <c r="RYT41" s="277"/>
      <c r="RYU41" s="277"/>
      <c r="RYV41" s="277"/>
      <c r="RYW41" s="277"/>
      <c r="RYX41" s="277"/>
      <c r="RYY41" s="277"/>
      <c r="RYZ41" s="277"/>
      <c r="RZA41" s="277"/>
      <c r="RZB41" s="277"/>
      <c r="RZC41" s="277"/>
      <c r="RZD41" s="277"/>
      <c r="RZE41" s="277"/>
      <c r="RZF41" s="277"/>
      <c r="RZG41" s="277"/>
      <c r="RZH41" s="277"/>
      <c r="RZI41" s="277"/>
      <c r="RZJ41" s="277"/>
      <c r="RZK41" s="277"/>
      <c r="RZL41" s="277"/>
      <c r="RZM41" s="277"/>
      <c r="RZN41" s="277"/>
      <c r="RZO41" s="277"/>
      <c r="RZP41" s="277"/>
      <c r="RZQ41" s="277"/>
      <c r="RZR41" s="277"/>
      <c r="RZS41" s="277"/>
      <c r="RZT41" s="277"/>
      <c r="RZU41" s="277"/>
      <c r="RZV41" s="277"/>
      <c r="RZW41" s="277"/>
      <c r="RZX41" s="277"/>
      <c r="RZY41" s="277"/>
      <c r="RZZ41" s="277"/>
      <c r="SAA41" s="277"/>
      <c r="SAB41" s="277"/>
      <c r="SAC41" s="277"/>
      <c r="SAD41" s="277"/>
      <c r="SAE41" s="277"/>
      <c r="SAF41" s="277"/>
      <c r="SAG41" s="277"/>
      <c r="SAH41" s="277"/>
      <c r="SAI41" s="277"/>
      <c r="SAJ41" s="277"/>
      <c r="SAK41" s="277"/>
      <c r="SAL41" s="277"/>
      <c r="SAM41" s="277"/>
      <c r="SAN41" s="277"/>
      <c r="SAO41" s="277"/>
      <c r="SAP41" s="277"/>
      <c r="SAQ41" s="277"/>
      <c r="SAR41" s="277"/>
      <c r="SAS41" s="277"/>
      <c r="SAT41" s="277"/>
      <c r="SAU41" s="277"/>
      <c r="SAV41" s="277"/>
      <c r="SAW41" s="277"/>
      <c r="SAX41" s="277"/>
      <c r="SAY41" s="277"/>
      <c r="SAZ41" s="277"/>
      <c r="SBA41" s="277"/>
      <c r="SBB41" s="277"/>
      <c r="SBC41" s="277"/>
      <c r="SBD41" s="277"/>
      <c r="SBE41" s="277"/>
      <c r="SBF41" s="277"/>
      <c r="SBG41" s="277"/>
      <c r="SBH41" s="277"/>
      <c r="SBI41" s="277"/>
      <c r="SBJ41" s="277"/>
      <c r="SBK41" s="277"/>
      <c r="SBL41" s="277"/>
      <c r="SBM41" s="277"/>
      <c r="SBN41" s="277"/>
      <c r="SBO41" s="277"/>
      <c r="SBP41" s="277"/>
      <c r="SBQ41" s="277"/>
      <c r="SBR41" s="277"/>
      <c r="SBS41" s="277"/>
      <c r="SBT41" s="277"/>
      <c r="SBU41" s="277"/>
      <c r="SBV41" s="277"/>
      <c r="SBW41" s="277"/>
      <c r="SBX41" s="277"/>
      <c r="SBY41" s="277"/>
      <c r="SBZ41" s="277"/>
      <c r="SCA41" s="277"/>
      <c r="SCB41" s="277"/>
      <c r="SCC41" s="277"/>
      <c r="SCD41" s="277"/>
      <c r="SCE41" s="277"/>
      <c r="SCF41" s="277"/>
      <c r="SCG41" s="277"/>
      <c r="SCH41" s="277"/>
      <c r="SCI41" s="277"/>
      <c r="SCJ41" s="277"/>
      <c r="SCK41" s="277"/>
      <c r="SCL41" s="277"/>
      <c r="SCM41" s="277"/>
      <c r="SCN41" s="277"/>
      <c r="SCO41" s="277"/>
      <c r="SCP41" s="277"/>
      <c r="SCQ41" s="277"/>
      <c r="SCR41" s="277"/>
      <c r="SCS41" s="277"/>
      <c r="SCT41" s="277"/>
      <c r="SCU41" s="277"/>
      <c r="SCV41" s="277"/>
      <c r="SCW41" s="277"/>
      <c r="SCX41" s="277"/>
      <c r="SCY41" s="277"/>
      <c r="SCZ41" s="277"/>
      <c r="SDA41" s="277"/>
      <c r="SDB41" s="277"/>
      <c r="SDC41" s="277"/>
      <c r="SDD41" s="277"/>
      <c r="SDE41" s="277"/>
      <c r="SDF41" s="277"/>
      <c r="SDG41" s="277"/>
      <c r="SDH41" s="277"/>
      <c r="SDI41" s="277"/>
      <c r="SDJ41" s="277"/>
      <c r="SDK41" s="277"/>
      <c r="SDL41" s="277"/>
      <c r="SDM41" s="277"/>
      <c r="SDN41" s="277"/>
      <c r="SDO41" s="277"/>
      <c r="SDP41" s="277"/>
      <c r="SDQ41" s="277"/>
      <c r="SDR41" s="277"/>
      <c r="SDS41" s="277"/>
      <c r="SDT41" s="277"/>
      <c r="SDU41" s="277"/>
      <c r="SDV41" s="277"/>
      <c r="SDW41" s="277"/>
      <c r="SDX41" s="277"/>
      <c r="SDY41" s="277"/>
      <c r="SDZ41" s="277"/>
      <c r="SEA41" s="277"/>
      <c r="SEB41" s="277"/>
      <c r="SEC41" s="277"/>
      <c r="SED41" s="277"/>
      <c r="SEE41" s="277"/>
      <c r="SEF41" s="277"/>
      <c r="SEG41" s="277"/>
      <c r="SEH41" s="277"/>
      <c r="SEI41" s="277"/>
      <c r="SEJ41" s="277"/>
      <c r="SEK41" s="277"/>
      <c r="SEL41" s="277"/>
      <c r="SEM41" s="277"/>
      <c r="SEN41" s="277"/>
      <c r="SEO41" s="277"/>
      <c r="SEP41" s="277"/>
      <c r="SEQ41" s="277"/>
      <c r="SER41" s="277"/>
      <c r="SES41" s="277"/>
      <c r="SET41" s="277"/>
      <c r="SEU41" s="277"/>
      <c r="SEV41" s="277"/>
      <c r="SEW41" s="277"/>
      <c r="SEX41" s="277"/>
      <c r="SEY41" s="277"/>
      <c r="SEZ41" s="277"/>
      <c r="SFA41" s="277"/>
      <c r="SFB41" s="277"/>
      <c r="SFC41" s="277"/>
      <c r="SFD41" s="277"/>
      <c r="SFE41" s="277"/>
      <c r="SFF41" s="277"/>
      <c r="SFG41" s="277"/>
      <c r="SFH41" s="277"/>
      <c r="SFI41" s="277"/>
      <c r="SFJ41" s="277"/>
      <c r="SFK41" s="277"/>
      <c r="SFL41" s="277"/>
      <c r="SFM41" s="277"/>
      <c r="SFN41" s="277"/>
      <c r="SFO41" s="277"/>
      <c r="SFP41" s="277"/>
      <c r="SFQ41" s="277"/>
      <c r="SFR41" s="277"/>
      <c r="SFS41" s="277"/>
      <c r="SFT41" s="277"/>
      <c r="SFU41" s="277"/>
      <c r="SFV41" s="277"/>
      <c r="SFW41" s="277"/>
      <c r="SFX41" s="277"/>
      <c r="SFY41" s="277"/>
      <c r="SFZ41" s="277"/>
      <c r="SGA41" s="277"/>
      <c r="SGB41" s="277"/>
      <c r="SGC41" s="277"/>
      <c r="SGD41" s="277"/>
      <c r="SGE41" s="277"/>
      <c r="SGF41" s="277"/>
      <c r="SGG41" s="277"/>
      <c r="SGH41" s="277"/>
      <c r="SGI41" s="277"/>
      <c r="SGJ41" s="277"/>
      <c r="SGK41" s="277"/>
      <c r="SGL41" s="277"/>
      <c r="SGM41" s="277"/>
      <c r="SGN41" s="277"/>
      <c r="SGO41" s="277"/>
      <c r="SGP41" s="277"/>
      <c r="SGQ41" s="277"/>
      <c r="SGR41" s="277"/>
      <c r="SGS41" s="277"/>
      <c r="SGT41" s="277"/>
      <c r="SGU41" s="277"/>
      <c r="SGV41" s="277"/>
      <c r="SGW41" s="277"/>
      <c r="SGX41" s="277"/>
      <c r="SGY41" s="277"/>
      <c r="SGZ41" s="277"/>
      <c r="SHA41" s="277"/>
      <c r="SHB41" s="277"/>
      <c r="SHC41" s="277"/>
      <c r="SHD41" s="277"/>
      <c r="SHE41" s="277"/>
      <c r="SHF41" s="277"/>
      <c r="SHG41" s="277"/>
      <c r="SHH41" s="277"/>
      <c r="SHI41" s="277"/>
      <c r="SHJ41" s="277"/>
      <c r="SHK41" s="277"/>
      <c r="SHL41" s="277"/>
      <c r="SHM41" s="277"/>
      <c r="SHN41" s="277"/>
      <c r="SHO41" s="277"/>
      <c r="SHP41" s="277"/>
      <c r="SHQ41" s="277"/>
      <c r="SHR41" s="277"/>
      <c r="SHS41" s="277"/>
      <c r="SHT41" s="277"/>
      <c r="SHU41" s="277"/>
      <c r="SHV41" s="277"/>
      <c r="SHW41" s="277"/>
      <c r="SHX41" s="277"/>
      <c r="SHY41" s="277"/>
      <c r="SHZ41" s="277"/>
      <c r="SIA41" s="277"/>
      <c r="SIB41" s="277"/>
      <c r="SIC41" s="277"/>
      <c r="SID41" s="277"/>
      <c r="SIE41" s="277"/>
      <c r="SIF41" s="277"/>
      <c r="SIG41" s="277"/>
      <c r="SIH41" s="277"/>
      <c r="SII41" s="277"/>
      <c r="SIJ41" s="277"/>
      <c r="SIK41" s="277"/>
      <c r="SIL41" s="277"/>
      <c r="SIM41" s="277"/>
      <c r="SIN41" s="277"/>
      <c r="SIO41" s="277"/>
      <c r="SIP41" s="277"/>
      <c r="SIQ41" s="277"/>
      <c r="SIR41" s="277"/>
      <c r="SIS41" s="277"/>
      <c r="SIT41" s="277"/>
      <c r="SIU41" s="277"/>
      <c r="SIV41" s="277"/>
      <c r="SIW41" s="277"/>
      <c r="SIX41" s="277"/>
      <c r="SIY41" s="277"/>
      <c r="SIZ41" s="277"/>
      <c r="SJA41" s="277"/>
      <c r="SJB41" s="277"/>
      <c r="SJC41" s="277"/>
      <c r="SJD41" s="277"/>
      <c r="SJE41" s="277"/>
      <c r="SJF41" s="277"/>
      <c r="SJG41" s="277"/>
      <c r="SJH41" s="277"/>
      <c r="SJI41" s="277"/>
      <c r="SJJ41" s="277"/>
      <c r="SJK41" s="277"/>
      <c r="SJL41" s="277"/>
      <c r="SJM41" s="277"/>
      <c r="SJN41" s="277"/>
      <c r="SJO41" s="277"/>
      <c r="SJP41" s="277"/>
      <c r="SJQ41" s="277"/>
      <c r="SJR41" s="277"/>
      <c r="SJS41" s="277"/>
      <c r="SJT41" s="277"/>
      <c r="SJU41" s="277"/>
      <c r="SJV41" s="277"/>
      <c r="SJW41" s="277"/>
      <c r="SJX41" s="277"/>
      <c r="SJY41" s="277"/>
      <c r="SJZ41" s="277"/>
      <c r="SKA41" s="277"/>
      <c r="SKB41" s="277"/>
      <c r="SKC41" s="277"/>
      <c r="SKD41" s="277"/>
      <c r="SKE41" s="277"/>
      <c r="SKF41" s="277"/>
      <c r="SKG41" s="277"/>
      <c r="SKH41" s="277"/>
      <c r="SKI41" s="277"/>
      <c r="SKJ41" s="277"/>
      <c r="SKK41" s="277"/>
      <c r="SKL41" s="277"/>
      <c r="SKM41" s="277"/>
      <c r="SKN41" s="277"/>
      <c r="SKO41" s="277"/>
      <c r="SKP41" s="277"/>
      <c r="SKQ41" s="277"/>
      <c r="SKR41" s="277"/>
      <c r="SKS41" s="277"/>
      <c r="SKT41" s="277"/>
      <c r="SKU41" s="277"/>
      <c r="SKV41" s="277"/>
      <c r="SKW41" s="277"/>
      <c r="SKX41" s="277"/>
      <c r="SKY41" s="277"/>
      <c r="SKZ41" s="277"/>
      <c r="SLA41" s="277"/>
      <c r="SLB41" s="277"/>
      <c r="SLC41" s="277"/>
      <c r="SLD41" s="277"/>
      <c r="SLE41" s="277"/>
      <c r="SLF41" s="277"/>
      <c r="SLG41" s="277"/>
      <c r="SLH41" s="277"/>
      <c r="SLI41" s="277"/>
      <c r="SLJ41" s="277"/>
      <c r="SLK41" s="277"/>
      <c r="SLL41" s="277"/>
      <c r="SLM41" s="277"/>
      <c r="SLN41" s="277"/>
      <c r="SLO41" s="277"/>
      <c r="SLP41" s="277"/>
      <c r="SLQ41" s="277"/>
      <c r="SLR41" s="277"/>
      <c r="SLS41" s="277"/>
      <c r="SLT41" s="277"/>
      <c r="SLU41" s="277"/>
      <c r="SLV41" s="277"/>
      <c r="SLW41" s="277"/>
      <c r="SLX41" s="277"/>
      <c r="SLY41" s="277"/>
      <c r="SLZ41" s="277"/>
      <c r="SMA41" s="277"/>
      <c r="SMB41" s="277"/>
      <c r="SMC41" s="277"/>
      <c r="SMD41" s="277"/>
      <c r="SME41" s="277"/>
      <c r="SMF41" s="277"/>
      <c r="SMG41" s="277"/>
      <c r="SMH41" s="277"/>
      <c r="SMI41" s="277"/>
      <c r="SMJ41" s="277"/>
      <c r="SMK41" s="277"/>
      <c r="SML41" s="277"/>
      <c r="SMM41" s="277"/>
      <c r="SMN41" s="277"/>
      <c r="SMO41" s="277"/>
      <c r="SMP41" s="277"/>
      <c r="SMQ41" s="277"/>
      <c r="SMR41" s="277"/>
      <c r="SMS41" s="277"/>
      <c r="SMT41" s="277"/>
      <c r="SMU41" s="277"/>
      <c r="SMV41" s="277"/>
      <c r="SMW41" s="277"/>
      <c r="SMX41" s="277"/>
      <c r="SMY41" s="277"/>
      <c r="SMZ41" s="277"/>
      <c r="SNA41" s="277"/>
      <c r="SNB41" s="277"/>
      <c r="SNC41" s="277"/>
      <c r="SND41" s="277"/>
      <c r="SNE41" s="277"/>
      <c r="SNF41" s="277"/>
      <c r="SNG41" s="277"/>
      <c r="SNH41" s="277"/>
      <c r="SNI41" s="277"/>
      <c r="SNJ41" s="277"/>
      <c r="SNK41" s="277"/>
      <c r="SNL41" s="277"/>
      <c r="SNM41" s="277"/>
      <c r="SNN41" s="277"/>
      <c r="SNO41" s="277"/>
      <c r="SNP41" s="277"/>
      <c r="SNQ41" s="277"/>
      <c r="SNR41" s="277"/>
      <c r="SNS41" s="277"/>
      <c r="SNT41" s="277"/>
      <c r="SNU41" s="277"/>
      <c r="SNV41" s="277"/>
      <c r="SNW41" s="277"/>
      <c r="SNX41" s="277"/>
      <c r="SNY41" s="277"/>
      <c r="SNZ41" s="277"/>
      <c r="SOA41" s="277"/>
      <c r="SOB41" s="277"/>
      <c r="SOC41" s="277"/>
      <c r="SOD41" s="277"/>
      <c r="SOE41" s="277"/>
      <c r="SOF41" s="277"/>
      <c r="SOG41" s="277"/>
      <c r="SOH41" s="277"/>
      <c r="SOI41" s="277"/>
      <c r="SOJ41" s="277"/>
      <c r="SOK41" s="277"/>
      <c r="SOL41" s="277"/>
      <c r="SOM41" s="277"/>
      <c r="SON41" s="277"/>
      <c r="SOO41" s="277"/>
      <c r="SOP41" s="277"/>
      <c r="SOQ41" s="277"/>
      <c r="SOR41" s="277"/>
      <c r="SOS41" s="277"/>
      <c r="SOT41" s="277"/>
      <c r="SOU41" s="277"/>
      <c r="SOV41" s="277"/>
      <c r="SOW41" s="277"/>
      <c r="SOX41" s="277"/>
      <c r="SOY41" s="277"/>
      <c r="SOZ41" s="277"/>
      <c r="SPA41" s="277"/>
      <c r="SPB41" s="277"/>
      <c r="SPC41" s="277"/>
      <c r="SPD41" s="277"/>
      <c r="SPE41" s="277"/>
      <c r="SPF41" s="277"/>
      <c r="SPG41" s="277"/>
      <c r="SPH41" s="277"/>
      <c r="SPI41" s="277"/>
      <c r="SPJ41" s="277"/>
      <c r="SPK41" s="277"/>
      <c r="SPL41" s="277"/>
      <c r="SPM41" s="277"/>
      <c r="SPN41" s="277"/>
      <c r="SPO41" s="277"/>
      <c r="SPP41" s="277"/>
      <c r="SPQ41" s="277"/>
      <c r="SPR41" s="277"/>
      <c r="SPS41" s="277"/>
      <c r="SPT41" s="277"/>
      <c r="SPU41" s="277"/>
      <c r="SPV41" s="277"/>
      <c r="SPW41" s="277"/>
      <c r="SPX41" s="277"/>
      <c r="SPY41" s="277"/>
      <c r="SPZ41" s="277"/>
      <c r="SQA41" s="277"/>
      <c r="SQB41" s="277"/>
      <c r="SQC41" s="277"/>
      <c r="SQD41" s="277"/>
      <c r="SQE41" s="277"/>
      <c r="SQF41" s="277"/>
      <c r="SQG41" s="277"/>
      <c r="SQH41" s="277"/>
      <c r="SQI41" s="277"/>
      <c r="SQJ41" s="277"/>
      <c r="SQK41" s="277"/>
      <c r="SQL41" s="277"/>
      <c r="SQM41" s="277"/>
      <c r="SQN41" s="277"/>
      <c r="SQO41" s="277"/>
      <c r="SQP41" s="277"/>
      <c r="SQQ41" s="277"/>
      <c r="SQR41" s="277"/>
      <c r="SQS41" s="277"/>
      <c r="SQT41" s="277"/>
      <c r="SQU41" s="277"/>
      <c r="SQV41" s="277"/>
      <c r="SQW41" s="277"/>
      <c r="SQX41" s="277"/>
      <c r="SQY41" s="277"/>
      <c r="SQZ41" s="277"/>
      <c r="SRA41" s="277"/>
      <c r="SRB41" s="277"/>
      <c r="SRC41" s="277"/>
      <c r="SRD41" s="277"/>
      <c r="SRE41" s="277"/>
      <c r="SRF41" s="277"/>
      <c r="SRG41" s="277"/>
      <c r="SRH41" s="277"/>
      <c r="SRI41" s="277"/>
      <c r="SRJ41" s="277"/>
      <c r="SRK41" s="277"/>
      <c r="SRL41" s="277"/>
      <c r="SRM41" s="277"/>
      <c r="SRN41" s="277"/>
      <c r="SRO41" s="277"/>
      <c r="SRP41" s="277"/>
      <c r="SRQ41" s="277"/>
      <c r="SRR41" s="277"/>
      <c r="SRS41" s="277"/>
      <c r="SRT41" s="277"/>
      <c r="SRU41" s="277"/>
      <c r="SRV41" s="277"/>
      <c r="SRW41" s="277"/>
      <c r="SRX41" s="277"/>
      <c r="SRY41" s="277"/>
      <c r="SRZ41" s="277"/>
      <c r="SSA41" s="277"/>
      <c r="SSB41" s="277"/>
      <c r="SSC41" s="277"/>
      <c r="SSD41" s="277"/>
      <c r="SSE41" s="277"/>
      <c r="SSF41" s="277"/>
      <c r="SSG41" s="277"/>
      <c r="SSH41" s="277"/>
      <c r="SSI41" s="277"/>
      <c r="SSJ41" s="277"/>
      <c r="SSK41" s="277"/>
      <c r="SSL41" s="277"/>
      <c r="SSM41" s="277"/>
      <c r="SSN41" s="277"/>
      <c r="SSO41" s="277"/>
      <c r="SSP41" s="277"/>
      <c r="SSQ41" s="277"/>
      <c r="SSR41" s="277"/>
      <c r="SSS41" s="277"/>
      <c r="SST41" s="277"/>
      <c r="SSU41" s="277"/>
      <c r="SSV41" s="277"/>
      <c r="SSW41" s="277"/>
      <c r="SSX41" s="277"/>
      <c r="SSY41" s="277"/>
      <c r="SSZ41" s="277"/>
      <c r="STA41" s="277"/>
      <c r="STB41" s="277"/>
      <c r="STC41" s="277"/>
      <c r="STD41" s="277"/>
      <c r="STE41" s="277"/>
      <c r="STF41" s="277"/>
      <c r="STG41" s="277"/>
      <c r="STH41" s="277"/>
      <c r="STI41" s="277"/>
      <c r="STJ41" s="277"/>
      <c r="STK41" s="277"/>
      <c r="STL41" s="277"/>
      <c r="STM41" s="277"/>
      <c r="STN41" s="277"/>
      <c r="STO41" s="277"/>
      <c r="STP41" s="277"/>
      <c r="STQ41" s="277"/>
      <c r="STR41" s="277"/>
      <c r="STS41" s="277"/>
      <c r="STT41" s="277"/>
      <c r="STU41" s="277"/>
      <c r="STV41" s="277"/>
      <c r="STW41" s="277"/>
      <c r="STX41" s="277"/>
      <c r="STY41" s="277"/>
      <c r="STZ41" s="277"/>
      <c r="SUA41" s="277"/>
      <c r="SUB41" s="277"/>
      <c r="SUC41" s="277"/>
      <c r="SUD41" s="277"/>
      <c r="SUE41" s="277"/>
      <c r="SUF41" s="277"/>
      <c r="SUG41" s="277"/>
      <c r="SUH41" s="277"/>
      <c r="SUI41" s="277"/>
      <c r="SUJ41" s="277"/>
      <c r="SUK41" s="277"/>
      <c r="SUL41" s="277"/>
      <c r="SUM41" s="277"/>
      <c r="SUN41" s="277"/>
      <c r="SUO41" s="277"/>
      <c r="SUP41" s="277"/>
      <c r="SUQ41" s="277"/>
      <c r="SUR41" s="277"/>
      <c r="SUS41" s="277"/>
      <c r="SUT41" s="277"/>
      <c r="SUU41" s="277"/>
      <c r="SUV41" s="277"/>
      <c r="SUW41" s="277"/>
      <c r="SUX41" s="277"/>
      <c r="SUY41" s="277"/>
      <c r="SUZ41" s="277"/>
      <c r="SVA41" s="277"/>
      <c r="SVB41" s="277"/>
      <c r="SVC41" s="277"/>
      <c r="SVD41" s="277"/>
      <c r="SVE41" s="277"/>
      <c r="SVF41" s="277"/>
      <c r="SVG41" s="277"/>
      <c r="SVH41" s="277"/>
      <c r="SVI41" s="277"/>
      <c r="SVJ41" s="277"/>
      <c r="SVK41" s="277"/>
      <c r="SVL41" s="277"/>
      <c r="SVM41" s="277"/>
      <c r="SVN41" s="277"/>
      <c r="SVO41" s="277"/>
      <c r="SVP41" s="277"/>
      <c r="SVQ41" s="277"/>
      <c r="SVR41" s="277"/>
      <c r="SVS41" s="277"/>
      <c r="SVT41" s="277"/>
      <c r="SVU41" s="277"/>
      <c r="SVV41" s="277"/>
      <c r="SVW41" s="277"/>
      <c r="SVX41" s="277"/>
      <c r="SVY41" s="277"/>
      <c r="SVZ41" s="277"/>
      <c r="SWA41" s="277"/>
      <c r="SWB41" s="277"/>
      <c r="SWC41" s="277"/>
      <c r="SWD41" s="277"/>
      <c r="SWE41" s="277"/>
      <c r="SWF41" s="277"/>
      <c r="SWG41" s="277"/>
      <c r="SWH41" s="277"/>
      <c r="SWI41" s="277"/>
      <c r="SWJ41" s="277"/>
      <c r="SWK41" s="277"/>
      <c r="SWL41" s="277"/>
      <c r="SWM41" s="277"/>
      <c r="SWN41" s="277"/>
      <c r="SWO41" s="277"/>
      <c r="SWP41" s="277"/>
      <c r="SWQ41" s="277"/>
      <c r="SWR41" s="277"/>
      <c r="SWS41" s="277"/>
      <c r="SWT41" s="277"/>
      <c r="SWU41" s="277"/>
      <c r="SWV41" s="277"/>
      <c r="SWW41" s="277"/>
      <c r="SWX41" s="277"/>
      <c r="SWY41" s="277"/>
      <c r="SWZ41" s="277"/>
      <c r="SXA41" s="277"/>
      <c r="SXB41" s="277"/>
      <c r="SXC41" s="277"/>
      <c r="SXD41" s="277"/>
      <c r="SXE41" s="277"/>
      <c r="SXF41" s="277"/>
      <c r="SXG41" s="277"/>
      <c r="SXH41" s="277"/>
      <c r="SXI41" s="277"/>
      <c r="SXJ41" s="277"/>
      <c r="SXK41" s="277"/>
      <c r="SXL41" s="277"/>
      <c r="SXM41" s="277"/>
      <c r="SXN41" s="277"/>
      <c r="SXO41" s="277"/>
      <c r="SXP41" s="277"/>
      <c r="SXQ41" s="277"/>
      <c r="SXR41" s="277"/>
      <c r="SXS41" s="277"/>
      <c r="SXT41" s="277"/>
      <c r="SXU41" s="277"/>
      <c r="SXV41" s="277"/>
      <c r="SXW41" s="277"/>
      <c r="SXX41" s="277"/>
      <c r="SXY41" s="277"/>
      <c r="SXZ41" s="277"/>
      <c r="SYA41" s="277"/>
      <c r="SYB41" s="277"/>
      <c r="SYC41" s="277"/>
      <c r="SYD41" s="277"/>
      <c r="SYE41" s="277"/>
      <c r="SYF41" s="277"/>
      <c r="SYG41" s="277"/>
      <c r="SYH41" s="277"/>
      <c r="SYI41" s="277"/>
      <c r="SYJ41" s="277"/>
      <c r="SYK41" s="277"/>
      <c r="SYL41" s="277"/>
      <c r="SYM41" s="277"/>
      <c r="SYN41" s="277"/>
      <c r="SYO41" s="277"/>
      <c r="SYP41" s="277"/>
      <c r="SYQ41" s="277"/>
      <c r="SYR41" s="277"/>
      <c r="SYS41" s="277"/>
      <c r="SYT41" s="277"/>
      <c r="SYU41" s="277"/>
      <c r="SYV41" s="277"/>
      <c r="SYW41" s="277"/>
      <c r="SYX41" s="277"/>
      <c r="SYY41" s="277"/>
      <c r="SYZ41" s="277"/>
      <c r="SZA41" s="277"/>
      <c r="SZB41" s="277"/>
      <c r="SZC41" s="277"/>
      <c r="SZD41" s="277"/>
      <c r="SZE41" s="277"/>
      <c r="SZF41" s="277"/>
      <c r="SZG41" s="277"/>
      <c r="SZH41" s="277"/>
      <c r="SZI41" s="277"/>
      <c r="SZJ41" s="277"/>
      <c r="SZK41" s="277"/>
      <c r="SZL41" s="277"/>
      <c r="SZM41" s="277"/>
      <c r="SZN41" s="277"/>
      <c r="SZO41" s="277"/>
      <c r="SZP41" s="277"/>
      <c r="SZQ41" s="277"/>
      <c r="SZR41" s="277"/>
      <c r="SZS41" s="277"/>
      <c r="SZT41" s="277"/>
      <c r="SZU41" s="277"/>
      <c r="SZV41" s="277"/>
      <c r="SZW41" s="277"/>
      <c r="SZX41" s="277"/>
      <c r="SZY41" s="277"/>
      <c r="SZZ41" s="277"/>
      <c r="TAA41" s="277"/>
      <c r="TAB41" s="277"/>
      <c r="TAC41" s="277"/>
      <c r="TAD41" s="277"/>
      <c r="TAE41" s="277"/>
      <c r="TAF41" s="277"/>
      <c r="TAG41" s="277"/>
      <c r="TAH41" s="277"/>
      <c r="TAI41" s="277"/>
      <c r="TAJ41" s="277"/>
      <c r="TAK41" s="277"/>
      <c r="TAL41" s="277"/>
      <c r="TAM41" s="277"/>
      <c r="TAN41" s="277"/>
      <c r="TAO41" s="277"/>
      <c r="TAP41" s="277"/>
      <c r="TAQ41" s="277"/>
      <c r="TAR41" s="277"/>
      <c r="TAS41" s="277"/>
      <c r="TAT41" s="277"/>
      <c r="TAU41" s="277"/>
      <c r="TAV41" s="277"/>
      <c r="TAW41" s="277"/>
      <c r="TAX41" s="277"/>
      <c r="TAY41" s="277"/>
      <c r="TAZ41" s="277"/>
      <c r="TBA41" s="277"/>
      <c r="TBB41" s="277"/>
      <c r="TBC41" s="277"/>
      <c r="TBD41" s="277"/>
      <c r="TBE41" s="277"/>
      <c r="TBF41" s="277"/>
      <c r="TBG41" s="277"/>
      <c r="TBH41" s="277"/>
      <c r="TBI41" s="277"/>
      <c r="TBJ41" s="277"/>
      <c r="TBK41" s="277"/>
      <c r="TBL41" s="277"/>
      <c r="TBM41" s="277"/>
      <c r="TBN41" s="277"/>
      <c r="TBO41" s="277"/>
      <c r="TBP41" s="277"/>
      <c r="TBQ41" s="277"/>
      <c r="TBR41" s="277"/>
      <c r="TBS41" s="277"/>
      <c r="TBT41" s="277"/>
      <c r="TBU41" s="277"/>
      <c r="TBV41" s="277"/>
      <c r="TBW41" s="277"/>
      <c r="TBX41" s="277"/>
      <c r="TBY41" s="277"/>
      <c r="TBZ41" s="277"/>
      <c r="TCA41" s="277"/>
      <c r="TCB41" s="277"/>
      <c r="TCC41" s="277"/>
      <c r="TCD41" s="277"/>
      <c r="TCE41" s="277"/>
      <c r="TCF41" s="277"/>
      <c r="TCG41" s="277"/>
      <c r="TCH41" s="277"/>
      <c r="TCI41" s="277"/>
      <c r="TCJ41" s="277"/>
      <c r="TCK41" s="277"/>
      <c r="TCL41" s="277"/>
      <c r="TCM41" s="277"/>
      <c r="TCN41" s="277"/>
      <c r="TCO41" s="277"/>
      <c r="TCP41" s="277"/>
      <c r="TCQ41" s="277"/>
      <c r="TCR41" s="277"/>
      <c r="TCS41" s="277"/>
      <c r="TCT41" s="277"/>
      <c r="TCU41" s="277"/>
      <c r="TCV41" s="277"/>
      <c r="TCW41" s="277"/>
      <c r="TCX41" s="277"/>
      <c r="TCY41" s="277"/>
      <c r="TCZ41" s="277"/>
      <c r="TDA41" s="277"/>
      <c r="TDB41" s="277"/>
      <c r="TDC41" s="277"/>
      <c r="TDD41" s="277"/>
      <c r="TDE41" s="277"/>
      <c r="TDF41" s="277"/>
      <c r="TDG41" s="277"/>
      <c r="TDH41" s="277"/>
      <c r="TDI41" s="277"/>
      <c r="TDJ41" s="277"/>
      <c r="TDK41" s="277"/>
      <c r="TDL41" s="277"/>
      <c r="TDM41" s="277"/>
      <c r="TDN41" s="277"/>
      <c r="TDO41" s="277"/>
      <c r="TDP41" s="277"/>
      <c r="TDQ41" s="277"/>
      <c r="TDR41" s="277"/>
      <c r="TDS41" s="277"/>
      <c r="TDT41" s="277"/>
      <c r="TDU41" s="277"/>
      <c r="TDV41" s="277"/>
      <c r="TDW41" s="277"/>
      <c r="TDX41" s="277"/>
      <c r="TDY41" s="277"/>
      <c r="TDZ41" s="277"/>
      <c r="TEA41" s="277"/>
      <c r="TEB41" s="277"/>
      <c r="TEC41" s="277"/>
      <c r="TED41" s="277"/>
      <c r="TEE41" s="277"/>
      <c r="TEF41" s="277"/>
      <c r="TEG41" s="277"/>
      <c r="TEH41" s="277"/>
      <c r="TEI41" s="277"/>
      <c r="TEJ41" s="277"/>
      <c r="TEK41" s="277"/>
      <c r="TEL41" s="277"/>
      <c r="TEM41" s="277"/>
      <c r="TEN41" s="277"/>
      <c r="TEO41" s="277"/>
      <c r="TEP41" s="277"/>
      <c r="TEQ41" s="277"/>
      <c r="TER41" s="277"/>
      <c r="TES41" s="277"/>
      <c r="TET41" s="277"/>
      <c r="TEU41" s="277"/>
      <c r="TEV41" s="277"/>
      <c r="TEW41" s="277"/>
      <c r="TEX41" s="277"/>
      <c r="TEY41" s="277"/>
      <c r="TEZ41" s="277"/>
      <c r="TFA41" s="277"/>
      <c r="TFB41" s="277"/>
      <c r="TFC41" s="277"/>
      <c r="TFD41" s="277"/>
      <c r="TFE41" s="277"/>
      <c r="TFF41" s="277"/>
      <c r="TFG41" s="277"/>
      <c r="TFH41" s="277"/>
      <c r="TFI41" s="277"/>
      <c r="TFJ41" s="277"/>
      <c r="TFK41" s="277"/>
      <c r="TFL41" s="277"/>
      <c r="TFM41" s="277"/>
      <c r="TFN41" s="277"/>
      <c r="TFO41" s="277"/>
      <c r="TFP41" s="277"/>
      <c r="TFQ41" s="277"/>
      <c r="TFR41" s="277"/>
      <c r="TFS41" s="277"/>
      <c r="TFT41" s="277"/>
      <c r="TFU41" s="277"/>
      <c r="TFV41" s="277"/>
      <c r="TFW41" s="277"/>
      <c r="TFX41" s="277"/>
      <c r="TFY41" s="277"/>
      <c r="TFZ41" s="277"/>
      <c r="TGA41" s="277"/>
      <c r="TGB41" s="277"/>
      <c r="TGC41" s="277"/>
      <c r="TGD41" s="277"/>
      <c r="TGE41" s="277"/>
      <c r="TGF41" s="277"/>
      <c r="TGG41" s="277"/>
      <c r="TGH41" s="277"/>
      <c r="TGI41" s="277"/>
      <c r="TGJ41" s="277"/>
      <c r="TGK41" s="277"/>
      <c r="TGL41" s="277"/>
      <c r="TGM41" s="277"/>
      <c r="TGN41" s="277"/>
      <c r="TGO41" s="277"/>
      <c r="TGP41" s="277"/>
      <c r="TGQ41" s="277"/>
      <c r="TGR41" s="277"/>
      <c r="TGS41" s="277"/>
      <c r="TGT41" s="277"/>
      <c r="TGU41" s="277"/>
      <c r="TGV41" s="277"/>
      <c r="TGW41" s="277"/>
      <c r="TGX41" s="277"/>
      <c r="TGY41" s="277"/>
      <c r="TGZ41" s="277"/>
      <c r="THA41" s="277"/>
      <c r="THB41" s="277"/>
      <c r="THC41" s="277"/>
      <c r="THD41" s="277"/>
      <c r="THE41" s="277"/>
      <c r="THF41" s="277"/>
      <c r="THG41" s="277"/>
      <c r="THH41" s="277"/>
      <c r="THI41" s="277"/>
      <c r="THJ41" s="277"/>
      <c r="THK41" s="277"/>
      <c r="THL41" s="277"/>
      <c r="THM41" s="277"/>
      <c r="THN41" s="277"/>
      <c r="THO41" s="277"/>
      <c r="THP41" s="277"/>
      <c r="THQ41" s="277"/>
      <c r="THR41" s="277"/>
      <c r="THS41" s="277"/>
      <c r="THT41" s="277"/>
      <c r="THU41" s="277"/>
      <c r="THV41" s="277"/>
      <c r="THW41" s="277"/>
      <c r="THX41" s="277"/>
      <c r="THY41" s="277"/>
      <c r="THZ41" s="277"/>
      <c r="TIA41" s="277"/>
      <c r="TIB41" s="277"/>
      <c r="TIC41" s="277"/>
      <c r="TID41" s="277"/>
      <c r="TIE41" s="277"/>
      <c r="TIF41" s="277"/>
      <c r="TIG41" s="277"/>
      <c r="TIH41" s="277"/>
      <c r="TII41" s="277"/>
      <c r="TIJ41" s="277"/>
      <c r="TIK41" s="277"/>
      <c r="TIL41" s="277"/>
      <c r="TIM41" s="277"/>
      <c r="TIN41" s="277"/>
      <c r="TIO41" s="277"/>
      <c r="TIP41" s="277"/>
      <c r="TIQ41" s="277"/>
      <c r="TIR41" s="277"/>
      <c r="TIS41" s="277"/>
      <c r="TIT41" s="277"/>
      <c r="TIU41" s="277"/>
      <c r="TIV41" s="277"/>
      <c r="TIW41" s="277"/>
      <c r="TIX41" s="277"/>
      <c r="TIY41" s="277"/>
      <c r="TIZ41" s="277"/>
      <c r="TJA41" s="277"/>
      <c r="TJB41" s="277"/>
      <c r="TJC41" s="277"/>
      <c r="TJD41" s="277"/>
      <c r="TJE41" s="277"/>
      <c r="TJF41" s="277"/>
      <c r="TJG41" s="277"/>
      <c r="TJH41" s="277"/>
      <c r="TJI41" s="277"/>
      <c r="TJJ41" s="277"/>
      <c r="TJK41" s="277"/>
      <c r="TJL41" s="277"/>
      <c r="TJM41" s="277"/>
      <c r="TJN41" s="277"/>
      <c r="TJO41" s="277"/>
      <c r="TJP41" s="277"/>
      <c r="TJQ41" s="277"/>
      <c r="TJR41" s="277"/>
      <c r="TJS41" s="277"/>
      <c r="TJT41" s="277"/>
      <c r="TJU41" s="277"/>
      <c r="TJV41" s="277"/>
      <c r="TJW41" s="277"/>
      <c r="TJX41" s="277"/>
      <c r="TJY41" s="277"/>
      <c r="TJZ41" s="277"/>
      <c r="TKA41" s="277"/>
      <c r="TKB41" s="277"/>
      <c r="TKC41" s="277"/>
      <c r="TKD41" s="277"/>
      <c r="TKE41" s="277"/>
      <c r="TKF41" s="277"/>
      <c r="TKG41" s="277"/>
      <c r="TKH41" s="277"/>
      <c r="TKI41" s="277"/>
      <c r="TKJ41" s="277"/>
      <c r="TKK41" s="277"/>
      <c r="TKL41" s="277"/>
      <c r="TKM41" s="277"/>
      <c r="TKN41" s="277"/>
      <c r="TKO41" s="277"/>
      <c r="TKP41" s="277"/>
      <c r="TKQ41" s="277"/>
      <c r="TKR41" s="277"/>
      <c r="TKS41" s="277"/>
      <c r="TKT41" s="277"/>
      <c r="TKU41" s="277"/>
      <c r="TKV41" s="277"/>
      <c r="TKW41" s="277"/>
      <c r="TKX41" s="277"/>
      <c r="TKY41" s="277"/>
      <c r="TKZ41" s="277"/>
      <c r="TLA41" s="277"/>
      <c r="TLB41" s="277"/>
      <c r="TLC41" s="277"/>
      <c r="TLD41" s="277"/>
      <c r="TLE41" s="277"/>
      <c r="TLF41" s="277"/>
      <c r="TLG41" s="277"/>
      <c r="TLH41" s="277"/>
      <c r="TLI41" s="277"/>
      <c r="TLJ41" s="277"/>
      <c r="TLK41" s="277"/>
      <c r="TLL41" s="277"/>
      <c r="TLM41" s="277"/>
      <c r="TLN41" s="277"/>
      <c r="TLO41" s="277"/>
      <c r="TLP41" s="277"/>
      <c r="TLQ41" s="277"/>
      <c r="TLR41" s="277"/>
      <c r="TLS41" s="277"/>
      <c r="TLT41" s="277"/>
      <c r="TLU41" s="277"/>
      <c r="TLV41" s="277"/>
      <c r="TLW41" s="277"/>
      <c r="TLX41" s="277"/>
      <c r="TLY41" s="277"/>
      <c r="TLZ41" s="277"/>
      <c r="TMA41" s="277"/>
      <c r="TMB41" s="277"/>
      <c r="TMC41" s="277"/>
      <c r="TMD41" s="277"/>
      <c r="TME41" s="277"/>
      <c r="TMF41" s="277"/>
      <c r="TMG41" s="277"/>
      <c r="TMH41" s="277"/>
      <c r="TMI41" s="277"/>
      <c r="TMJ41" s="277"/>
      <c r="TMK41" s="277"/>
      <c r="TML41" s="277"/>
      <c r="TMM41" s="277"/>
      <c r="TMN41" s="277"/>
      <c r="TMO41" s="277"/>
      <c r="TMP41" s="277"/>
      <c r="TMQ41" s="277"/>
      <c r="TMR41" s="277"/>
      <c r="TMS41" s="277"/>
      <c r="TMT41" s="277"/>
      <c r="TMU41" s="277"/>
      <c r="TMV41" s="277"/>
      <c r="TMW41" s="277"/>
      <c r="TMX41" s="277"/>
      <c r="TMY41" s="277"/>
      <c r="TMZ41" s="277"/>
      <c r="TNA41" s="277"/>
      <c r="TNB41" s="277"/>
      <c r="TNC41" s="277"/>
      <c r="TND41" s="277"/>
      <c r="TNE41" s="277"/>
      <c r="TNF41" s="277"/>
      <c r="TNG41" s="277"/>
      <c r="TNH41" s="277"/>
      <c r="TNI41" s="277"/>
      <c r="TNJ41" s="277"/>
      <c r="TNK41" s="277"/>
      <c r="TNL41" s="277"/>
      <c r="TNM41" s="277"/>
      <c r="TNN41" s="277"/>
      <c r="TNO41" s="277"/>
      <c r="TNP41" s="277"/>
      <c r="TNQ41" s="277"/>
      <c r="TNR41" s="277"/>
      <c r="TNS41" s="277"/>
      <c r="TNT41" s="277"/>
      <c r="TNU41" s="277"/>
      <c r="TNV41" s="277"/>
      <c r="TNW41" s="277"/>
      <c r="TNX41" s="277"/>
      <c r="TNY41" s="277"/>
      <c r="TNZ41" s="277"/>
      <c r="TOA41" s="277"/>
      <c r="TOB41" s="277"/>
      <c r="TOC41" s="277"/>
      <c r="TOD41" s="277"/>
      <c r="TOE41" s="277"/>
      <c r="TOF41" s="277"/>
      <c r="TOG41" s="277"/>
      <c r="TOH41" s="277"/>
      <c r="TOI41" s="277"/>
      <c r="TOJ41" s="277"/>
      <c r="TOK41" s="277"/>
      <c r="TOL41" s="277"/>
      <c r="TOM41" s="277"/>
      <c r="TON41" s="277"/>
      <c r="TOO41" s="277"/>
      <c r="TOP41" s="277"/>
      <c r="TOQ41" s="277"/>
      <c r="TOR41" s="277"/>
      <c r="TOS41" s="277"/>
      <c r="TOT41" s="277"/>
      <c r="TOU41" s="277"/>
      <c r="TOV41" s="277"/>
      <c r="TOW41" s="277"/>
      <c r="TOX41" s="277"/>
      <c r="TOY41" s="277"/>
      <c r="TOZ41" s="277"/>
      <c r="TPA41" s="277"/>
      <c r="TPB41" s="277"/>
      <c r="TPC41" s="277"/>
      <c r="TPD41" s="277"/>
      <c r="TPE41" s="277"/>
      <c r="TPF41" s="277"/>
      <c r="TPG41" s="277"/>
      <c r="TPH41" s="277"/>
      <c r="TPI41" s="277"/>
      <c r="TPJ41" s="277"/>
      <c r="TPK41" s="277"/>
      <c r="TPL41" s="277"/>
      <c r="TPM41" s="277"/>
      <c r="TPN41" s="277"/>
      <c r="TPO41" s="277"/>
      <c r="TPP41" s="277"/>
      <c r="TPQ41" s="277"/>
      <c r="TPR41" s="277"/>
      <c r="TPS41" s="277"/>
      <c r="TPT41" s="277"/>
      <c r="TPU41" s="277"/>
      <c r="TPV41" s="277"/>
      <c r="TPW41" s="277"/>
      <c r="TPX41" s="277"/>
      <c r="TPY41" s="277"/>
      <c r="TPZ41" s="277"/>
      <c r="TQA41" s="277"/>
      <c r="TQB41" s="277"/>
      <c r="TQC41" s="277"/>
      <c r="TQD41" s="277"/>
      <c r="TQE41" s="277"/>
      <c r="TQF41" s="277"/>
      <c r="TQG41" s="277"/>
      <c r="TQH41" s="277"/>
      <c r="TQI41" s="277"/>
      <c r="TQJ41" s="277"/>
      <c r="TQK41" s="277"/>
      <c r="TQL41" s="277"/>
      <c r="TQM41" s="277"/>
      <c r="TQN41" s="277"/>
      <c r="TQO41" s="277"/>
      <c r="TQP41" s="277"/>
      <c r="TQQ41" s="277"/>
      <c r="TQR41" s="277"/>
      <c r="TQS41" s="277"/>
      <c r="TQT41" s="277"/>
      <c r="TQU41" s="277"/>
      <c r="TQV41" s="277"/>
      <c r="TQW41" s="277"/>
      <c r="TQX41" s="277"/>
      <c r="TQY41" s="277"/>
      <c r="TQZ41" s="277"/>
      <c r="TRA41" s="277"/>
      <c r="TRB41" s="277"/>
      <c r="TRC41" s="277"/>
      <c r="TRD41" s="277"/>
      <c r="TRE41" s="277"/>
      <c r="TRF41" s="277"/>
      <c r="TRG41" s="277"/>
      <c r="TRH41" s="277"/>
      <c r="TRI41" s="277"/>
      <c r="TRJ41" s="277"/>
      <c r="TRK41" s="277"/>
      <c r="TRL41" s="277"/>
      <c r="TRM41" s="277"/>
      <c r="TRN41" s="277"/>
      <c r="TRO41" s="277"/>
      <c r="TRP41" s="277"/>
      <c r="TRQ41" s="277"/>
      <c r="TRR41" s="277"/>
      <c r="TRS41" s="277"/>
      <c r="TRT41" s="277"/>
      <c r="TRU41" s="277"/>
      <c r="TRV41" s="277"/>
      <c r="TRW41" s="277"/>
      <c r="TRX41" s="277"/>
      <c r="TRY41" s="277"/>
      <c r="TRZ41" s="277"/>
      <c r="TSA41" s="277"/>
      <c r="TSB41" s="277"/>
      <c r="TSC41" s="277"/>
      <c r="TSD41" s="277"/>
      <c r="TSE41" s="277"/>
      <c r="TSF41" s="277"/>
      <c r="TSG41" s="277"/>
      <c r="TSH41" s="277"/>
      <c r="TSI41" s="277"/>
      <c r="TSJ41" s="277"/>
      <c r="TSK41" s="277"/>
      <c r="TSL41" s="277"/>
      <c r="TSM41" s="277"/>
      <c r="TSN41" s="277"/>
      <c r="TSO41" s="277"/>
      <c r="TSP41" s="277"/>
      <c r="TSQ41" s="277"/>
      <c r="TSR41" s="277"/>
      <c r="TSS41" s="277"/>
      <c r="TST41" s="277"/>
      <c r="TSU41" s="277"/>
      <c r="TSV41" s="277"/>
      <c r="TSW41" s="277"/>
      <c r="TSX41" s="277"/>
      <c r="TSY41" s="277"/>
      <c r="TSZ41" s="277"/>
      <c r="TTA41" s="277"/>
      <c r="TTB41" s="277"/>
      <c r="TTC41" s="277"/>
      <c r="TTD41" s="277"/>
      <c r="TTE41" s="277"/>
      <c r="TTF41" s="277"/>
      <c r="TTG41" s="277"/>
      <c r="TTH41" s="277"/>
      <c r="TTI41" s="277"/>
      <c r="TTJ41" s="277"/>
      <c r="TTK41" s="277"/>
      <c r="TTL41" s="277"/>
      <c r="TTM41" s="277"/>
      <c r="TTN41" s="277"/>
      <c r="TTO41" s="277"/>
      <c r="TTP41" s="277"/>
      <c r="TTQ41" s="277"/>
      <c r="TTR41" s="277"/>
      <c r="TTS41" s="277"/>
      <c r="TTT41" s="277"/>
      <c r="TTU41" s="277"/>
      <c r="TTV41" s="277"/>
      <c r="TTW41" s="277"/>
      <c r="TTX41" s="277"/>
      <c r="TTY41" s="277"/>
      <c r="TTZ41" s="277"/>
      <c r="TUA41" s="277"/>
      <c r="TUB41" s="277"/>
      <c r="TUC41" s="277"/>
      <c r="TUD41" s="277"/>
      <c r="TUE41" s="277"/>
      <c r="TUF41" s="277"/>
      <c r="TUG41" s="277"/>
      <c r="TUH41" s="277"/>
      <c r="TUI41" s="277"/>
      <c r="TUJ41" s="277"/>
      <c r="TUK41" s="277"/>
      <c r="TUL41" s="277"/>
      <c r="TUM41" s="277"/>
      <c r="TUN41" s="277"/>
      <c r="TUO41" s="277"/>
      <c r="TUP41" s="277"/>
      <c r="TUQ41" s="277"/>
      <c r="TUR41" s="277"/>
      <c r="TUS41" s="277"/>
      <c r="TUT41" s="277"/>
      <c r="TUU41" s="277"/>
      <c r="TUV41" s="277"/>
      <c r="TUW41" s="277"/>
      <c r="TUX41" s="277"/>
      <c r="TUY41" s="277"/>
      <c r="TUZ41" s="277"/>
      <c r="TVA41" s="277"/>
      <c r="TVB41" s="277"/>
      <c r="TVC41" s="277"/>
      <c r="TVD41" s="277"/>
      <c r="TVE41" s="277"/>
      <c r="TVF41" s="277"/>
      <c r="TVG41" s="277"/>
      <c r="TVH41" s="277"/>
      <c r="TVI41" s="277"/>
      <c r="TVJ41" s="277"/>
      <c r="TVK41" s="277"/>
      <c r="TVL41" s="277"/>
      <c r="TVM41" s="277"/>
      <c r="TVN41" s="277"/>
      <c r="TVO41" s="277"/>
      <c r="TVP41" s="277"/>
      <c r="TVQ41" s="277"/>
      <c r="TVR41" s="277"/>
      <c r="TVS41" s="277"/>
      <c r="TVT41" s="277"/>
      <c r="TVU41" s="277"/>
      <c r="TVV41" s="277"/>
      <c r="TVW41" s="277"/>
      <c r="TVX41" s="277"/>
      <c r="TVY41" s="277"/>
      <c r="TVZ41" s="277"/>
      <c r="TWA41" s="277"/>
      <c r="TWB41" s="277"/>
      <c r="TWC41" s="277"/>
      <c r="TWD41" s="277"/>
      <c r="TWE41" s="277"/>
      <c r="TWF41" s="277"/>
      <c r="TWG41" s="277"/>
      <c r="TWH41" s="277"/>
      <c r="TWI41" s="277"/>
      <c r="TWJ41" s="277"/>
      <c r="TWK41" s="277"/>
      <c r="TWL41" s="277"/>
      <c r="TWM41" s="277"/>
      <c r="TWN41" s="277"/>
      <c r="TWO41" s="277"/>
      <c r="TWP41" s="277"/>
      <c r="TWQ41" s="277"/>
      <c r="TWR41" s="277"/>
      <c r="TWS41" s="277"/>
      <c r="TWT41" s="277"/>
      <c r="TWU41" s="277"/>
      <c r="TWV41" s="277"/>
      <c r="TWW41" s="277"/>
      <c r="TWX41" s="277"/>
      <c r="TWY41" s="277"/>
      <c r="TWZ41" s="277"/>
      <c r="TXA41" s="277"/>
      <c r="TXB41" s="277"/>
      <c r="TXC41" s="277"/>
      <c r="TXD41" s="277"/>
      <c r="TXE41" s="277"/>
      <c r="TXF41" s="277"/>
      <c r="TXG41" s="277"/>
      <c r="TXH41" s="277"/>
      <c r="TXI41" s="277"/>
      <c r="TXJ41" s="277"/>
      <c r="TXK41" s="277"/>
      <c r="TXL41" s="277"/>
      <c r="TXM41" s="277"/>
      <c r="TXN41" s="277"/>
      <c r="TXO41" s="277"/>
      <c r="TXP41" s="277"/>
      <c r="TXQ41" s="277"/>
      <c r="TXR41" s="277"/>
      <c r="TXS41" s="277"/>
      <c r="TXT41" s="277"/>
      <c r="TXU41" s="277"/>
      <c r="TXV41" s="277"/>
      <c r="TXW41" s="277"/>
      <c r="TXX41" s="277"/>
      <c r="TXY41" s="277"/>
      <c r="TXZ41" s="277"/>
      <c r="TYA41" s="277"/>
      <c r="TYB41" s="277"/>
      <c r="TYC41" s="277"/>
      <c r="TYD41" s="277"/>
      <c r="TYE41" s="277"/>
      <c r="TYF41" s="277"/>
      <c r="TYG41" s="277"/>
      <c r="TYH41" s="277"/>
      <c r="TYI41" s="277"/>
      <c r="TYJ41" s="277"/>
      <c r="TYK41" s="277"/>
      <c r="TYL41" s="277"/>
      <c r="TYM41" s="277"/>
      <c r="TYN41" s="277"/>
      <c r="TYO41" s="277"/>
      <c r="TYP41" s="277"/>
      <c r="TYQ41" s="277"/>
      <c r="TYR41" s="277"/>
      <c r="TYS41" s="277"/>
      <c r="TYT41" s="277"/>
      <c r="TYU41" s="277"/>
      <c r="TYV41" s="277"/>
      <c r="TYW41" s="277"/>
      <c r="TYX41" s="277"/>
      <c r="TYY41" s="277"/>
      <c r="TYZ41" s="277"/>
      <c r="TZA41" s="277"/>
      <c r="TZB41" s="277"/>
      <c r="TZC41" s="277"/>
      <c r="TZD41" s="277"/>
      <c r="TZE41" s="277"/>
      <c r="TZF41" s="277"/>
      <c r="TZG41" s="277"/>
      <c r="TZH41" s="277"/>
      <c r="TZI41" s="277"/>
      <c r="TZJ41" s="277"/>
      <c r="TZK41" s="277"/>
      <c r="TZL41" s="277"/>
      <c r="TZM41" s="277"/>
      <c r="TZN41" s="277"/>
      <c r="TZO41" s="277"/>
      <c r="TZP41" s="277"/>
      <c r="TZQ41" s="277"/>
      <c r="TZR41" s="277"/>
      <c r="TZS41" s="277"/>
      <c r="TZT41" s="277"/>
      <c r="TZU41" s="277"/>
      <c r="TZV41" s="277"/>
      <c r="TZW41" s="277"/>
      <c r="TZX41" s="277"/>
      <c r="TZY41" s="277"/>
      <c r="TZZ41" s="277"/>
      <c r="UAA41" s="277"/>
      <c r="UAB41" s="277"/>
      <c r="UAC41" s="277"/>
      <c r="UAD41" s="277"/>
      <c r="UAE41" s="277"/>
      <c r="UAF41" s="277"/>
      <c r="UAG41" s="277"/>
      <c r="UAH41" s="277"/>
      <c r="UAI41" s="277"/>
      <c r="UAJ41" s="277"/>
      <c r="UAK41" s="277"/>
      <c r="UAL41" s="277"/>
      <c r="UAM41" s="277"/>
      <c r="UAN41" s="277"/>
      <c r="UAO41" s="277"/>
      <c r="UAP41" s="277"/>
      <c r="UAQ41" s="277"/>
      <c r="UAR41" s="277"/>
      <c r="UAS41" s="277"/>
      <c r="UAT41" s="277"/>
      <c r="UAU41" s="277"/>
      <c r="UAV41" s="277"/>
      <c r="UAW41" s="277"/>
      <c r="UAX41" s="277"/>
      <c r="UAY41" s="277"/>
      <c r="UAZ41" s="277"/>
      <c r="UBA41" s="277"/>
      <c r="UBB41" s="277"/>
      <c r="UBC41" s="277"/>
      <c r="UBD41" s="277"/>
      <c r="UBE41" s="277"/>
      <c r="UBF41" s="277"/>
      <c r="UBG41" s="277"/>
      <c r="UBH41" s="277"/>
      <c r="UBI41" s="277"/>
      <c r="UBJ41" s="277"/>
      <c r="UBK41" s="277"/>
      <c r="UBL41" s="277"/>
      <c r="UBM41" s="277"/>
      <c r="UBN41" s="277"/>
      <c r="UBO41" s="277"/>
      <c r="UBP41" s="277"/>
      <c r="UBQ41" s="277"/>
      <c r="UBR41" s="277"/>
      <c r="UBS41" s="277"/>
      <c r="UBT41" s="277"/>
      <c r="UBU41" s="277"/>
      <c r="UBV41" s="277"/>
      <c r="UBW41" s="277"/>
      <c r="UBX41" s="277"/>
      <c r="UBY41" s="277"/>
      <c r="UBZ41" s="277"/>
      <c r="UCA41" s="277"/>
      <c r="UCB41" s="277"/>
      <c r="UCC41" s="277"/>
      <c r="UCD41" s="277"/>
      <c r="UCE41" s="277"/>
      <c r="UCF41" s="277"/>
      <c r="UCG41" s="277"/>
      <c r="UCH41" s="277"/>
      <c r="UCI41" s="277"/>
      <c r="UCJ41" s="277"/>
      <c r="UCK41" s="277"/>
      <c r="UCL41" s="277"/>
      <c r="UCM41" s="277"/>
      <c r="UCN41" s="277"/>
      <c r="UCO41" s="277"/>
      <c r="UCP41" s="277"/>
      <c r="UCQ41" s="277"/>
      <c r="UCR41" s="277"/>
      <c r="UCS41" s="277"/>
      <c r="UCT41" s="277"/>
      <c r="UCU41" s="277"/>
      <c r="UCV41" s="277"/>
      <c r="UCW41" s="277"/>
      <c r="UCX41" s="277"/>
      <c r="UCY41" s="277"/>
      <c r="UCZ41" s="277"/>
      <c r="UDA41" s="277"/>
      <c r="UDB41" s="277"/>
      <c r="UDC41" s="277"/>
      <c r="UDD41" s="277"/>
      <c r="UDE41" s="277"/>
      <c r="UDF41" s="277"/>
      <c r="UDG41" s="277"/>
      <c r="UDH41" s="277"/>
      <c r="UDI41" s="277"/>
      <c r="UDJ41" s="277"/>
      <c r="UDK41" s="277"/>
      <c r="UDL41" s="277"/>
      <c r="UDM41" s="277"/>
      <c r="UDN41" s="277"/>
      <c r="UDO41" s="277"/>
      <c r="UDP41" s="277"/>
      <c r="UDQ41" s="277"/>
      <c r="UDR41" s="277"/>
      <c r="UDS41" s="277"/>
      <c r="UDT41" s="277"/>
      <c r="UDU41" s="277"/>
      <c r="UDV41" s="277"/>
      <c r="UDW41" s="277"/>
      <c r="UDX41" s="277"/>
      <c r="UDY41" s="277"/>
      <c r="UDZ41" s="277"/>
      <c r="UEA41" s="277"/>
      <c r="UEB41" s="277"/>
      <c r="UEC41" s="277"/>
      <c r="UED41" s="277"/>
      <c r="UEE41" s="277"/>
      <c r="UEF41" s="277"/>
      <c r="UEG41" s="277"/>
      <c r="UEH41" s="277"/>
      <c r="UEI41" s="277"/>
      <c r="UEJ41" s="277"/>
      <c r="UEK41" s="277"/>
      <c r="UEL41" s="277"/>
      <c r="UEM41" s="277"/>
      <c r="UEN41" s="277"/>
      <c r="UEO41" s="277"/>
      <c r="UEP41" s="277"/>
      <c r="UEQ41" s="277"/>
      <c r="UER41" s="277"/>
      <c r="UES41" s="277"/>
      <c r="UET41" s="277"/>
      <c r="UEU41" s="277"/>
      <c r="UEV41" s="277"/>
      <c r="UEW41" s="277"/>
      <c r="UEX41" s="277"/>
      <c r="UEY41" s="277"/>
      <c r="UEZ41" s="277"/>
      <c r="UFA41" s="277"/>
      <c r="UFB41" s="277"/>
      <c r="UFC41" s="277"/>
      <c r="UFD41" s="277"/>
      <c r="UFE41" s="277"/>
      <c r="UFF41" s="277"/>
      <c r="UFG41" s="277"/>
      <c r="UFH41" s="277"/>
      <c r="UFI41" s="277"/>
      <c r="UFJ41" s="277"/>
      <c r="UFK41" s="277"/>
      <c r="UFL41" s="277"/>
      <c r="UFM41" s="277"/>
      <c r="UFN41" s="277"/>
      <c r="UFO41" s="277"/>
      <c r="UFP41" s="277"/>
      <c r="UFQ41" s="277"/>
      <c r="UFR41" s="277"/>
      <c r="UFS41" s="277"/>
      <c r="UFT41" s="277"/>
      <c r="UFU41" s="277"/>
      <c r="UFV41" s="277"/>
      <c r="UFW41" s="277"/>
      <c r="UFX41" s="277"/>
      <c r="UFY41" s="277"/>
      <c r="UFZ41" s="277"/>
      <c r="UGA41" s="277"/>
      <c r="UGB41" s="277"/>
      <c r="UGC41" s="277"/>
      <c r="UGD41" s="277"/>
      <c r="UGE41" s="277"/>
      <c r="UGF41" s="277"/>
      <c r="UGG41" s="277"/>
      <c r="UGH41" s="277"/>
      <c r="UGI41" s="277"/>
      <c r="UGJ41" s="277"/>
      <c r="UGK41" s="277"/>
      <c r="UGL41" s="277"/>
      <c r="UGM41" s="277"/>
      <c r="UGN41" s="277"/>
      <c r="UGO41" s="277"/>
      <c r="UGP41" s="277"/>
      <c r="UGQ41" s="277"/>
      <c r="UGR41" s="277"/>
      <c r="UGS41" s="277"/>
      <c r="UGT41" s="277"/>
      <c r="UGU41" s="277"/>
      <c r="UGV41" s="277"/>
      <c r="UGW41" s="277"/>
      <c r="UGX41" s="277"/>
      <c r="UGY41" s="277"/>
      <c r="UGZ41" s="277"/>
      <c r="UHA41" s="277"/>
      <c r="UHB41" s="277"/>
      <c r="UHC41" s="277"/>
      <c r="UHD41" s="277"/>
      <c r="UHE41" s="277"/>
      <c r="UHF41" s="277"/>
      <c r="UHG41" s="277"/>
      <c r="UHH41" s="277"/>
      <c r="UHI41" s="277"/>
      <c r="UHJ41" s="277"/>
      <c r="UHK41" s="277"/>
      <c r="UHL41" s="277"/>
      <c r="UHM41" s="277"/>
      <c r="UHN41" s="277"/>
      <c r="UHO41" s="277"/>
      <c r="UHP41" s="277"/>
      <c r="UHQ41" s="277"/>
      <c r="UHR41" s="277"/>
      <c r="UHS41" s="277"/>
      <c r="UHT41" s="277"/>
      <c r="UHU41" s="277"/>
      <c r="UHV41" s="277"/>
      <c r="UHW41" s="277"/>
      <c r="UHX41" s="277"/>
      <c r="UHY41" s="277"/>
      <c r="UHZ41" s="277"/>
      <c r="UIA41" s="277"/>
      <c r="UIB41" s="277"/>
      <c r="UIC41" s="277"/>
      <c r="UID41" s="277"/>
      <c r="UIE41" s="277"/>
      <c r="UIF41" s="277"/>
      <c r="UIG41" s="277"/>
      <c r="UIH41" s="277"/>
      <c r="UII41" s="277"/>
      <c r="UIJ41" s="277"/>
      <c r="UIK41" s="277"/>
      <c r="UIL41" s="277"/>
      <c r="UIM41" s="277"/>
      <c r="UIN41" s="277"/>
      <c r="UIO41" s="277"/>
      <c r="UIP41" s="277"/>
      <c r="UIQ41" s="277"/>
      <c r="UIR41" s="277"/>
      <c r="UIS41" s="277"/>
      <c r="UIT41" s="277"/>
      <c r="UIU41" s="277"/>
      <c r="UIV41" s="277"/>
      <c r="UIW41" s="277"/>
      <c r="UIX41" s="277"/>
      <c r="UIY41" s="277"/>
      <c r="UIZ41" s="277"/>
      <c r="UJA41" s="277"/>
      <c r="UJB41" s="277"/>
      <c r="UJC41" s="277"/>
      <c r="UJD41" s="277"/>
      <c r="UJE41" s="277"/>
      <c r="UJF41" s="277"/>
      <c r="UJG41" s="277"/>
      <c r="UJH41" s="277"/>
      <c r="UJI41" s="277"/>
      <c r="UJJ41" s="277"/>
      <c r="UJK41" s="277"/>
      <c r="UJL41" s="277"/>
      <c r="UJM41" s="277"/>
      <c r="UJN41" s="277"/>
      <c r="UJO41" s="277"/>
      <c r="UJP41" s="277"/>
      <c r="UJQ41" s="277"/>
      <c r="UJR41" s="277"/>
      <c r="UJS41" s="277"/>
      <c r="UJT41" s="277"/>
      <c r="UJU41" s="277"/>
      <c r="UJV41" s="277"/>
      <c r="UJW41" s="277"/>
      <c r="UJX41" s="277"/>
      <c r="UJY41" s="277"/>
      <c r="UJZ41" s="277"/>
      <c r="UKA41" s="277"/>
      <c r="UKB41" s="277"/>
      <c r="UKC41" s="277"/>
      <c r="UKD41" s="277"/>
      <c r="UKE41" s="277"/>
      <c r="UKF41" s="277"/>
      <c r="UKG41" s="277"/>
      <c r="UKH41" s="277"/>
      <c r="UKI41" s="277"/>
      <c r="UKJ41" s="277"/>
      <c r="UKK41" s="277"/>
      <c r="UKL41" s="277"/>
      <c r="UKM41" s="277"/>
      <c r="UKN41" s="277"/>
      <c r="UKO41" s="277"/>
      <c r="UKP41" s="277"/>
      <c r="UKQ41" s="277"/>
      <c r="UKR41" s="277"/>
      <c r="UKS41" s="277"/>
      <c r="UKT41" s="277"/>
      <c r="UKU41" s="277"/>
      <c r="UKV41" s="277"/>
      <c r="UKW41" s="277"/>
      <c r="UKX41" s="277"/>
      <c r="UKY41" s="277"/>
      <c r="UKZ41" s="277"/>
      <c r="ULA41" s="277"/>
      <c r="ULB41" s="277"/>
      <c r="ULC41" s="277"/>
      <c r="ULD41" s="277"/>
      <c r="ULE41" s="277"/>
      <c r="ULF41" s="277"/>
      <c r="ULG41" s="277"/>
      <c r="ULH41" s="277"/>
      <c r="ULI41" s="277"/>
      <c r="ULJ41" s="277"/>
      <c r="ULK41" s="277"/>
      <c r="ULL41" s="277"/>
      <c r="ULM41" s="277"/>
      <c r="ULN41" s="277"/>
      <c r="ULO41" s="277"/>
      <c r="ULP41" s="277"/>
      <c r="ULQ41" s="277"/>
      <c r="ULR41" s="277"/>
      <c r="ULS41" s="277"/>
      <c r="ULT41" s="277"/>
      <c r="ULU41" s="277"/>
      <c r="ULV41" s="277"/>
      <c r="ULW41" s="277"/>
      <c r="ULX41" s="277"/>
      <c r="ULY41" s="277"/>
      <c r="ULZ41" s="277"/>
      <c r="UMA41" s="277"/>
      <c r="UMB41" s="277"/>
      <c r="UMC41" s="277"/>
      <c r="UMD41" s="277"/>
      <c r="UME41" s="277"/>
      <c r="UMF41" s="277"/>
      <c r="UMG41" s="277"/>
      <c r="UMH41" s="277"/>
      <c r="UMI41" s="277"/>
      <c r="UMJ41" s="277"/>
      <c r="UMK41" s="277"/>
      <c r="UML41" s="277"/>
      <c r="UMM41" s="277"/>
      <c r="UMN41" s="277"/>
      <c r="UMO41" s="277"/>
      <c r="UMP41" s="277"/>
      <c r="UMQ41" s="277"/>
      <c r="UMR41" s="277"/>
      <c r="UMS41" s="277"/>
      <c r="UMT41" s="277"/>
      <c r="UMU41" s="277"/>
      <c r="UMV41" s="277"/>
      <c r="UMW41" s="277"/>
      <c r="UMX41" s="277"/>
      <c r="UMY41" s="277"/>
      <c r="UMZ41" s="277"/>
      <c r="UNA41" s="277"/>
      <c r="UNB41" s="277"/>
      <c r="UNC41" s="277"/>
      <c r="UND41" s="277"/>
      <c r="UNE41" s="277"/>
      <c r="UNF41" s="277"/>
      <c r="UNG41" s="277"/>
      <c r="UNH41" s="277"/>
      <c r="UNI41" s="277"/>
      <c r="UNJ41" s="277"/>
      <c r="UNK41" s="277"/>
      <c r="UNL41" s="277"/>
      <c r="UNM41" s="277"/>
      <c r="UNN41" s="277"/>
      <c r="UNO41" s="277"/>
      <c r="UNP41" s="277"/>
      <c r="UNQ41" s="277"/>
      <c r="UNR41" s="277"/>
      <c r="UNS41" s="277"/>
      <c r="UNT41" s="277"/>
      <c r="UNU41" s="277"/>
      <c r="UNV41" s="277"/>
      <c r="UNW41" s="277"/>
      <c r="UNX41" s="277"/>
      <c r="UNY41" s="277"/>
      <c r="UNZ41" s="277"/>
      <c r="UOA41" s="277"/>
      <c r="UOB41" s="277"/>
      <c r="UOC41" s="277"/>
      <c r="UOD41" s="277"/>
      <c r="UOE41" s="277"/>
      <c r="UOF41" s="277"/>
      <c r="UOG41" s="277"/>
      <c r="UOH41" s="277"/>
      <c r="UOI41" s="277"/>
      <c r="UOJ41" s="277"/>
      <c r="UOK41" s="277"/>
      <c r="UOL41" s="277"/>
      <c r="UOM41" s="277"/>
      <c r="UON41" s="277"/>
      <c r="UOO41" s="277"/>
      <c r="UOP41" s="277"/>
      <c r="UOQ41" s="277"/>
      <c r="UOR41" s="277"/>
      <c r="UOS41" s="277"/>
      <c r="UOT41" s="277"/>
      <c r="UOU41" s="277"/>
      <c r="UOV41" s="277"/>
      <c r="UOW41" s="277"/>
      <c r="UOX41" s="277"/>
      <c r="UOY41" s="277"/>
      <c r="UOZ41" s="277"/>
      <c r="UPA41" s="277"/>
      <c r="UPB41" s="277"/>
      <c r="UPC41" s="277"/>
      <c r="UPD41" s="277"/>
      <c r="UPE41" s="277"/>
      <c r="UPF41" s="277"/>
      <c r="UPG41" s="277"/>
      <c r="UPH41" s="277"/>
      <c r="UPI41" s="277"/>
      <c r="UPJ41" s="277"/>
      <c r="UPK41" s="277"/>
      <c r="UPL41" s="277"/>
      <c r="UPM41" s="277"/>
      <c r="UPN41" s="277"/>
      <c r="UPO41" s="277"/>
      <c r="UPP41" s="277"/>
      <c r="UPQ41" s="277"/>
      <c r="UPR41" s="277"/>
      <c r="UPS41" s="277"/>
      <c r="UPT41" s="277"/>
      <c r="UPU41" s="277"/>
      <c r="UPV41" s="277"/>
      <c r="UPW41" s="277"/>
      <c r="UPX41" s="277"/>
      <c r="UPY41" s="277"/>
      <c r="UPZ41" s="277"/>
      <c r="UQA41" s="277"/>
      <c r="UQB41" s="277"/>
      <c r="UQC41" s="277"/>
      <c r="UQD41" s="277"/>
      <c r="UQE41" s="277"/>
      <c r="UQF41" s="277"/>
      <c r="UQG41" s="277"/>
      <c r="UQH41" s="277"/>
      <c r="UQI41" s="277"/>
      <c r="UQJ41" s="277"/>
      <c r="UQK41" s="277"/>
      <c r="UQL41" s="277"/>
      <c r="UQM41" s="277"/>
      <c r="UQN41" s="277"/>
      <c r="UQO41" s="277"/>
      <c r="UQP41" s="277"/>
      <c r="UQQ41" s="277"/>
      <c r="UQR41" s="277"/>
      <c r="UQS41" s="277"/>
      <c r="UQT41" s="277"/>
      <c r="UQU41" s="277"/>
      <c r="UQV41" s="277"/>
      <c r="UQW41" s="277"/>
      <c r="UQX41" s="277"/>
      <c r="UQY41" s="277"/>
      <c r="UQZ41" s="277"/>
      <c r="URA41" s="277"/>
      <c r="URB41" s="277"/>
      <c r="URC41" s="277"/>
      <c r="URD41" s="277"/>
      <c r="URE41" s="277"/>
      <c r="URF41" s="277"/>
      <c r="URG41" s="277"/>
      <c r="URH41" s="277"/>
      <c r="URI41" s="277"/>
      <c r="URJ41" s="277"/>
      <c r="URK41" s="277"/>
      <c r="URL41" s="277"/>
      <c r="URM41" s="277"/>
      <c r="URN41" s="277"/>
      <c r="URO41" s="277"/>
      <c r="URP41" s="277"/>
      <c r="URQ41" s="277"/>
      <c r="URR41" s="277"/>
      <c r="URS41" s="277"/>
      <c r="URT41" s="277"/>
      <c r="URU41" s="277"/>
      <c r="URV41" s="277"/>
      <c r="URW41" s="277"/>
      <c r="URX41" s="277"/>
      <c r="URY41" s="277"/>
      <c r="URZ41" s="277"/>
      <c r="USA41" s="277"/>
      <c r="USB41" s="277"/>
      <c r="USC41" s="277"/>
      <c r="USD41" s="277"/>
      <c r="USE41" s="277"/>
      <c r="USF41" s="277"/>
      <c r="USG41" s="277"/>
      <c r="USH41" s="277"/>
      <c r="USI41" s="277"/>
      <c r="USJ41" s="277"/>
      <c r="USK41" s="277"/>
      <c r="USL41" s="277"/>
      <c r="USM41" s="277"/>
      <c r="USN41" s="277"/>
      <c r="USO41" s="277"/>
      <c r="USP41" s="277"/>
      <c r="USQ41" s="277"/>
      <c r="USR41" s="277"/>
      <c r="USS41" s="277"/>
      <c r="UST41" s="277"/>
      <c r="USU41" s="277"/>
      <c r="USV41" s="277"/>
      <c r="USW41" s="277"/>
      <c r="USX41" s="277"/>
      <c r="USY41" s="277"/>
      <c r="USZ41" s="277"/>
      <c r="UTA41" s="277"/>
      <c r="UTB41" s="277"/>
      <c r="UTC41" s="277"/>
      <c r="UTD41" s="277"/>
      <c r="UTE41" s="277"/>
      <c r="UTF41" s="277"/>
      <c r="UTG41" s="277"/>
      <c r="UTH41" s="277"/>
      <c r="UTI41" s="277"/>
      <c r="UTJ41" s="277"/>
      <c r="UTK41" s="277"/>
      <c r="UTL41" s="277"/>
      <c r="UTM41" s="277"/>
      <c r="UTN41" s="277"/>
      <c r="UTO41" s="277"/>
      <c r="UTP41" s="277"/>
      <c r="UTQ41" s="277"/>
      <c r="UTR41" s="277"/>
      <c r="UTS41" s="277"/>
      <c r="UTT41" s="277"/>
      <c r="UTU41" s="277"/>
      <c r="UTV41" s="277"/>
      <c r="UTW41" s="277"/>
      <c r="UTX41" s="277"/>
      <c r="UTY41" s="277"/>
      <c r="UTZ41" s="277"/>
      <c r="UUA41" s="277"/>
      <c r="UUB41" s="277"/>
      <c r="UUC41" s="277"/>
      <c r="UUD41" s="277"/>
      <c r="UUE41" s="277"/>
      <c r="UUF41" s="277"/>
      <c r="UUG41" s="277"/>
      <c r="UUH41" s="277"/>
      <c r="UUI41" s="277"/>
      <c r="UUJ41" s="277"/>
      <c r="UUK41" s="277"/>
      <c r="UUL41" s="277"/>
      <c r="UUM41" s="277"/>
      <c r="UUN41" s="277"/>
      <c r="UUO41" s="277"/>
      <c r="UUP41" s="277"/>
      <c r="UUQ41" s="277"/>
      <c r="UUR41" s="277"/>
      <c r="UUS41" s="277"/>
      <c r="UUT41" s="277"/>
      <c r="UUU41" s="277"/>
      <c r="UUV41" s="277"/>
      <c r="UUW41" s="277"/>
      <c r="UUX41" s="277"/>
      <c r="UUY41" s="277"/>
      <c r="UUZ41" s="277"/>
      <c r="UVA41" s="277"/>
      <c r="UVB41" s="277"/>
      <c r="UVC41" s="277"/>
      <c r="UVD41" s="277"/>
      <c r="UVE41" s="277"/>
      <c r="UVF41" s="277"/>
      <c r="UVG41" s="277"/>
      <c r="UVH41" s="277"/>
      <c r="UVI41" s="277"/>
      <c r="UVJ41" s="277"/>
      <c r="UVK41" s="277"/>
      <c r="UVL41" s="277"/>
      <c r="UVM41" s="277"/>
      <c r="UVN41" s="277"/>
      <c r="UVO41" s="277"/>
      <c r="UVP41" s="277"/>
      <c r="UVQ41" s="277"/>
      <c r="UVR41" s="277"/>
      <c r="UVS41" s="277"/>
      <c r="UVT41" s="277"/>
      <c r="UVU41" s="277"/>
      <c r="UVV41" s="277"/>
      <c r="UVW41" s="277"/>
      <c r="UVX41" s="277"/>
      <c r="UVY41" s="277"/>
      <c r="UVZ41" s="277"/>
      <c r="UWA41" s="277"/>
      <c r="UWB41" s="277"/>
      <c r="UWC41" s="277"/>
      <c r="UWD41" s="277"/>
      <c r="UWE41" s="277"/>
      <c r="UWF41" s="277"/>
      <c r="UWG41" s="277"/>
      <c r="UWH41" s="277"/>
      <c r="UWI41" s="277"/>
      <c r="UWJ41" s="277"/>
      <c r="UWK41" s="277"/>
      <c r="UWL41" s="277"/>
      <c r="UWM41" s="277"/>
      <c r="UWN41" s="277"/>
      <c r="UWO41" s="277"/>
      <c r="UWP41" s="277"/>
      <c r="UWQ41" s="277"/>
      <c r="UWR41" s="277"/>
      <c r="UWS41" s="277"/>
      <c r="UWT41" s="277"/>
      <c r="UWU41" s="277"/>
      <c r="UWV41" s="277"/>
      <c r="UWW41" s="277"/>
      <c r="UWX41" s="277"/>
      <c r="UWY41" s="277"/>
      <c r="UWZ41" s="277"/>
      <c r="UXA41" s="277"/>
      <c r="UXB41" s="277"/>
      <c r="UXC41" s="277"/>
      <c r="UXD41" s="277"/>
      <c r="UXE41" s="277"/>
      <c r="UXF41" s="277"/>
      <c r="UXG41" s="277"/>
      <c r="UXH41" s="277"/>
      <c r="UXI41" s="277"/>
      <c r="UXJ41" s="277"/>
      <c r="UXK41" s="277"/>
      <c r="UXL41" s="277"/>
      <c r="UXM41" s="277"/>
      <c r="UXN41" s="277"/>
      <c r="UXO41" s="277"/>
      <c r="UXP41" s="277"/>
      <c r="UXQ41" s="277"/>
      <c r="UXR41" s="277"/>
      <c r="UXS41" s="277"/>
      <c r="UXT41" s="277"/>
      <c r="UXU41" s="277"/>
      <c r="UXV41" s="277"/>
      <c r="UXW41" s="277"/>
      <c r="UXX41" s="277"/>
      <c r="UXY41" s="277"/>
      <c r="UXZ41" s="277"/>
      <c r="UYA41" s="277"/>
      <c r="UYB41" s="277"/>
      <c r="UYC41" s="277"/>
      <c r="UYD41" s="277"/>
      <c r="UYE41" s="277"/>
      <c r="UYF41" s="277"/>
      <c r="UYG41" s="277"/>
      <c r="UYH41" s="277"/>
      <c r="UYI41" s="277"/>
      <c r="UYJ41" s="277"/>
      <c r="UYK41" s="277"/>
      <c r="UYL41" s="277"/>
      <c r="UYM41" s="277"/>
      <c r="UYN41" s="277"/>
      <c r="UYO41" s="277"/>
      <c r="UYP41" s="277"/>
      <c r="UYQ41" s="277"/>
      <c r="UYR41" s="277"/>
      <c r="UYS41" s="277"/>
      <c r="UYT41" s="277"/>
      <c r="UYU41" s="277"/>
      <c r="UYV41" s="277"/>
      <c r="UYW41" s="277"/>
      <c r="UYX41" s="277"/>
      <c r="UYY41" s="277"/>
      <c r="UYZ41" s="277"/>
      <c r="UZA41" s="277"/>
      <c r="UZB41" s="277"/>
      <c r="UZC41" s="277"/>
      <c r="UZD41" s="277"/>
      <c r="UZE41" s="277"/>
      <c r="UZF41" s="277"/>
      <c r="UZG41" s="277"/>
      <c r="UZH41" s="277"/>
      <c r="UZI41" s="277"/>
      <c r="UZJ41" s="277"/>
      <c r="UZK41" s="277"/>
      <c r="UZL41" s="277"/>
      <c r="UZM41" s="277"/>
      <c r="UZN41" s="277"/>
      <c r="UZO41" s="277"/>
      <c r="UZP41" s="277"/>
      <c r="UZQ41" s="277"/>
      <c r="UZR41" s="277"/>
      <c r="UZS41" s="277"/>
      <c r="UZT41" s="277"/>
      <c r="UZU41" s="277"/>
      <c r="UZV41" s="277"/>
      <c r="UZW41" s="277"/>
      <c r="UZX41" s="277"/>
      <c r="UZY41" s="277"/>
      <c r="UZZ41" s="277"/>
      <c r="VAA41" s="277"/>
      <c r="VAB41" s="277"/>
      <c r="VAC41" s="277"/>
      <c r="VAD41" s="277"/>
      <c r="VAE41" s="277"/>
      <c r="VAF41" s="277"/>
      <c r="VAG41" s="277"/>
      <c r="VAH41" s="277"/>
      <c r="VAI41" s="277"/>
      <c r="VAJ41" s="277"/>
      <c r="VAK41" s="277"/>
      <c r="VAL41" s="277"/>
      <c r="VAM41" s="277"/>
      <c r="VAN41" s="277"/>
      <c r="VAO41" s="277"/>
      <c r="VAP41" s="277"/>
      <c r="VAQ41" s="277"/>
      <c r="VAR41" s="277"/>
      <c r="VAS41" s="277"/>
      <c r="VAT41" s="277"/>
      <c r="VAU41" s="277"/>
      <c r="VAV41" s="277"/>
      <c r="VAW41" s="277"/>
      <c r="VAX41" s="277"/>
      <c r="VAY41" s="277"/>
      <c r="VAZ41" s="277"/>
      <c r="VBA41" s="277"/>
      <c r="VBB41" s="277"/>
      <c r="VBC41" s="277"/>
      <c r="VBD41" s="277"/>
      <c r="VBE41" s="277"/>
      <c r="VBF41" s="277"/>
      <c r="VBG41" s="277"/>
      <c r="VBH41" s="277"/>
      <c r="VBI41" s="277"/>
      <c r="VBJ41" s="277"/>
      <c r="VBK41" s="277"/>
      <c r="VBL41" s="277"/>
      <c r="VBM41" s="277"/>
      <c r="VBN41" s="277"/>
      <c r="VBO41" s="277"/>
      <c r="VBP41" s="277"/>
      <c r="VBQ41" s="277"/>
      <c r="VBR41" s="277"/>
      <c r="VBS41" s="277"/>
      <c r="VBT41" s="277"/>
      <c r="VBU41" s="277"/>
      <c r="VBV41" s="277"/>
      <c r="VBW41" s="277"/>
      <c r="VBX41" s="277"/>
      <c r="VBY41" s="277"/>
      <c r="VBZ41" s="277"/>
      <c r="VCA41" s="277"/>
      <c r="VCB41" s="277"/>
      <c r="VCC41" s="277"/>
      <c r="VCD41" s="277"/>
      <c r="VCE41" s="277"/>
      <c r="VCF41" s="277"/>
      <c r="VCG41" s="277"/>
      <c r="VCH41" s="277"/>
      <c r="VCI41" s="277"/>
      <c r="VCJ41" s="277"/>
      <c r="VCK41" s="277"/>
      <c r="VCL41" s="277"/>
      <c r="VCM41" s="277"/>
      <c r="VCN41" s="277"/>
      <c r="VCO41" s="277"/>
      <c r="VCP41" s="277"/>
      <c r="VCQ41" s="277"/>
      <c r="VCR41" s="277"/>
      <c r="VCS41" s="277"/>
      <c r="VCT41" s="277"/>
      <c r="VCU41" s="277"/>
      <c r="VCV41" s="277"/>
      <c r="VCW41" s="277"/>
      <c r="VCX41" s="277"/>
      <c r="VCY41" s="277"/>
      <c r="VCZ41" s="277"/>
      <c r="VDA41" s="277"/>
      <c r="VDB41" s="277"/>
      <c r="VDC41" s="277"/>
      <c r="VDD41" s="277"/>
      <c r="VDE41" s="277"/>
      <c r="VDF41" s="277"/>
      <c r="VDG41" s="277"/>
      <c r="VDH41" s="277"/>
      <c r="VDI41" s="277"/>
      <c r="VDJ41" s="277"/>
      <c r="VDK41" s="277"/>
      <c r="VDL41" s="277"/>
      <c r="VDM41" s="277"/>
      <c r="VDN41" s="277"/>
      <c r="VDO41" s="277"/>
      <c r="VDP41" s="277"/>
      <c r="VDQ41" s="277"/>
      <c r="VDR41" s="277"/>
      <c r="VDS41" s="277"/>
      <c r="VDT41" s="277"/>
      <c r="VDU41" s="277"/>
      <c r="VDV41" s="277"/>
      <c r="VDW41" s="277"/>
      <c r="VDX41" s="277"/>
      <c r="VDY41" s="277"/>
      <c r="VDZ41" s="277"/>
      <c r="VEA41" s="277"/>
      <c r="VEB41" s="277"/>
      <c r="VEC41" s="277"/>
      <c r="VED41" s="277"/>
      <c r="VEE41" s="277"/>
      <c r="VEF41" s="277"/>
      <c r="VEG41" s="277"/>
      <c r="VEH41" s="277"/>
      <c r="VEI41" s="277"/>
      <c r="VEJ41" s="277"/>
      <c r="VEK41" s="277"/>
      <c r="VEL41" s="277"/>
      <c r="VEM41" s="277"/>
      <c r="VEN41" s="277"/>
      <c r="VEO41" s="277"/>
      <c r="VEP41" s="277"/>
      <c r="VEQ41" s="277"/>
      <c r="VER41" s="277"/>
      <c r="VES41" s="277"/>
      <c r="VET41" s="277"/>
      <c r="VEU41" s="277"/>
      <c r="VEV41" s="277"/>
      <c r="VEW41" s="277"/>
      <c r="VEX41" s="277"/>
      <c r="VEY41" s="277"/>
      <c r="VEZ41" s="277"/>
      <c r="VFA41" s="277"/>
      <c r="VFB41" s="277"/>
      <c r="VFC41" s="277"/>
      <c r="VFD41" s="277"/>
      <c r="VFE41" s="277"/>
      <c r="VFF41" s="277"/>
      <c r="VFG41" s="277"/>
      <c r="VFH41" s="277"/>
      <c r="VFI41" s="277"/>
      <c r="VFJ41" s="277"/>
      <c r="VFK41" s="277"/>
      <c r="VFL41" s="277"/>
      <c r="VFM41" s="277"/>
      <c r="VFN41" s="277"/>
      <c r="VFO41" s="277"/>
      <c r="VFP41" s="277"/>
      <c r="VFQ41" s="277"/>
      <c r="VFR41" s="277"/>
      <c r="VFS41" s="277"/>
      <c r="VFT41" s="277"/>
      <c r="VFU41" s="277"/>
      <c r="VFV41" s="277"/>
      <c r="VFW41" s="277"/>
      <c r="VFX41" s="277"/>
      <c r="VFY41" s="277"/>
      <c r="VFZ41" s="277"/>
      <c r="VGA41" s="277"/>
      <c r="VGB41" s="277"/>
      <c r="VGC41" s="277"/>
      <c r="VGD41" s="277"/>
      <c r="VGE41" s="277"/>
      <c r="VGF41" s="277"/>
      <c r="VGG41" s="277"/>
      <c r="VGH41" s="277"/>
      <c r="VGI41" s="277"/>
      <c r="VGJ41" s="277"/>
      <c r="VGK41" s="277"/>
      <c r="VGL41" s="277"/>
      <c r="VGM41" s="277"/>
      <c r="VGN41" s="277"/>
      <c r="VGO41" s="277"/>
      <c r="VGP41" s="277"/>
      <c r="VGQ41" s="277"/>
      <c r="VGR41" s="277"/>
      <c r="VGS41" s="277"/>
      <c r="VGT41" s="277"/>
      <c r="VGU41" s="277"/>
      <c r="VGV41" s="277"/>
      <c r="VGW41" s="277"/>
      <c r="VGX41" s="277"/>
      <c r="VGY41" s="277"/>
      <c r="VGZ41" s="277"/>
      <c r="VHA41" s="277"/>
      <c r="VHB41" s="277"/>
      <c r="VHC41" s="277"/>
      <c r="VHD41" s="277"/>
      <c r="VHE41" s="277"/>
      <c r="VHF41" s="277"/>
      <c r="VHG41" s="277"/>
      <c r="VHH41" s="277"/>
      <c r="VHI41" s="277"/>
      <c r="VHJ41" s="277"/>
      <c r="VHK41" s="277"/>
      <c r="VHL41" s="277"/>
      <c r="VHM41" s="277"/>
      <c r="VHN41" s="277"/>
      <c r="VHO41" s="277"/>
      <c r="VHP41" s="277"/>
      <c r="VHQ41" s="277"/>
      <c r="VHR41" s="277"/>
      <c r="VHS41" s="277"/>
      <c r="VHT41" s="277"/>
      <c r="VHU41" s="277"/>
      <c r="VHV41" s="277"/>
      <c r="VHW41" s="277"/>
      <c r="VHX41" s="277"/>
      <c r="VHY41" s="277"/>
      <c r="VHZ41" s="277"/>
      <c r="VIA41" s="277"/>
      <c r="VIB41" s="277"/>
      <c r="VIC41" s="277"/>
      <c r="VID41" s="277"/>
      <c r="VIE41" s="277"/>
      <c r="VIF41" s="277"/>
      <c r="VIG41" s="277"/>
      <c r="VIH41" s="277"/>
      <c r="VII41" s="277"/>
      <c r="VIJ41" s="277"/>
      <c r="VIK41" s="277"/>
      <c r="VIL41" s="277"/>
      <c r="VIM41" s="277"/>
      <c r="VIN41" s="277"/>
      <c r="VIO41" s="277"/>
      <c r="VIP41" s="277"/>
      <c r="VIQ41" s="277"/>
      <c r="VIR41" s="277"/>
      <c r="VIS41" s="277"/>
      <c r="VIT41" s="277"/>
      <c r="VIU41" s="277"/>
      <c r="VIV41" s="277"/>
      <c r="VIW41" s="277"/>
      <c r="VIX41" s="277"/>
      <c r="VIY41" s="277"/>
      <c r="VIZ41" s="277"/>
      <c r="VJA41" s="277"/>
      <c r="VJB41" s="277"/>
      <c r="VJC41" s="277"/>
      <c r="VJD41" s="277"/>
      <c r="VJE41" s="277"/>
      <c r="VJF41" s="277"/>
      <c r="VJG41" s="277"/>
      <c r="VJH41" s="277"/>
      <c r="VJI41" s="277"/>
      <c r="VJJ41" s="277"/>
      <c r="VJK41" s="277"/>
      <c r="VJL41" s="277"/>
      <c r="VJM41" s="277"/>
      <c r="VJN41" s="277"/>
      <c r="VJO41" s="277"/>
      <c r="VJP41" s="277"/>
      <c r="VJQ41" s="277"/>
      <c r="VJR41" s="277"/>
      <c r="VJS41" s="277"/>
      <c r="VJT41" s="277"/>
      <c r="VJU41" s="277"/>
      <c r="VJV41" s="277"/>
      <c r="VJW41" s="277"/>
      <c r="VJX41" s="277"/>
      <c r="VJY41" s="277"/>
      <c r="VJZ41" s="277"/>
      <c r="VKA41" s="277"/>
      <c r="VKB41" s="277"/>
      <c r="VKC41" s="277"/>
      <c r="VKD41" s="277"/>
      <c r="VKE41" s="277"/>
      <c r="VKF41" s="277"/>
      <c r="VKG41" s="277"/>
      <c r="VKH41" s="277"/>
      <c r="VKI41" s="277"/>
      <c r="VKJ41" s="277"/>
      <c r="VKK41" s="277"/>
      <c r="VKL41" s="277"/>
      <c r="VKM41" s="277"/>
      <c r="VKN41" s="277"/>
      <c r="VKO41" s="277"/>
      <c r="VKP41" s="277"/>
      <c r="VKQ41" s="277"/>
      <c r="VKR41" s="277"/>
      <c r="VKS41" s="277"/>
      <c r="VKT41" s="277"/>
      <c r="VKU41" s="277"/>
      <c r="VKV41" s="277"/>
      <c r="VKW41" s="277"/>
      <c r="VKX41" s="277"/>
      <c r="VKY41" s="277"/>
      <c r="VKZ41" s="277"/>
      <c r="VLA41" s="277"/>
      <c r="VLB41" s="277"/>
      <c r="VLC41" s="277"/>
      <c r="VLD41" s="277"/>
      <c r="VLE41" s="277"/>
      <c r="VLF41" s="277"/>
      <c r="VLG41" s="277"/>
      <c r="VLH41" s="277"/>
      <c r="VLI41" s="277"/>
      <c r="VLJ41" s="277"/>
      <c r="VLK41" s="277"/>
      <c r="VLL41" s="277"/>
      <c r="VLM41" s="277"/>
      <c r="VLN41" s="277"/>
      <c r="VLO41" s="277"/>
      <c r="VLP41" s="277"/>
      <c r="VLQ41" s="277"/>
      <c r="VLR41" s="277"/>
      <c r="VLS41" s="277"/>
      <c r="VLT41" s="277"/>
      <c r="VLU41" s="277"/>
      <c r="VLV41" s="277"/>
      <c r="VLW41" s="277"/>
      <c r="VLX41" s="277"/>
      <c r="VLY41" s="277"/>
      <c r="VLZ41" s="277"/>
      <c r="VMA41" s="277"/>
      <c r="VMB41" s="277"/>
      <c r="VMC41" s="277"/>
      <c r="VMD41" s="277"/>
      <c r="VME41" s="277"/>
      <c r="VMF41" s="277"/>
      <c r="VMG41" s="277"/>
      <c r="VMH41" s="277"/>
      <c r="VMI41" s="277"/>
      <c r="VMJ41" s="277"/>
      <c r="VMK41" s="277"/>
      <c r="VML41" s="277"/>
      <c r="VMM41" s="277"/>
      <c r="VMN41" s="277"/>
      <c r="VMO41" s="277"/>
      <c r="VMP41" s="277"/>
      <c r="VMQ41" s="277"/>
      <c r="VMR41" s="277"/>
      <c r="VMS41" s="277"/>
      <c r="VMT41" s="277"/>
      <c r="VMU41" s="277"/>
      <c r="VMV41" s="277"/>
      <c r="VMW41" s="277"/>
      <c r="VMX41" s="277"/>
      <c r="VMY41" s="277"/>
      <c r="VMZ41" s="277"/>
      <c r="VNA41" s="277"/>
      <c r="VNB41" s="277"/>
      <c r="VNC41" s="277"/>
      <c r="VND41" s="277"/>
      <c r="VNE41" s="277"/>
      <c r="VNF41" s="277"/>
      <c r="VNG41" s="277"/>
      <c r="VNH41" s="277"/>
      <c r="VNI41" s="277"/>
      <c r="VNJ41" s="277"/>
      <c r="VNK41" s="277"/>
      <c r="VNL41" s="277"/>
      <c r="VNM41" s="277"/>
      <c r="VNN41" s="277"/>
      <c r="VNO41" s="277"/>
      <c r="VNP41" s="277"/>
      <c r="VNQ41" s="277"/>
      <c r="VNR41" s="277"/>
      <c r="VNS41" s="277"/>
      <c r="VNT41" s="277"/>
      <c r="VNU41" s="277"/>
      <c r="VNV41" s="277"/>
      <c r="VNW41" s="277"/>
      <c r="VNX41" s="277"/>
      <c r="VNY41" s="277"/>
      <c r="VNZ41" s="277"/>
      <c r="VOA41" s="277"/>
      <c r="VOB41" s="277"/>
      <c r="VOC41" s="277"/>
      <c r="VOD41" s="277"/>
      <c r="VOE41" s="277"/>
      <c r="VOF41" s="277"/>
      <c r="VOG41" s="277"/>
      <c r="VOH41" s="277"/>
      <c r="VOI41" s="277"/>
      <c r="VOJ41" s="277"/>
      <c r="VOK41" s="277"/>
      <c r="VOL41" s="277"/>
      <c r="VOM41" s="277"/>
      <c r="VON41" s="277"/>
      <c r="VOO41" s="277"/>
      <c r="VOP41" s="277"/>
      <c r="VOQ41" s="277"/>
      <c r="VOR41" s="277"/>
      <c r="VOS41" s="277"/>
      <c r="VOT41" s="277"/>
      <c r="VOU41" s="277"/>
      <c r="VOV41" s="277"/>
      <c r="VOW41" s="277"/>
      <c r="VOX41" s="277"/>
      <c r="VOY41" s="277"/>
      <c r="VOZ41" s="277"/>
      <c r="VPA41" s="277"/>
      <c r="VPB41" s="277"/>
      <c r="VPC41" s="277"/>
      <c r="VPD41" s="277"/>
      <c r="VPE41" s="277"/>
      <c r="VPF41" s="277"/>
      <c r="VPG41" s="277"/>
      <c r="VPH41" s="277"/>
      <c r="VPI41" s="277"/>
      <c r="VPJ41" s="277"/>
      <c r="VPK41" s="277"/>
      <c r="VPL41" s="277"/>
      <c r="VPM41" s="277"/>
      <c r="VPN41" s="277"/>
      <c r="VPO41" s="277"/>
      <c r="VPP41" s="277"/>
      <c r="VPQ41" s="277"/>
      <c r="VPR41" s="277"/>
      <c r="VPS41" s="277"/>
      <c r="VPT41" s="277"/>
      <c r="VPU41" s="277"/>
      <c r="VPV41" s="277"/>
      <c r="VPW41" s="277"/>
      <c r="VPX41" s="277"/>
      <c r="VPY41" s="277"/>
      <c r="VPZ41" s="277"/>
      <c r="VQA41" s="277"/>
      <c r="VQB41" s="277"/>
      <c r="VQC41" s="277"/>
      <c r="VQD41" s="277"/>
      <c r="VQE41" s="277"/>
      <c r="VQF41" s="277"/>
      <c r="VQG41" s="277"/>
      <c r="VQH41" s="277"/>
      <c r="VQI41" s="277"/>
      <c r="VQJ41" s="277"/>
      <c r="VQK41" s="277"/>
      <c r="VQL41" s="277"/>
      <c r="VQM41" s="277"/>
      <c r="VQN41" s="277"/>
      <c r="VQO41" s="277"/>
      <c r="VQP41" s="277"/>
      <c r="VQQ41" s="277"/>
      <c r="VQR41" s="277"/>
      <c r="VQS41" s="277"/>
      <c r="VQT41" s="277"/>
      <c r="VQU41" s="277"/>
      <c r="VQV41" s="277"/>
      <c r="VQW41" s="277"/>
      <c r="VQX41" s="277"/>
      <c r="VQY41" s="277"/>
      <c r="VQZ41" s="277"/>
      <c r="VRA41" s="277"/>
      <c r="VRB41" s="277"/>
      <c r="VRC41" s="277"/>
      <c r="VRD41" s="277"/>
      <c r="VRE41" s="277"/>
      <c r="VRF41" s="277"/>
      <c r="VRG41" s="277"/>
      <c r="VRH41" s="277"/>
      <c r="VRI41" s="277"/>
      <c r="VRJ41" s="277"/>
      <c r="VRK41" s="277"/>
      <c r="VRL41" s="277"/>
      <c r="VRM41" s="277"/>
      <c r="VRN41" s="277"/>
      <c r="VRO41" s="277"/>
      <c r="VRP41" s="277"/>
      <c r="VRQ41" s="277"/>
      <c r="VRR41" s="277"/>
      <c r="VRS41" s="277"/>
      <c r="VRT41" s="277"/>
      <c r="VRU41" s="277"/>
      <c r="VRV41" s="277"/>
      <c r="VRW41" s="277"/>
      <c r="VRX41" s="277"/>
      <c r="VRY41" s="277"/>
      <c r="VRZ41" s="277"/>
      <c r="VSA41" s="277"/>
      <c r="VSB41" s="277"/>
      <c r="VSC41" s="277"/>
      <c r="VSD41" s="277"/>
      <c r="VSE41" s="277"/>
      <c r="VSF41" s="277"/>
      <c r="VSG41" s="277"/>
      <c r="VSH41" s="277"/>
      <c r="VSI41" s="277"/>
      <c r="VSJ41" s="277"/>
      <c r="VSK41" s="277"/>
      <c r="VSL41" s="277"/>
      <c r="VSM41" s="277"/>
      <c r="VSN41" s="277"/>
      <c r="VSO41" s="277"/>
      <c r="VSP41" s="277"/>
      <c r="VSQ41" s="277"/>
      <c r="VSR41" s="277"/>
      <c r="VSS41" s="277"/>
      <c r="VST41" s="277"/>
      <c r="VSU41" s="277"/>
      <c r="VSV41" s="277"/>
      <c r="VSW41" s="277"/>
      <c r="VSX41" s="277"/>
      <c r="VSY41" s="277"/>
      <c r="VSZ41" s="277"/>
      <c r="VTA41" s="277"/>
      <c r="VTB41" s="277"/>
      <c r="VTC41" s="277"/>
      <c r="VTD41" s="277"/>
      <c r="VTE41" s="277"/>
      <c r="VTF41" s="277"/>
      <c r="VTG41" s="277"/>
      <c r="VTH41" s="277"/>
      <c r="VTI41" s="277"/>
      <c r="VTJ41" s="277"/>
      <c r="VTK41" s="277"/>
      <c r="VTL41" s="277"/>
      <c r="VTM41" s="277"/>
      <c r="VTN41" s="277"/>
      <c r="VTO41" s="277"/>
      <c r="VTP41" s="277"/>
      <c r="VTQ41" s="277"/>
      <c r="VTR41" s="277"/>
      <c r="VTS41" s="277"/>
      <c r="VTT41" s="277"/>
      <c r="VTU41" s="277"/>
      <c r="VTV41" s="277"/>
      <c r="VTW41" s="277"/>
      <c r="VTX41" s="277"/>
      <c r="VTY41" s="277"/>
      <c r="VTZ41" s="277"/>
      <c r="VUA41" s="277"/>
      <c r="VUB41" s="277"/>
      <c r="VUC41" s="277"/>
      <c r="VUD41" s="277"/>
      <c r="VUE41" s="277"/>
      <c r="VUF41" s="277"/>
      <c r="VUG41" s="277"/>
      <c r="VUH41" s="277"/>
      <c r="VUI41" s="277"/>
      <c r="VUJ41" s="277"/>
      <c r="VUK41" s="277"/>
      <c r="VUL41" s="277"/>
      <c r="VUM41" s="277"/>
      <c r="VUN41" s="277"/>
      <c r="VUO41" s="277"/>
      <c r="VUP41" s="277"/>
      <c r="VUQ41" s="277"/>
      <c r="VUR41" s="277"/>
      <c r="VUS41" s="277"/>
      <c r="VUT41" s="277"/>
      <c r="VUU41" s="277"/>
      <c r="VUV41" s="277"/>
      <c r="VUW41" s="277"/>
      <c r="VUX41" s="277"/>
      <c r="VUY41" s="277"/>
      <c r="VUZ41" s="277"/>
      <c r="VVA41" s="277"/>
      <c r="VVB41" s="277"/>
      <c r="VVC41" s="277"/>
      <c r="VVD41" s="277"/>
      <c r="VVE41" s="277"/>
      <c r="VVF41" s="277"/>
      <c r="VVG41" s="277"/>
      <c r="VVH41" s="277"/>
      <c r="VVI41" s="277"/>
      <c r="VVJ41" s="277"/>
      <c r="VVK41" s="277"/>
      <c r="VVL41" s="277"/>
      <c r="VVM41" s="277"/>
      <c r="VVN41" s="277"/>
      <c r="VVO41" s="277"/>
      <c r="VVP41" s="277"/>
      <c r="VVQ41" s="277"/>
      <c r="VVR41" s="277"/>
      <c r="VVS41" s="277"/>
      <c r="VVT41" s="277"/>
      <c r="VVU41" s="277"/>
      <c r="VVV41" s="277"/>
      <c r="VVW41" s="277"/>
      <c r="VVX41" s="277"/>
      <c r="VVY41" s="277"/>
      <c r="VVZ41" s="277"/>
      <c r="VWA41" s="277"/>
      <c r="VWB41" s="277"/>
      <c r="VWC41" s="277"/>
      <c r="VWD41" s="277"/>
      <c r="VWE41" s="277"/>
      <c r="VWF41" s="277"/>
      <c r="VWG41" s="277"/>
      <c r="VWH41" s="277"/>
      <c r="VWI41" s="277"/>
      <c r="VWJ41" s="277"/>
      <c r="VWK41" s="277"/>
      <c r="VWL41" s="277"/>
      <c r="VWM41" s="277"/>
      <c r="VWN41" s="277"/>
      <c r="VWO41" s="277"/>
      <c r="VWP41" s="277"/>
      <c r="VWQ41" s="277"/>
      <c r="VWR41" s="277"/>
      <c r="VWS41" s="277"/>
      <c r="VWT41" s="277"/>
      <c r="VWU41" s="277"/>
      <c r="VWV41" s="277"/>
      <c r="VWW41" s="277"/>
      <c r="VWX41" s="277"/>
      <c r="VWY41" s="277"/>
      <c r="VWZ41" s="277"/>
      <c r="VXA41" s="277"/>
      <c r="VXB41" s="277"/>
      <c r="VXC41" s="277"/>
      <c r="VXD41" s="277"/>
      <c r="VXE41" s="277"/>
      <c r="VXF41" s="277"/>
      <c r="VXG41" s="277"/>
      <c r="VXH41" s="277"/>
      <c r="VXI41" s="277"/>
      <c r="VXJ41" s="277"/>
      <c r="VXK41" s="277"/>
      <c r="VXL41" s="277"/>
      <c r="VXM41" s="277"/>
      <c r="VXN41" s="277"/>
      <c r="VXO41" s="277"/>
      <c r="VXP41" s="277"/>
      <c r="VXQ41" s="277"/>
      <c r="VXR41" s="277"/>
      <c r="VXS41" s="277"/>
      <c r="VXT41" s="277"/>
      <c r="VXU41" s="277"/>
      <c r="VXV41" s="277"/>
      <c r="VXW41" s="277"/>
      <c r="VXX41" s="277"/>
      <c r="VXY41" s="277"/>
      <c r="VXZ41" s="277"/>
      <c r="VYA41" s="277"/>
      <c r="VYB41" s="277"/>
      <c r="VYC41" s="277"/>
      <c r="VYD41" s="277"/>
      <c r="VYE41" s="277"/>
      <c r="VYF41" s="277"/>
      <c r="VYG41" s="277"/>
      <c r="VYH41" s="277"/>
      <c r="VYI41" s="277"/>
      <c r="VYJ41" s="277"/>
      <c r="VYK41" s="277"/>
      <c r="VYL41" s="277"/>
      <c r="VYM41" s="277"/>
      <c r="VYN41" s="277"/>
      <c r="VYO41" s="277"/>
      <c r="VYP41" s="277"/>
      <c r="VYQ41" s="277"/>
      <c r="VYR41" s="277"/>
      <c r="VYS41" s="277"/>
      <c r="VYT41" s="277"/>
      <c r="VYU41" s="277"/>
      <c r="VYV41" s="277"/>
      <c r="VYW41" s="277"/>
      <c r="VYX41" s="277"/>
      <c r="VYY41" s="277"/>
      <c r="VYZ41" s="277"/>
      <c r="VZA41" s="277"/>
      <c r="VZB41" s="277"/>
      <c r="VZC41" s="277"/>
      <c r="VZD41" s="277"/>
      <c r="VZE41" s="277"/>
      <c r="VZF41" s="277"/>
      <c r="VZG41" s="277"/>
      <c r="VZH41" s="277"/>
      <c r="VZI41" s="277"/>
      <c r="VZJ41" s="277"/>
      <c r="VZK41" s="277"/>
      <c r="VZL41" s="277"/>
      <c r="VZM41" s="277"/>
      <c r="VZN41" s="277"/>
      <c r="VZO41" s="277"/>
      <c r="VZP41" s="277"/>
      <c r="VZQ41" s="277"/>
      <c r="VZR41" s="277"/>
      <c r="VZS41" s="277"/>
      <c r="VZT41" s="277"/>
      <c r="VZU41" s="277"/>
      <c r="VZV41" s="277"/>
      <c r="VZW41" s="277"/>
      <c r="VZX41" s="277"/>
      <c r="VZY41" s="277"/>
      <c r="VZZ41" s="277"/>
      <c r="WAA41" s="277"/>
      <c r="WAB41" s="277"/>
      <c r="WAC41" s="277"/>
      <c r="WAD41" s="277"/>
      <c r="WAE41" s="277"/>
      <c r="WAF41" s="277"/>
      <c r="WAG41" s="277"/>
      <c r="WAH41" s="277"/>
      <c r="WAI41" s="277"/>
      <c r="WAJ41" s="277"/>
      <c r="WAK41" s="277"/>
      <c r="WAL41" s="277"/>
      <c r="WAM41" s="277"/>
      <c r="WAN41" s="277"/>
      <c r="WAO41" s="277"/>
      <c r="WAP41" s="277"/>
      <c r="WAQ41" s="277"/>
      <c r="WAR41" s="277"/>
      <c r="WAS41" s="277"/>
      <c r="WAT41" s="277"/>
      <c r="WAU41" s="277"/>
      <c r="WAV41" s="277"/>
      <c r="WAW41" s="277"/>
      <c r="WAX41" s="277"/>
      <c r="WAY41" s="277"/>
      <c r="WAZ41" s="277"/>
      <c r="WBA41" s="277"/>
      <c r="WBB41" s="277"/>
      <c r="WBC41" s="277"/>
      <c r="WBD41" s="277"/>
      <c r="WBE41" s="277"/>
      <c r="WBF41" s="277"/>
      <c r="WBG41" s="277"/>
      <c r="WBH41" s="277"/>
      <c r="WBI41" s="277"/>
      <c r="WBJ41" s="277"/>
      <c r="WBK41" s="277"/>
      <c r="WBL41" s="277"/>
      <c r="WBM41" s="277"/>
      <c r="WBN41" s="277"/>
      <c r="WBO41" s="277"/>
      <c r="WBP41" s="277"/>
      <c r="WBQ41" s="277"/>
      <c r="WBR41" s="277"/>
      <c r="WBS41" s="277"/>
      <c r="WBT41" s="277"/>
      <c r="WBU41" s="277"/>
      <c r="WBV41" s="277"/>
      <c r="WBW41" s="277"/>
      <c r="WBX41" s="277"/>
      <c r="WBY41" s="277"/>
      <c r="WBZ41" s="277"/>
      <c r="WCA41" s="277"/>
      <c r="WCB41" s="277"/>
      <c r="WCC41" s="277"/>
      <c r="WCD41" s="277"/>
      <c r="WCE41" s="277"/>
      <c r="WCF41" s="277"/>
      <c r="WCG41" s="277"/>
      <c r="WCH41" s="277"/>
      <c r="WCI41" s="277"/>
      <c r="WCJ41" s="277"/>
      <c r="WCK41" s="277"/>
      <c r="WCL41" s="277"/>
      <c r="WCM41" s="277"/>
      <c r="WCN41" s="277"/>
      <c r="WCO41" s="277"/>
      <c r="WCP41" s="277"/>
      <c r="WCQ41" s="277"/>
      <c r="WCR41" s="277"/>
      <c r="WCS41" s="277"/>
      <c r="WCT41" s="277"/>
      <c r="WCU41" s="277"/>
      <c r="WCV41" s="277"/>
      <c r="WCW41" s="277"/>
      <c r="WCX41" s="277"/>
      <c r="WCY41" s="277"/>
      <c r="WCZ41" s="277"/>
      <c r="WDA41" s="277"/>
      <c r="WDB41" s="277"/>
      <c r="WDC41" s="277"/>
      <c r="WDD41" s="277"/>
      <c r="WDE41" s="277"/>
      <c r="WDF41" s="277"/>
      <c r="WDG41" s="277"/>
      <c r="WDH41" s="277"/>
      <c r="WDI41" s="277"/>
      <c r="WDJ41" s="277"/>
      <c r="WDK41" s="277"/>
      <c r="WDL41" s="277"/>
      <c r="WDM41" s="277"/>
      <c r="WDN41" s="277"/>
      <c r="WDO41" s="277"/>
      <c r="WDP41" s="277"/>
      <c r="WDQ41" s="277"/>
      <c r="WDR41" s="277"/>
      <c r="WDS41" s="277"/>
      <c r="WDT41" s="277"/>
      <c r="WDU41" s="277"/>
      <c r="WDV41" s="277"/>
      <c r="WDW41" s="277"/>
      <c r="WDX41" s="277"/>
      <c r="WDY41" s="277"/>
      <c r="WDZ41" s="277"/>
      <c r="WEA41" s="277"/>
      <c r="WEB41" s="277"/>
      <c r="WEC41" s="277"/>
      <c r="WED41" s="277"/>
      <c r="WEE41" s="277"/>
      <c r="WEF41" s="277"/>
      <c r="WEG41" s="277"/>
      <c r="WEH41" s="277"/>
      <c r="WEI41" s="277"/>
      <c r="WEJ41" s="277"/>
      <c r="WEK41" s="277"/>
      <c r="WEL41" s="277"/>
      <c r="WEM41" s="277"/>
      <c r="WEN41" s="277"/>
      <c r="WEO41" s="277"/>
      <c r="WEP41" s="277"/>
      <c r="WEQ41" s="277"/>
      <c r="WER41" s="277"/>
      <c r="WES41" s="277"/>
      <c r="WET41" s="277"/>
      <c r="WEU41" s="277"/>
      <c r="WEV41" s="277"/>
      <c r="WEW41" s="277"/>
      <c r="WEX41" s="277"/>
      <c r="WEY41" s="277"/>
      <c r="WEZ41" s="277"/>
      <c r="WFA41" s="277"/>
      <c r="WFB41" s="277"/>
      <c r="WFC41" s="277"/>
      <c r="WFD41" s="277"/>
      <c r="WFE41" s="277"/>
      <c r="WFF41" s="277"/>
      <c r="WFG41" s="277"/>
      <c r="WFH41" s="277"/>
      <c r="WFI41" s="277"/>
      <c r="WFJ41" s="277"/>
      <c r="WFK41" s="277"/>
      <c r="WFL41" s="277"/>
      <c r="WFM41" s="277"/>
      <c r="WFN41" s="277"/>
      <c r="WFO41" s="277"/>
      <c r="WFP41" s="277"/>
      <c r="WFQ41" s="277"/>
      <c r="WFR41" s="277"/>
      <c r="WFS41" s="277"/>
      <c r="WFT41" s="277"/>
      <c r="WFU41" s="277"/>
      <c r="WFV41" s="277"/>
      <c r="WFW41" s="277"/>
      <c r="WFX41" s="277"/>
      <c r="WFY41" s="277"/>
      <c r="WFZ41" s="277"/>
      <c r="WGA41" s="277"/>
      <c r="WGB41" s="277"/>
      <c r="WGC41" s="277"/>
      <c r="WGD41" s="277"/>
      <c r="WGE41" s="277"/>
      <c r="WGF41" s="277"/>
      <c r="WGG41" s="277"/>
      <c r="WGH41" s="277"/>
      <c r="WGI41" s="277"/>
      <c r="WGJ41" s="277"/>
      <c r="WGK41" s="277"/>
      <c r="WGL41" s="277"/>
      <c r="WGM41" s="277"/>
      <c r="WGN41" s="277"/>
      <c r="WGO41" s="277"/>
      <c r="WGP41" s="277"/>
      <c r="WGQ41" s="277"/>
      <c r="WGR41" s="277"/>
      <c r="WGS41" s="277"/>
      <c r="WGT41" s="277"/>
      <c r="WGU41" s="277"/>
      <c r="WGV41" s="277"/>
      <c r="WGW41" s="277"/>
      <c r="WGX41" s="277"/>
      <c r="WGY41" s="277"/>
      <c r="WGZ41" s="277"/>
      <c r="WHA41" s="277"/>
      <c r="WHB41" s="277"/>
      <c r="WHC41" s="277"/>
      <c r="WHD41" s="277"/>
      <c r="WHE41" s="277"/>
      <c r="WHF41" s="277"/>
      <c r="WHG41" s="277"/>
      <c r="WHH41" s="277"/>
      <c r="WHI41" s="277"/>
      <c r="WHJ41" s="277"/>
      <c r="WHK41" s="277"/>
      <c r="WHL41" s="277"/>
      <c r="WHM41" s="277"/>
      <c r="WHN41" s="277"/>
      <c r="WHO41" s="277"/>
      <c r="WHP41" s="277"/>
      <c r="WHQ41" s="277"/>
      <c r="WHR41" s="277"/>
      <c r="WHS41" s="277"/>
      <c r="WHT41" s="277"/>
      <c r="WHU41" s="277"/>
      <c r="WHV41" s="277"/>
      <c r="WHW41" s="277"/>
      <c r="WHX41" s="277"/>
      <c r="WHY41" s="277"/>
      <c r="WHZ41" s="277"/>
      <c r="WIA41" s="277"/>
      <c r="WIB41" s="277"/>
      <c r="WIC41" s="277"/>
      <c r="WID41" s="277"/>
      <c r="WIE41" s="277"/>
      <c r="WIF41" s="277"/>
      <c r="WIG41" s="277"/>
      <c r="WIH41" s="277"/>
      <c r="WII41" s="277"/>
      <c r="WIJ41" s="277"/>
      <c r="WIK41" s="277"/>
      <c r="WIL41" s="277"/>
      <c r="WIM41" s="277"/>
      <c r="WIN41" s="277"/>
      <c r="WIO41" s="277"/>
      <c r="WIP41" s="277"/>
      <c r="WIQ41" s="277"/>
      <c r="WIR41" s="277"/>
      <c r="WIS41" s="277"/>
      <c r="WIT41" s="277"/>
      <c r="WIU41" s="277"/>
      <c r="WIV41" s="277"/>
      <c r="WIW41" s="277"/>
      <c r="WIX41" s="277"/>
      <c r="WIY41" s="277"/>
      <c r="WIZ41" s="277"/>
      <c r="WJA41" s="277"/>
      <c r="WJB41" s="277"/>
      <c r="WJC41" s="277"/>
      <c r="WJD41" s="277"/>
      <c r="WJE41" s="277"/>
      <c r="WJF41" s="277"/>
      <c r="WJG41" s="277"/>
      <c r="WJH41" s="277"/>
      <c r="WJI41" s="277"/>
      <c r="WJJ41" s="277"/>
      <c r="WJK41" s="277"/>
      <c r="WJL41" s="277"/>
      <c r="WJM41" s="277"/>
      <c r="WJN41" s="277"/>
      <c r="WJO41" s="277"/>
      <c r="WJP41" s="277"/>
      <c r="WJQ41" s="277"/>
      <c r="WJR41" s="277"/>
      <c r="WJS41" s="277"/>
      <c r="WJT41" s="277"/>
      <c r="WJU41" s="277"/>
      <c r="WJV41" s="277"/>
      <c r="WJW41" s="277"/>
      <c r="WJX41" s="277"/>
      <c r="WJY41" s="277"/>
      <c r="WJZ41" s="277"/>
      <c r="WKA41" s="277"/>
      <c r="WKB41" s="277"/>
      <c r="WKC41" s="277"/>
      <c r="WKD41" s="277"/>
      <c r="WKE41" s="277"/>
      <c r="WKF41" s="277"/>
      <c r="WKG41" s="277"/>
      <c r="WKH41" s="277"/>
      <c r="WKI41" s="277"/>
      <c r="WKJ41" s="277"/>
      <c r="WKK41" s="277"/>
      <c r="WKL41" s="277"/>
      <c r="WKM41" s="277"/>
      <c r="WKN41" s="277"/>
      <c r="WKO41" s="277"/>
      <c r="WKP41" s="277"/>
      <c r="WKQ41" s="277"/>
      <c r="WKR41" s="277"/>
      <c r="WKS41" s="277"/>
      <c r="WKT41" s="277"/>
      <c r="WKU41" s="277"/>
      <c r="WKV41" s="277"/>
      <c r="WKW41" s="277"/>
      <c r="WKX41" s="277"/>
      <c r="WKY41" s="277"/>
      <c r="WKZ41" s="277"/>
      <c r="WLA41" s="277"/>
      <c r="WLB41" s="277"/>
      <c r="WLC41" s="277"/>
      <c r="WLD41" s="277"/>
      <c r="WLE41" s="277"/>
      <c r="WLF41" s="277"/>
      <c r="WLG41" s="277"/>
      <c r="WLH41" s="277"/>
      <c r="WLI41" s="277"/>
      <c r="WLJ41" s="277"/>
      <c r="WLK41" s="277"/>
      <c r="WLL41" s="277"/>
      <c r="WLM41" s="277"/>
      <c r="WLN41" s="277"/>
      <c r="WLO41" s="277"/>
      <c r="WLP41" s="277"/>
      <c r="WLQ41" s="277"/>
      <c r="WLR41" s="277"/>
      <c r="WLS41" s="277"/>
      <c r="WLT41" s="277"/>
      <c r="WLU41" s="277"/>
      <c r="WLV41" s="277"/>
      <c r="WLW41" s="277"/>
      <c r="WLX41" s="277"/>
      <c r="WLY41" s="277"/>
      <c r="WLZ41" s="277"/>
      <c r="WMA41" s="277"/>
      <c r="WMB41" s="277"/>
      <c r="WMC41" s="277"/>
      <c r="WMD41" s="277"/>
      <c r="WME41" s="277"/>
      <c r="WMF41" s="277"/>
      <c r="WMG41" s="277"/>
      <c r="WMH41" s="277"/>
      <c r="WMI41" s="277"/>
      <c r="WMJ41" s="277"/>
      <c r="WMK41" s="277"/>
      <c r="WML41" s="277"/>
      <c r="WMM41" s="277"/>
      <c r="WMN41" s="277"/>
      <c r="WMO41" s="277"/>
      <c r="WMP41" s="277"/>
      <c r="WMQ41" s="277"/>
      <c r="WMR41" s="277"/>
      <c r="WMS41" s="277"/>
      <c r="WMT41" s="277"/>
      <c r="WMU41" s="277"/>
      <c r="WMV41" s="277"/>
      <c r="WMW41" s="277"/>
      <c r="WMX41" s="277"/>
      <c r="WMY41" s="277"/>
      <c r="WMZ41" s="277"/>
      <c r="WNA41" s="277"/>
      <c r="WNB41" s="277"/>
      <c r="WNC41" s="277"/>
      <c r="WND41" s="277"/>
      <c r="WNE41" s="277"/>
      <c r="WNF41" s="277"/>
      <c r="WNG41" s="277"/>
      <c r="WNH41" s="277"/>
      <c r="WNI41" s="277"/>
      <c r="WNJ41" s="277"/>
      <c r="WNK41" s="277"/>
      <c r="WNL41" s="277"/>
      <c r="WNM41" s="277"/>
      <c r="WNN41" s="277"/>
      <c r="WNO41" s="277"/>
      <c r="WNP41" s="277"/>
      <c r="WNQ41" s="277"/>
      <c r="WNR41" s="277"/>
      <c r="WNS41" s="277"/>
      <c r="WNT41" s="277"/>
      <c r="WNU41" s="277"/>
      <c r="WNV41" s="277"/>
      <c r="WNW41" s="277"/>
      <c r="WNX41" s="277"/>
      <c r="WNY41" s="277"/>
      <c r="WNZ41" s="277"/>
      <c r="WOA41" s="277"/>
      <c r="WOB41" s="277"/>
      <c r="WOC41" s="277"/>
      <c r="WOD41" s="277"/>
      <c r="WOE41" s="277"/>
      <c r="WOF41" s="277"/>
      <c r="WOG41" s="277"/>
      <c r="WOH41" s="277"/>
      <c r="WOI41" s="277"/>
      <c r="WOJ41" s="277"/>
      <c r="WOK41" s="277"/>
      <c r="WOL41" s="277"/>
      <c r="WOM41" s="277"/>
      <c r="WON41" s="277"/>
      <c r="WOO41" s="277"/>
      <c r="WOP41" s="277"/>
      <c r="WOQ41" s="277"/>
      <c r="WOR41" s="277"/>
      <c r="WOS41" s="277"/>
      <c r="WOT41" s="277"/>
      <c r="WOU41" s="277"/>
      <c r="WOV41" s="277"/>
      <c r="WOW41" s="277"/>
      <c r="WOX41" s="277"/>
      <c r="WOY41" s="277"/>
      <c r="WOZ41" s="277"/>
      <c r="WPA41" s="277"/>
      <c r="WPB41" s="277"/>
      <c r="WPC41" s="277"/>
      <c r="WPD41" s="277"/>
      <c r="WPE41" s="277"/>
      <c r="WPF41" s="277"/>
      <c r="WPG41" s="277"/>
      <c r="WPH41" s="277"/>
      <c r="WPI41" s="277"/>
      <c r="WPJ41" s="277"/>
      <c r="WPK41" s="277"/>
      <c r="WPL41" s="277"/>
      <c r="WPM41" s="277"/>
      <c r="WPN41" s="277"/>
      <c r="WPO41" s="277"/>
      <c r="WPP41" s="277"/>
      <c r="WPQ41" s="277"/>
      <c r="WPR41" s="277"/>
      <c r="WPS41" s="277"/>
      <c r="WPT41" s="277"/>
      <c r="WPU41" s="277"/>
      <c r="WPV41" s="277"/>
      <c r="WPW41" s="277"/>
      <c r="WPX41" s="277"/>
      <c r="WPY41" s="277"/>
      <c r="WPZ41" s="277"/>
      <c r="WQA41" s="277"/>
      <c r="WQB41" s="277"/>
      <c r="WQC41" s="277"/>
      <c r="WQD41" s="277"/>
      <c r="WQE41" s="277"/>
      <c r="WQF41" s="277"/>
      <c r="WQG41" s="277"/>
      <c r="WQH41" s="277"/>
      <c r="WQI41" s="277"/>
      <c r="WQJ41" s="277"/>
      <c r="WQK41" s="277"/>
      <c r="WQL41" s="277"/>
      <c r="WQM41" s="277"/>
      <c r="WQN41" s="277"/>
      <c r="WQO41" s="277"/>
      <c r="WQP41" s="277"/>
      <c r="WQQ41" s="277"/>
      <c r="WQR41" s="277"/>
      <c r="WQS41" s="277"/>
      <c r="WQT41" s="277"/>
      <c r="WQU41" s="277"/>
      <c r="WQV41" s="277"/>
      <c r="WQW41" s="277"/>
      <c r="WQX41" s="277"/>
      <c r="WQY41" s="277"/>
      <c r="WQZ41" s="277"/>
      <c r="WRA41" s="277"/>
      <c r="WRB41" s="277"/>
      <c r="WRC41" s="277"/>
      <c r="WRD41" s="277"/>
      <c r="WRE41" s="277"/>
      <c r="WRF41" s="277"/>
      <c r="WRG41" s="277"/>
      <c r="WRH41" s="277"/>
      <c r="WRI41" s="277"/>
      <c r="WRJ41" s="277"/>
      <c r="WRK41" s="277"/>
      <c r="WRL41" s="277"/>
      <c r="WRM41" s="277"/>
      <c r="WRN41" s="277"/>
      <c r="WRO41" s="277"/>
      <c r="WRP41" s="277"/>
      <c r="WRQ41" s="277"/>
      <c r="WRR41" s="277"/>
      <c r="WRS41" s="277"/>
      <c r="WRT41" s="277"/>
      <c r="WRU41" s="277"/>
      <c r="WRV41" s="277"/>
      <c r="WRW41" s="277"/>
      <c r="WRX41" s="277"/>
      <c r="WRY41" s="277"/>
      <c r="WRZ41" s="277"/>
      <c r="WSA41" s="277"/>
      <c r="WSB41" s="277"/>
      <c r="WSC41" s="277"/>
      <c r="WSD41" s="277"/>
      <c r="WSE41" s="277"/>
      <c r="WSF41" s="277"/>
      <c r="WSG41" s="277"/>
      <c r="WSH41" s="277"/>
      <c r="WSI41" s="277"/>
      <c r="WSJ41" s="277"/>
      <c r="WSK41" s="277"/>
      <c r="WSL41" s="277"/>
      <c r="WSM41" s="277"/>
      <c r="WSN41" s="277"/>
      <c r="WSO41" s="277"/>
      <c r="WSP41" s="277"/>
      <c r="WSQ41" s="277"/>
      <c r="WSR41" s="277"/>
      <c r="WSS41" s="277"/>
      <c r="WST41" s="277"/>
      <c r="WSU41" s="277"/>
      <c r="WSV41" s="277"/>
      <c r="WSW41" s="277"/>
      <c r="WSX41" s="277"/>
      <c r="WSY41" s="277"/>
      <c r="WSZ41" s="277"/>
      <c r="WTA41" s="277"/>
      <c r="WTB41" s="277"/>
      <c r="WTC41" s="277"/>
      <c r="WTD41" s="277"/>
      <c r="WTE41" s="277"/>
      <c r="WTF41" s="277"/>
      <c r="WTG41" s="277"/>
      <c r="WTH41" s="277"/>
      <c r="WTI41" s="277"/>
      <c r="WTJ41" s="277"/>
      <c r="WTK41" s="277"/>
      <c r="WTL41" s="277"/>
      <c r="WTM41" s="277"/>
      <c r="WTN41" s="277"/>
      <c r="WTO41" s="277"/>
      <c r="WTP41" s="277"/>
      <c r="WTQ41" s="277"/>
      <c r="WTR41" s="277"/>
      <c r="WTS41" s="277"/>
      <c r="WTT41" s="277"/>
      <c r="WTU41" s="277"/>
      <c r="WTV41" s="277"/>
      <c r="WTW41" s="277"/>
      <c r="WTX41" s="277"/>
      <c r="WTY41" s="277"/>
      <c r="WTZ41" s="277"/>
      <c r="WUA41" s="277"/>
      <c r="WUB41" s="277"/>
      <c r="WUC41" s="277"/>
      <c r="WUD41" s="277"/>
      <c r="WUE41" s="277"/>
      <c r="WUF41" s="277"/>
      <c r="WUG41" s="277"/>
      <c r="WUH41" s="277"/>
      <c r="WUI41" s="277"/>
      <c r="WUJ41" s="277"/>
      <c r="WUK41" s="277"/>
      <c r="WUL41" s="277"/>
      <c r="WUM41" s="277"/>
      <c r="WUN41" s="277"/>
      <c r="WUO41" s="277"/>
      <c r="WUP41" s="277"/>
      <c r="WUQ41" s="277"/>
      <c r="WUR41" s="277"/>
      <c r="WUS41" s="277"/>
      <c r="WUT41" s="277"/>
      <c r="WUU41" s="277"/>
      <c r="WUV41" s="277"/>
      <c r="WUW41" s="277"/>
      <c r="WUX41" s="277"/>
      <c r="WUY41" s="277"/>
      <c r="WUZ41" s="277"/>
      <c r="WVA41" s="277"/>
      <c r="WVB41" s="277"/>
      <c r="WVC41" s="277"/>
      <c r="WVD41" s="277"/>
      <c r="WVE41" s="277"/>
      <c r="WVF41" s="277"/>
      <c r="WVG41" s="277"/>
      <c r="WVH41" s="277"/>
      <c r="WVI41" s="277"/>
      <c r="WVJ41" s="277"/>
      <c r="WVK41" s="277"/>
      <c r="WVL41" s="277"/>
      <c r="WVM41" s="277"/>
      <c r="WVN41" s="277"/>
      <c r="WVO41" s="277"/>
      <c r="WVP41" s="277"/>
      <c r="WVQ41" s="277"/>
      <c r="WVR41" s="277"/>
      <c r="WVS41" s="277"/>
      <c r="WVT41" s="277"/>
      <c r="WVU41" s="277"/>
      <c r="WVV41" s="277"/>
      <c r="WVW41" s="277"/>
      <c r="WVX41" s="277"/>
      <c r="WVY41" s="277"/>
      <c r="WVZ41" s="277"/>
      <c r="WWA41" s="277"/>
      <c r="WWB41" s="277"/>
      <c r="WWC41" s="277"/>
      <c r="WWD41" s="277"/>
      <c r="WWE41" s="277"/>
      <c r="WWF41" s="277"/>
      <c r="WWG41" s="277"/>
      <c r="WWH41" s="277"/>
      <c r="WWI41" s="277"/>
      <c r="WWJ41" s="277"/>
      <c r="WWK41" s="277"/>
      <c r="WWL41" s="277"/>
      <c r="WWM41" s="277"/>
      <c r="WWN41" s="277"/>
      <c r="WWO41" s="277"/>
      <c r="WWP41" s="277"/>
      <c r="WWQ41" s="277"/>
      <c r="WWR41" s="277"/>
      <c r="WWS41" s="277"/>
      <c r="WWT41" s="277"/>
      <c r="WWU41" s="277"/>
      <c r="WWV41" s="277"/>
      <c r="WWW41" s="277"/>
      <c r="WWX41" s="277"/>
      <c r="WWY41" s="277"/>
      <c r="WWZ41" s="277"/>
      <c r="WXA41" s="277"/>
      <c r="WXB41" s="277"/>
      <c r="WXC41" s="277"/>
      <c r="WXD41" s="277"/>
      <c r="WXE41" s="277"/>
      <c r="WXF41" s="277"/>
      <c r="WXG41" s="277"/>
      <c r="WXH41" s="277"/>
      <c r="WXI41" s="277"/>
      <c r="WXJ41" s="277"/>
      <c r="WXK41" s="277"/>
      <c r="WXL41" s="277"/>
      <c r="WXM41" s="277"/>
      <c r="WXN41" s="277"/>
      <c r="WXO41" s="277"/>
      <c r="WXP41" s="277"/>
      <c r="WXQ41" s="277"/>
      <c r="WXR41" s="277"/>
      <c r="WXS41" s="277"/>
      <c r="WXT41" s="277"/>
      <c r="WXU41" s="277"/>
      <c r="WXV41" s="277"/>
      <c r="WXW41" s="277"/>
      <c r="WXX41" s="277"/>
      <c r="WXY41" s="277"/>
      <c r="WXZ41" s="277"/>
      <c r="WYA41" s="277"/>
      <c r="WYB41" s="277"/>
      <c r="WYC41" s="277"/>
      <c r="WYD41" s="277"/>
      <c r="WYE41" s="277"/>
      <c r="WYF41" s="277"/>
      <c r="WYG41" s="277"/>
      <c r="WYH41" s="277"/>
      <c r="WYI41" s="277"/>
      <c r="WYJ41" s="277"/>
      <c r="WYK41" s="277"/>
      <c r="WYL41" s="277"/>
      <c r="WYM41" s="277"/>
      <c r="WYN41" s="277"/>
      <c r="WYO41" s="277"/>
      <c r="WYP41" s="277"/>
      <c r="WYQ41" s="277"/>
      <c r="WYR41" s="277"/>
      <c r="WYS41" s="277"/>
      <c r="WYT41" s="277"/>
      <c r="WYU41" s="277"/>
      <c r="WYV41" s="277"/>
      <c r="WYW41" s="277"/>
      <c r="WYX41" s="277"/>
      <c r="WYY41" s="277"/>
      <c r="WYZ41" s="277"/>
      <c r="WZA41" s="277"/>
      <c r="WZB41" s="277"/>
      <c r="WZC41" s="277"/>
      <c r="WZD41" s="277"/>
      <c r="WZE41" s="277"/>
      <c r="WZF41" s="277"/>
      <c r="WZG41" s="277"/>
      <c r="WZH41" s="277"/>
      <c r="WZI41" s="277"/>
      <c r="WZJ41" s="277"/>
      <c r="WZK41" s="277"/>
      <c r="WZL41" s="277"/>
      <c r="WZM41" s="277"/>
      <c r="WZN41" s="277"/>
      <c r="WZO41" s="277"/>
      <c r="WZP41" s="277"/>
      <c r="WZQ41" s="277"/>
      <c r="WZR41" s="277"/>
      <c r="WZS41" s="277"/>
      <c r="WZT41" s="277"/>
      <c r="WZU41" s="277"/>
      <c r="WZV41" s="277"/>
      <c r="WZW41" s="277"/>
      <c r="WZX41" s="277"/>
      <c r="WZY41" s="277"/>
      <c r="WZZ41" s="277"/>
      <c r="XAA41" s="277"/>
      <c r="XAB41" s="277"/>
      <c r="XAC41" s="277"/>
      <c r="XAD41" s="277"/>
      <c r="XAE41" s="277"/>
      <c r="XAF41" s="277"/>
      <c r="XAG41" s="277"/>
      <c r="XAH41" s="277"/>
      <c r="XAI41" s="277"/>
      <c r="XAJ41" s="277"/>
      <c r="XAK41" s="277"/>
      <c r="XAL41" s="277"/>
      <c r="XAM41" s="277"/>
      <c r="XAN41" s="277"/>
      <c r="XAO41" s="277"/>
      <c r="XAP41" s="277"/>
      <c r="XAQ41" s="277"/>
      <c r="XAR41" s="277"/>
      <c r="XAS41" s="277"/>
      <c r="XAT41" s="277"/>
      <c r="XAU41" s="277"/>
      <c r="XAV41" s="277"/>
      <c r="XAW41" s="277"/>
      <c r="XAX41" s="277"/>
      <c r="XAY41" s="277"/>
      <c r="XAZ41" s="277"/>
      <c r="XBA41" s="277"/>
      <c r="XBB41" s="277"/>
      <c r="XBC41" s="277"/>
      <c r="XBD41" s="277"/>
      <c r="XBE41" s="277"/>
      <c r="XBF41" s="277"/>
      <c r="XBG41" s="277"/>
      <c r="XBH41" s="277"/>
      <c r="XBI41" s="277"/>
      <c r="XBJ41" s="277"/>
      <c r="XBK41" s="277"/>
      <c r="XBL41" s="277"/>
      <c r="XBM41" s="277"/>
      <c r="XBN41" s="277"/>
      <c r="XBO41" s="277"/>
      <c r="XBP41" s="277"/>
      <c r="XBQ41" s="277"/>
      <c r="XBR41" s="277"/>
      <c r="XBS41" s="277"/>
      <c r="XBT41" s="277"/>
      <c r="XBU41" s="277"/>
      <c r="XBV41" s="277"/>
      <c r="XBW41" s="277"/>
      <c r="XBX41" s="277"/>
      <c r="XBY41" s="277"/>
      <c r="XBZ41" s="277"/>
      <c r="XCA41" s="277"/>
      <c r="XCB41" s="277"/>
      <c r="XCC41" s="277"/>
      <c r="XCD41" s="277"/>
      <c r="XCE41" s="277"/>
      <c r="XCF41" s="277"/>
      <c r="XCG41" s="277"/>
      <c r="XCH41" s="277"/>
      <c r="XCI41" s="277"/>
      <c r="XCJ41" s="277"/>
      <c r="XCK41" s="277"/>
      <c r="XCL41" s="277"/>
      <c r="XCM41" s="277"/>
      <c r="XCN41" s="277"/>
      <c r="XCO41" s="277"/>
      <c r="XCP41" s="277"/>
      <c r="XCQ41" s="277"/>
      <c r="XCR41" s="277"/>
      <c r="XCS41" s="277"/>
      <c r="XCT41" s="277"/>
      <c r="XCU41" s="277"/>
      <c r="XCV41" s="277"/>
      <c r="XCW41" s="277"/>
      <c r="XCX41" s="277"/>
      <c r="XCY41" s="277"/>
      <c r="XCZ41" s="277"/>
      <c r="XDA41" s="277"/>
      <c r="XDB41" s="277"/>
      <c r="XDC41" s="277"/>
      <c r="XDD41" s="277"/>
      <c r="XDE41" s="277"/>
      <c r="XDF41" s="277"/>
      <c r="XDG41" s="277"/>
      <c r="XDH41" s="277"/>
      <c r="XDI41" s="277"/>
      <c r="XDJ41" s="277"/>
      <c r="XDK41" s="277"/>
      <c r="XDL41" s="277"/>
      <c r="XDM41" s="277"/>
      <c r="XDN41" s="277"/>
      <c r="XDO41" s="277"/>
      <c r="XDP41" s="277"/>
      <c r="XDQ41" s="277"/>
      <c r="XDR41" s="277"/>
      <c r="XDS41" s="277"/>
      <c r="XDT41" s="277"/>
      <c r="XDU41" s="277"/>
      <c r="XDV41" s="277"/>
      <c r="XDW41" s="277"/>
      <c r="XDX41" s="277"/>
      <c r="XDY41" s="277"/>
      <c r="XDZ41" s="277"/>
      <c r="XEA41" s="277"/>
      <c r="XEB41" s="277"/>
      <c r="XEC41" s="277"/>
      <c r="XED41" s="277"/>
      <c r="XEE41" s="277"/>
      <c r="XEF41" s="277"/>
      <c r="XEG41" s="277"/>
      <c r="XEH41" s="277"/>
      <c r="XEI41" s="277"/>
      <c r="XEJ41" s="277"/>
      <c r="XEK41" s="277"/>
      <c r="XEL41" s="277"/>
      <c r="XEM41" s="277"/>
      <c r="XEN41" s="277"/>
      <c r="XEO41" s="277"/>
      <c r="XEP41" s="277"/>
      <c r="XEQ41" s="277"/>
      <c r="XER41" s="277"/>
      <c r="XES41" s="277"/>
      <c r="XET41" s="277"/>
      <c r="XEU41" s="277"/>
      <c r="XEV41" s="277"/>
      <c r="XEW41" s="277"/>
      <c r="XEX41" s="277"/>
      <c r="XEY41" s="277"/>
      <c r="XEZ41" s="277"/>
      <c r="XFA41" s="277"/>
    </row>
    <row r="42" s="365" customFormat="1" ht="33" customHeight="1" spans="1:236">
      <c r="A42" s="382" t="s">
        <v>2121</v>
      </c>
      <c r="B42" s="386">
        <f>B43+B44</f>
        <v>19899</v>
      </c>
      <c r="C42" s="383">
        <v>18887</v>
      </c>
      <c r="D42" s="383">
        <f>D43+D44</f>
        <v>18077</v>
      </c>
      <c r="E42" s="381">
        <f t="shared" ref="E42:E48" si="7">D42/B42</f>
        <v>0.908437609930147</v>
      </c>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4"/>
      <c r="DF42" s="364"/>
      <c r="DG42" s="364"/>
      <c r="DH42" s="364"/>
      <c r="DI42" s="364"/>
      <c r="DJ42" s="364"/>
      <c r="DK42" s="364"/>
      <c r="DL42" s="364"/>
      <c r="DM42" s="364"/>
      <c r="DN42" s="364"/>
      <c r="DO42" s="364"/>
      <c r="DP42" s="364"/>
      <c r="DQ42" s="364"/>
      <c r="DR42" s="364"/>
      <c r="DS42" s="364"/>
      <c r="DT42" s="364"/>
      <c r="DU42" s="364"/>
      <c r="DV42" s="364"/>
      <c r="DW42" s="364"/>
      <c r="DX42" s="364"/>
      <c r="DY42" s="364"/>
      <c r="DZ42" s="364"/>
      <c r="EA42" s="364"/>
      <c r="EB42" s="364"/>
      <c r="EC42" s="364"/>
      <c r="ED42" s="364"/>
      <c r="EE42" s="364"/>
      <c r="EF42" s="364"/>
      <c r="EG42" s="364"/>
      <c r="EH42" s="364"/>
      <c r="EI42" s="364"/>
      <c r="EJ42" s="364"/>
      <c r="EK42" s="364"/>
      <c r="EL42" s="364"/>
      <c r="EM42" s="364"/>
      <c r="EN42" s="364"/>
      <c r="EO42" s="364"/>
      <c r="EP42" s="364"/>
      <c r="EQ42" s="364"/>
      <c r="ER42" s="364"/>
      <c r="ES42" s="364"/>
      <c r="ET42" s="364"/>
      <c r="EU42" s="364"/>
      <c r="EV42" s="364"/>
      <c r="EW42" s="364"/>
      <c r="EX42" s="364"/>
      <c r="EY42" s="364"/>
      <c r="EZ42" s="364"/>
      <c r="FA42" s="364"/>
      <c r="FB42" s="364"/>
      <c r="FC42" s="364"/>
      <c r="FD42" s="364"/>
      <c r="FE42" s="364"/>
      <c r="FF42" s="364"/>
      <c r="FG42" s="364"/>
      <c r="FH42" s="364"/>
      <c r="FI42" s="364"/>
      <c r="FJ42" s="364"/>
      <c r="FK42" s="364"/>
      <c r="FL42" s="364"/>
      <c r="FM42" s="364"/>
      <c r="FN42" s="364"/>
      <c r="FO42" s="364"/>
      <c r="FP42" s="364"/>
      <c r="FQ42" s="364"/>
      <c r="FR42" s="364"/>
      <c r="FS42" s="364"/>
      <c r="FT42" s="364"/>
      <c r="FU42" s="364"/>
      <c r="FV42" s="364"/>
      <c r="FW42" s="364"/>
      <c r="FX42" s="364"/>
      <c r="FY42" s="364"/>
      <c r="FZ42" s="364"/>
      <c r="GA42" s="364"/>
      <c r="GB42" s="364"/>
      <c r="GC42" s="364"/>
      <c r="GD42" s="364"/>
      <c r="GE42" s="364"/>
      <c r="GF42" s="364"/>
      <c r="GG42" s="364"/>
      <c r="GH42" s="364"/>
      <c r="GI42" s="364"/>
      <c r="GJ42" s="364"/>
      <c r="GK42" s="364"/>
      <c r="GL42" s="364"/>
      <c r="GM42" s="364"/>
      <c r="GN42" s="364"/>
      <c r="GO42" s="364"/>
      <c r="GP42" s="364"/>
      <c r="GQ42" s="364"/>
      <c r="GR42" s="364"/>
      <c r="GS42" s="364"/>
      <c r="GT42" s="364"/>
      <c r="GU42" s="364"/>
      <c r="GV42" s="364"/>
      <c r="GW42" s="364"/>
      <c r="GX42" s="364"/>
      <c r="GY42" s="364"/>
      <c r="GZ42" s="364"/>
      <c r="HA42" s="364"/>
      <c r="HB42" s="364"/>
      <c r="HC42" s="364"/>
      <c r="HD42" s="364"/>
      <c r="HE42" s="364"/>
      <c r="HF42" s="364"/>
      <c r="HG42" s="364"/>
      <c r="HH42" s="364"/>
      <c r="HI42" s="364"/>
      <c r="HJ42" s="364"/>
      <c r="HK42" s="364"/>
      <c r="HL42" s="364"/>
      <c r="HM42" s="364"/>
      <c r="HN42" s="364"/>
      <c r="HO42" s="364"/>
      <c r="HP42" s="364"/>
      <c r="HQ42" s="364"/>
      <c r="HR42" s="364"/>
      <c r="HS42" s="364"/>
      <c r="HT42" s="364"/>
      <c r="HU42" s="364"/>
      <c r="HV42" s="364"/>
      <c r="HW42" s="364"/>
      <c r="HX42" s="364"/>
      <c r="HY42" s="364"/>
      <c r="HZ42" s="364"/>
      <c r="IA42" s="364"/>
      <c r="IB42" s="364"/>
    </row>
    <row r="43" s="364" customFormat="1" ht="33" customHeight="1" spans="1:5">
      <c r="A43" s="388" t="s">
        <v>2122</v>
      </c>
      <c r="B43" s="383">
        <v>10769</v>
      </c>
      <c r="C43" s="383"/>
      <c r="D43" s="383">
        <v>10082</v>
      </c>
      <c r="E43" s="381">
        <f t="shared" si="7"/>
        <v>0.936205775838054</v>
      </c>
    </row>
    <row r="44" s="364" customFormat="1" ht="33" customHeight="1" spans="1:5">
      <c r="A44" s="382" t="s">
        <v>2123</v>
      </c>
      <c r="B44" s="383">
        <v>9130</v>
      </c>
      <c r="C44" s="383"/>
      <c r="D44" s="383">
        <v>7995</v>
      </c>
      <c r="E44" s="381">
        <f t="shared" si="7"/>
        <v>0.875684556407448</v>
      </c>
    </row>
    <row r="45" s="364" customFormat="1" ht="33" customHeight="1" spans="1:5">
      <c r="A45" s="382" t="s">
        <v>2124</v>
      </c>
      <c r="B45" s="383">
        <f>B46+B47+B48</f>
        <v>36414</v>
      </c>
      <c r="C45" s="383">
        <v>29325</v>
      </c>
      <c r="D45" s="383">
        <v>29215</v>
      </c>
      <c r="E45" s="381">
        <f t="shared" si="7"/>
        <v>0.802301312681935</v>
      </c>
    </row>
    <row r="46" s="364" customFormat="1" ht="33" customHeight="1" spans="1:5">
      <c r="A46" s="382" t="s">
        <v>2125</v>
      </c>
      <c r="B46" s="383">
        <v>14645</v>
      </c>
      <c r="C46" s="383"/>
      <c r="D46" s="383">
        <v>11933</v>
      </c>
      <c r="E46" s="381">
        <f t="shared" si="7"/>
        <v>0.814817343803346</v>
      </c>
    </row>
    <row r="47" s="364" customFormat="1" ht="33" customHeight="1" spans="1:5">
      <c r="A47" s="382" t="s">
        <v>2126</v>
      </c>
      <c r="B47" s="383">
        <v>19159</v>
      </c>
      <c r="C47" s="383"/>
      <c r="D47" s="383">
        <v>14827</v>
      </c>
      <c r="E47" s="381">
        <f t="shared" si="7"/>
        <v>0.773892165561877</v>
      </c>
    </row>
    <row r="48" s="364" customFormat="1" ht="33" customHeight="1" spans="1:5">
      <c r="A48" s="382" t="s">
        <v>2127</v>
      </c>
      <c r="B48" s="383">
        <v>2610</v>
      </c>
      <c r="C48" s="383"/>
      <c r="D48" s="383">
        <v>1777</v>
      </c>
      <c r="E48" s="381">
        <f t="shared" si="7"/>
        <v>0.680842911877395</v>
      </c>
    </row>
    <row r="49" s="364" customFormat="1" ht="33" customHeight="1" spans="1:5">
      <c r="A49" s="382" t="s">
        <v>2128</v>
      </c>
      <c r="B49" s="383"/>
      <c r="C49" s="383"/>
      <c r="D49" s="383">
        <v>678</v>
      </c>
      <c r="E49" s="375"/>
    </row>
    <row r="50" s="364" customFormat="1" ht="33" customHeight="1" spans="1:5">
      <c r="A50" s="373" t="s">
        <v>2129</v>
      </c>
      <c r="B50" s="378">
        <v>28344</v>
      </c>
      <c r="C50" s="378">
        <v>38284</v>
      </c>
      <c r="D50" s="378">
        <v>38284</v>
      </c>
      <c r="E50" s="375">
        <f>D50/B50</f>
        <v>1.35069150437482</v>
      </c>
    </row>
    <row r="51" s="364" customFormat="1" ht="33" customHeight="1" spans="1:5">
      <c r="A51" s="382" t="s">
        <v>2130</v>
      </c>
      <c r="B51" s="383"/>
      <c r="C51" s="383"/>
      <c r="D51" s="383">
        <v>38284</v>
      </c>
      <c r="E51" s="375"/>
    </row>
    <row r="52" s="364" customFormat="1" ht="33" customHeight="1" spans="1:5">
      <c r="A52" s="382" t="s">
        <v>2131</v>
      </c>
      <c r="B52" s="383"/>
      <c r="C52" s="383"/>
      <c r="D52" s="383">
        <v>1201</v>
      </c>
      <c r="E52" s="375"/>
    </row>
    <row r="53" s="364" customFormat="1" ht="33" customHeight="1" spans="1:5">
      <c r="A53" s="382" t="s">
        <v>2132</v>
      </c>
      <c r="B53" s="383"/>
      <c r="C53" s="383"/>
      <c r="D53" s="383">
        <v>1954</v>
      </c>
      <c r="E53" s="375"/>
    </row>
    <row r="54" s="364" customFormat="1" ht="33" customHeight="1" spans="1:5">
      <c r="A54" s="382" t="s">
        <v>2133</v>
      </c>
      <c r="B54" s="383"/>
      <c r="C54" s="383"/>
      <c r="D54" s="383">
        <v>35129</v>
      </c>
      <c r="E54" s="375"/>
    </row>
    <row r="55" s="364" customFormat="1" ht="33" customHeight="1" spans="1:5">
      <c r="A55" s="373" t="s">
        <v>2134</v>
      </c>
      <c r="B55" s="378">
        <v>860</v>
      </c>
      <c r="C55" s="378">
        <v>1236</v>
      </c>
      <c r="D55" s="378">
        <v>975</v>
      </c>
      <c r="E55" s="375">
        <f>D55/B55</f>
        <v>1.13372093023256</v>
      </c>
    </row>
    <row r="56" s="364" customFormat="1" ht="33" customHeight="1" spans="1:5">
      <c r="A56" s="382" t="s">
        <v>2135</v>
      </c>
      <c r="B56" s="383"/>
      <c r="C56" s="389"/>
      <c r="D56" s="383">
        <v>975</v>
      </c>
      <c r="E56" s="375"/>
    </row>
    <row r="57" s="364" customFormat="1" ht="33" customHeight="1" spans="1:5">
      <c r="A57" s="382" t="s">
        <v>2136</v>
      </c>
      <c r="B57" s="383"/>
      <c r="C57" s="383"/>
      <c r="D57" s="383"/>
      <c r="E57" s="375"/>
    </row>
    <row r="58" s="364" customFormat="1" ht="33" customHeight="1" spans="1:5">
      <c r="A58" s="390" t="s">
        <v>2137</v>
      </c>
      <c r="B58" s="389"/>
      <c r="C58" s="389"/>
      <c r="D58" s="389">
        <v>975</v>
      </c>
      <c r="E58" s="375"/>
    </row>
    <row r="59" s="364" customFormat="1" ht="33" customHeight="1" spans="1:5">
      <c r="A59" s="391" t="s">
        <v>2138</v>
      </c>
      <c r="B59" s="378">
        <f>B5+B8+B30+B37+B50+B55</f>
        <v>3731487</v>
      </c>
      <c r="C59" s="378">
        <f t="shared" ref="C59:D59" si="8">C5+C8+C30+C37+C50+C55</f>
        <v>3540970</v>
      </c>
      <c r="D59" s="378">
        <f t="shared" si="8"/>
        <v>3522154</v>
      </c>
      <c r="E59" s="375">
        <f>D59/B59</f>
        <v>0.943900916712292</v>
      </c>
    </row>
    <row r="60" s="364" customFormat="1" ht="33" customHeight="1" spans="1:5">
      <c r="A60" s="392" t="s">
        <v>2139</v>
      </c>
      <c r="B60" s="378">
        <v>16000</v>
      </c>
      <c r="C60" s="378">
        <v>16000</v>
      </c>
      <c r="D60" s="378">
        <v>16000</v>
      </c>
      <c r="E60" s="375">
        <f>D60/B60</f>
        <v>1</v>
      </c>
    </row>
    <row r="61" s="364" customFormat="1" ht="33" customHeight="1" spans="1:5">
      <c r="A61" s="393" t="s">
        <v>129</v>
      </c>
      <c r="B61" s="378">
        <f t="shared" ref="B61:D61" si="9">SUM(B62:B66)</f>
        <v>7253345</v>
      </c>
      <c r="C61" s="378">
        <f t="shared" si="9"/>
        <v>13205968</v>
      </c>
      <c r="D61" s="378">
        <f t="shared" si="9"/>
        <v>17480171</v>
      </c>
      <c r="E61" s="375">
        <f>D61/B61</f>
        <v>2.40994616966379</v>
      </c>
    </row>
    <row r="62" s="364" customFormat="1" ht="33" customHeight="1" spans="1:5">
      <c r="A62" s="326" t="s">
        <v>2140</v>
      </c>
      <c r="B62" s="394">
        <v>4741666</v>
      </c>
      <c r="C62" s="394">
        <f>4741666+1152000</f>
        <v>5893666</v>
      </c>
      <c r="D62" s="394">
        <v>7803005</v>
      </c>
      <c r="E62" s="381">
        <f>D62/B62</f>
        <v>1.64562518743412</v>
      </c>
    </row>
    <row r="63" s="364" customFormat="1" ht="33" customHeight="1" spans="1:5">
      <c r="A63" s="395" t="s">
        <v>2141</v>
      </c>
      <c r="B63" s="396"/>
      <c r="C63" s="394"/>
      <c r="D63" s="394"/>
      <c r="E63" s="375"/>
    </row>
    <row r="64" s="364" customFormat="1" ht="33" customHeight="1" spans="1:5">
      <c r="A64" s="397" t="s">
        <v>2142</v>
      </c>
      <c r="B64" s="398">
        <v>1094141</v>
      </c>
      <c r="C64" s="398">
        <f>1094141+228000</f>
        <v>1322141</v>
      </c>
      <c r="D64" s="398">
        <v>1437641</v>
      </c>
      <c r="E64" s="381">
        <f>D64/B64</f>
        <v>1.31394491203602</v>
      </c>
    </row>
    <row r="65" s="364" customFormat="1" ht="33" customHeight="1" spans="1:5">
      <c r="A65" s="395" t="s">
        <v>2143</v>
      </c>
      <c r="B65" s="399">
        <v>826000</v>
      </c>
      <c r="C65" s="394">
        <v>3459000</v>
      </c>
      <c r="D65" s="394">
        <v>3459000</v>
      </c>
      <c r="E65" s="381">
        <f>D65/B65</f>
        <v>4.18765133171913</v>
      </c>
    </row>
    <row r="66" s="364" customFormat="1" ht="33" customHeight="1" spans="1:5">
      <c r="A66" s="400" t="s">
        <v>2144</v>
      </c>
      <c r="B66" s="401">
        <v>591538</v>
      </c>
      <c r="C66" s="394">
        <v>2531161</v>
      </c>
      <c r="D66" s="394">
        <v>4780525</v>
      </c>
      <c r="E66" s="381">
        <f>D66/B66</f>
        <v>8.08151800898674</v>
      </c>
    </row>
    <row r="67" s="364" customFormat="1" ht="33" customHeight="1" spans="1:5">
      <c r="A67" s="391" t="s">
        <v>2145</v>
      </c>
      <c r="B67" s="378">
        <f>B59+B60+B61</f>
        <v>11000832</v>
      </c>
      <c r="C67" s="402">
        <f>C60+C59+C61</f>
        <v>16762938</v>
      </c>
      <c r="D67" s="402">
        <f>D60+D59+D61</f>
        <v>21018325</v>
      </c>
      <c r="E67" s="375">
        <f>D67/B67</f>
        <v>1.91061230641464</v>
      </c>
    </row>
    <row r="68" s="364" customFormat="1" ht="33" customHeight="1" spans="2:2">
      <c r="B68" s="365"/>
    </row>
    <row r="69" s="364" customFormat="1" ht="33" customHeight="1" spans="2:2">
      <c r="B69" s="365"/>
    </row>
    <row r="70" s="364" customFormat="1" ht="33" customHeight="1" spans="2:2">
      <c r="B70" s="365"/>
    </row>
    <row r="71" s="364" customFormat="1" ht="33" customHeight="1" spans="2:2">
      <c r="B71" s="365"/>
    </row>
    <row r="72" s="364" customFormat="1" ht="33" customHeight="1" spans="2:2">
      <c r="B72" s="365"/>
    </row>
    <row r="73" s="364" customFormat="1" ht="33" customHeight="1" spans="2:2">
      <c r="B73" s="365"/>
    </row>
    <row r="74" s="364" customFormat="1" ht="33" customHeight="1" spans="2:2">
      <c r="B74" s="365"/>
    </row>
    <row r="75" s="364" customFormat="1" ht="33" customHeight="1" spans="2:2">
      <c r="B75" s="365"/>
    </row>
    <row r="76" s="364" customFormat="1" ht="33" customHeight="1" spans="2:2">
      <c r="B76" s="365"/>
    </row>
    <row r="77" s="364" customFormat="1" ht="33" customHeight="1" spans="2:2">
      <c r="B77" s="365"/>
    </row>
    <row r="78" s="364" customFormat="1" ht="33" customHeight="1" spans="2:2">
      <c r="B78" s="365"/>
    </row>
    <row r="79" s="364" customFormat="1" ht="33" customHeight="1" spans="2:2">
      <c r="B79" s="365"/>
    </row>
    <row r="80" s="364" customFormat="1" ht="33" customHeight="1" spans="2:2">
      <c r="B80" s="365"/>
    </row>
    <row r="81" s="364" customFormat="1" ht="33" customHeight="1" spans="2:2">
      <c r="B81" s="365"/>
    </row>
    <row r="82" s="364" customFormat="1" ht="33" customHeight="1" spans="2:2">
      <c r="B82" s="365"/>
    </row>
    <row r="83" s="364" customFormat="1" ht="33" customHeight="1" spans="2:2">
      <c r="B83" s="365"/>
    </row>
    <row r="84" s="364" customFormat="1" ht="33" customHeight="1" spans="2:2">
      <c r="B84" s="365"/>
    </row>
    <row r="85" s="364" customFormat="1" ht="33" customHeight="1" spans="2:2">
      <c r="B85" s="365"/>
    </row>
    <row r="86" s="364" customFormat="1" ht="33" customHeight="1" spans="2:2">
      <c r="B86" s="365"/>
    </row>
    <row r="87" s="364" customFormat="1" ht="33" customHeight="1" spans="2:2">
      <c r="B87" s="365"/>
    </row>
  </sheetData>
  <mergeCells count="1">
    <mergeCell ref="A2:E2"/>
  </mergeCells>
  <printOptions horizontalCentered="1"/>
  <pageMargins left="0.161111111111111" right="0.161111111111111" top="0.60625" bottom="0.60625" header="0.302777777777778" footer="0.302777777777778"/>
  <pageSetup paperSize="9" fitToHeight="0"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9"/>
  <sheetViews>
    <sheetView topLeftCell="A4" workbookViewId="0">
      <selection activeCell="D10" sqref="D10"/>
    </sheetView>
  </sheetViews>
  <sheetFormatPr defaultColWidth="9" defaultRowHeight="14.25"/>
  <cols>
    <col min="1" max="16384" width="9" style="339"/>
  </cols>
  <sheetData>
    <row r="19" ht="35.25" spans="1:1">
      <c r="A19" s="276" t="s">
        <v>57</v>
      </c>
    </row>
  </sheetData>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view="pageBreakPreview" zoomScale="85" zoomScaleNormal="100" workbookViewId="0">
      <selection activeCell="F26" sqref="F26"/>
    </sheetView>
  </sheetViews>
  <sheetFormatPr defaultColWidth="9" defaultRowHeight="20.1" customHeight="1"/>
  <cols>
    <col min="1" max="1" width="56.5" style="356" customWidth="1"/>
    <col min="2" max="2" width="14.75" style="357" customWidth="1"/>
    <col min="3" max="7" width="13.375" style="354" customWidth="1"/>
    <col min="8" max="8" width="12.875" style="354" customWidth="1"/>
    <col min="9" max="11" width="13.375" style="354" customWidth="1"/>
    <col min="12" max="13" width="11" style="354" customWidth="1"/>
    <col min="14" max="16381" width="9" style="354"/>
    <col min="16382" max="16384" width="9" style="277"/>
  </cols>
  <sheetData>
    <row r="1" s="277" customFormat="1" ht="14.25" customHeight="1" spans="1:1">
      <c r="A1" s="281" t="s">
        <v>2146</v>
      </c>
    </row>
    <row r="2" s="354" customFormat="1" ht="20.25" customHeight="1" spans="1:13">
      <c r="A2" s="358" t="s">
        <v>2147</v>
      </c>
      <c r="B2" s="358"/>
      <c r="C2" s="358"/>
      <c r="D2" s="358"/>
      <c r="E2" s="358"/>
      <c r="F2" s="358"/>
      <c r="G2" s="358"/>
      <c r="H2" s="358"/>
      <c r="I2" s="358"/>
      <c r="J2" s="358"/>
      <c r="K2" s="358"/>
      <c r="L2" s="358"/>
      <c r="M2" s="358"/>
    </row>
    <row r="3" s="354" customFormat="1" ht="20.25" customHeight="1" spans="1:13">
      <c r="A3" s="356"/>
      <c r="B3" s="356"/>
      <c r="C3" s="356"/>
      <c r="D3" s="356"/>
      <c r="E3" s="356"/>
      <c r="F3" s="356"/>
      <c r="G3" s="356"/>
      <c r="H3" s="356"/>
      <c r="I3" s="356"/>
      <c r="J3" s="356"/>
      <c r="K3" s="356"/>
      <c r="L3" s="356"/>
      <c r="M3" s="356" t="s">
        <v>60</v>
      </c>
    </row>
    <row r="4" s="355" customFormat="1" ht="31.5" customHeight="1" spans="1:13">
      <c r="A4" s="359" t="s">
        <v>1695</v>
      </c>
      <c r="B4" s="360" t="s">
        <v>2148</v>
      </c>
      <c r="C4" s="359" t="s">
        <v>1555</v>
      </c>
      <c r="D4" s="359" t="s">
        <v>1556</v>
      </c>
      <c r="E4" s="359" t="s">
        <v>1557</v>
      </c>
      <c r="F4" s="359" t="s">
        <v>1558</v>
      </c>
      <c r="G4" s="359" t="s">
        <v>1559</v>
      </c>
      <c r="H4" s="359" t="s">
        <v>1560</v>
      </c>
      <c r="I4" s="359" t="s">
        <v>1561</v>
      </c>
      <c r="J4" s="359" t="s">
        <v>1562</v>
      </c>
      <c r="K4" s="359" t="s">
        <v>1563</v>
      </c>
      <c r="L4" s="359" t="s">
        <v>1564</v>
      </c>
      <c r="M4" s="359" t="s">
        <v>2149</v>
      </c>
    </row>
    <row r="5" s="354" customFormat="1" customHeight="1" spans="1:13">
      <c r="A5" s="359" t="s">
        <v>1566</v>
      </c>
      <c r="B5" s="361">
        <f t="shared" ref="B5:B18" si="0">SUM(C5:M5)</f>
        <v>7803004.815</v>
      </c>
      <c r="C5" s="362">
        <f t="shared" ref="C5:M5" si="1">C6+C9+C13</f>
        <v>513444.04</v>
      </c>
      <c r="D5" s="362">
        <f t="shared" si="1"/>
        <v>400378.485</v>
      </c>
      <c r="E5" s="362">
        <f t="shared" si="1"/>
        <v>676043.49</v>
      </c>
      <c r="F5" s="362">
        <f t="shared" si="1"/>
        <v>1501502.28</v>
      </c>
      <c r="G5" s="362">
        <f t="shared" si="1"/>
        <v>860093.72</v>
      </c>
      <c r="H5" s="362">
        <f t="shared" si="1"/>
        <v>149008.22</v>
      </c>
      <c r="I5" s="362">
        <f t="shared" si="1"/>
        <v>1297370.54</v>
      </c>
      <c r="J5" s="362">
        <f t="shared" si="1"/>
        <v>1167893.16</v>
      </c>
      <c r="K5" s="362">
        <f t="shared" si="1"/>
        <v>1102021.08</v>
      </c>
      <c r="L5" s="362">
        <f t="shared" si="1"/>
        <v>72058.8</v>
      </c>
      <c r="M5" s="362">
        <f t="shared" si="1"/>
        <v>63191</v>
      </c>
    </row>
    <row r="6" s="354" customFormat="1" customHeight="1" spans="1:13">
      <c r="A6" s="363" t="s">
        <v>2150</v>
      </c>
      <c r="B6" s="361">
        <f t="shared" si="0"/>
        <v>1152186</v>
      </c>
      <c r="C6" s="362">
        <f t="shared" ref="C6:M6" si="2">SUM(C7:C8)</f>
        <v>72000</v>
      </c>
      <c r="D6" s="362">
        <f t="shared" si="2"/>
        <v>143000</v>
      </c>
      <c r="E6" s="362">
        <f t="shared" si="2"/>
        <v>104186</v>
      </c>
      <c r="F6" s="362">
        <f t="shared" si="2"/>
        <v>191000</v>
      </c>
      <c r="G6" s="362">
        <f t="shared" si="2"/>
        <v>240000</v>
      </c>
      <c r="H6" s="362">
        <f t="shared" si="2"/>
        <v>29000</v>
      </c>
      <c r="I6" s="362">
        <f t="shared" si="2"/>
        <v>125000</v>
      </c>
      <c r="J6" s="362">
        <f t="shared" si="2"/>
        <v>128000</v>
      </c>
      <c r="K6" s="362">
        <f t="shared" si="2"/>
        <v>97000</v>
      </c>
      <c r="L6" s="362">
        <f t="shared" si="2"/>
        <v>23000</v>
      </c>
      <c r="M6" s="362">
        <f t="shared" si="2"/>
        <v>0</v>
      </c>
    </row>
    <row r="7" s="354" customFormat="1" customHeight="1" spans="1:13">
      <c r="A7" s="363" t="s">
        <v>2151</v>
      </c>
      <c r="B7" s="361">
        <f t="shared" si="0"/>
        <v>1152000</v>
      </c>
      <c r="C7" s="362">
        <v>72000</v>
      </c>
      <c r="D7" s="362">
        <v>143000</v>
      </c>
      <c r="E7" s="362">
        <v>104000</v>
      </c>
      <c r="F7" s="362">
        <v>191000</v>
      </c>
      <c r="G7" s="362">
        <v>240000</v>
      </c>
      <c r="H7" s="362">
        <v>29000</v>
      </c>
      <c r="I7" s="362">
        <v>125000</v>
      </c>
      <c r="J7" s="362">
        <v>128000</v>
      </c>
      <c r="K7" s="362">
        <v>97000</v>
      </c>
      <c r="L7" s="362">
        <v>23000</v>
      </c>
      <c r="M7" s="362"/>
    </row>
    <row r="8" s="354" customFormat="1" customHeight="1" spans="1:13">
      <c r="A8" s="363" t="s">
        <v>2152</v>
      </c>
      <c r="B8" s="361">
        <f t="shared" si="0"/>
        <v>186</v>
      </c>
      <c r="C8" s="362"/>
      <c r="D8" s="362"/>
      <c r="E8" s="362">
        <v>186</v>
      </c>
      <c r="F8" s="362"/>
      <c r="G8" s="362"/>
      <c r="H8" s="362"/>
      <c r="I8" s="362"/>
      <c r="J8" s="362"/>
      <c r="K8" s="362"/>
      <c r="L8" s="362"/>
      <c r="M8" s="362"/>
    </row>
    <row r="9" s="354" customFormat="1" customHeight="1" spans="1:13">
      <c r="A9" s="363" t="s">
        <v>2153</v>
      </c>
      <c r="B9" s="361">
        <f t="shared" si="0"/>
        <v>1242</v>
      </c>
      <c r="C9" s="362">
        <f t="shared" ref="C9:M9" si="3">SUM(C10:C12)</f>
        <v>51</v>
      </c>
      <c r="D9" s="362">
        <f t="shared" si="3"/>
        <v>108</v>
      </c>
      <c r="E9" s="362">
        <f t="shared" si="3"/>
        <v>144.5</v>
      </c>
      <c r="F9" s="362">
        <f t="shared" si="3"/>
        <v>144.5</v>
      </c>
      <c r="G9" s="362">
        <f t="shared" si="3"/>
        <v>665.3</v>
      </c>
      <c r="H9" s="362">
        <f t="shared" si="3"/>
        <v>7</v>
      </c>
      <c r="I9" s="362">
        <f t="shared" si="3"/>
        <v>73</v>
      </c>
      <c r="J9" s="362">
        <f t="shared" si="3"/>
        <v>34.7</v>
      </c>
      <c r="K9" s="362">
        <f t="shared" si="3"/>
        <v>12</v>
      </c>
      <c r="L9" s="362">
        <f t="shared" si="3"/>
        <v>2</v>
      </c>
      <c r="M9" s="362">
        <f t="shared" si="3"/>
        <v>0</v>
      </c>
    </row>
    <row r="10" s="354" customFormat="1" customHeight="1" spans="1:13">
      <c r="A10" s="363" t="s">
        <v>2154</v>
      </c>
      <c r="B10" s="361">
        <f t="shared" si="0"/>
        <v>597</v>
      </c>
      <c r="C10" s="362">
        <v>51</v>
      </c>
      <c r="D10" s="362">
        <v>107</v>
      </c>
      <c r="E10" s="362">
        <v>112</v>
      </c>
      <c r="F10" s="362">
        <v>113</v>
      </c>
      <c r="G10" s="362">
        <v>109</v>
      </c>
      <c r="H10" s="362">
        <v>7</v>
      </c>
      <c r="I10" s="362">
        <v>73</v>
      </c>
      <c r="J10" s="362">
        <v>11</v>
      </c>
      <c r="K10" s="362">
        <v>12</v>
      </c>
      <c r="L10" s="362">
        <v>2</v>
      </c>
      <c r="M10" s="362"/>
    </row>
    <row r="11" s="354" customFormat="1" customHeight="1" spans="1:13">
      <c r="A11" s="363" t="s">
        <v>2155</v>
      </c>
      <c r="B11" s="361">
        <f t="shared" si="0"/>
        <v>5</v>
      </c>
      <c r="C11" s="362"/>
      <c r="D11" s="362">
        <v>1</v>
      </c>
      <c r="E11" s="362">
        <v>2</v>
      </c>
      <c r="F11" s="362">
        <v>1</v>
      </c>
      <c r="G11" s="362">
        <v>1</v>
      </c>
      <c r="H11" s="362"/>
      <c r="I11" s="362"/>
      <c r="J11" s="362"/>
      <c r="K11" s="362"/>
      <c r="L11" s="362"/>
      <c r="M11" s="362"/>
    </row>
    <row r="12" s="354" customFormat="1" customHeight="1" spans="1:13">
      <c r="A12" s="363" t="s">
        <v>2156</v>
      </c>
      <c r="B12" s="361">
        <f t="shared" si="0"/>
        <v>640</v>
      </c>
      <c r="C12" s="362"/>
      <c r="D12" s="362"/>
      <c r="E12" s="362">
        <v>30.5</v>
      </c>
      <c r="F12" s="362">
        <v>30.5</v>
      </c>
      <c r="G12" s="362">
        <f>500+55.3</f>
        <v>555.3</v>
      </c>
      <c r="H12" s="362"/>
      <c r="I12" s="362"/>
      <c r="J12" s="362">
        <v>23.7</v>
      </c>
      <c r="K12" s="362"/>
      <c r="L12" s="362"/>
      <c r="M12" s="362"/>
    </row>
    <row r="13" s="354" customFormat="1" customHeight="1" spans="1:13">
      <c r="A13" s="363" t="s">
        <v>2157</v>
      </c>
      <c r="B13" s="361">
        <f t="shared" si="0"/>
        <v>6649576.815</v>
      </c>
      <c r="C13" s="362">
        <f t="shared" ref="C13:M13" si="4">SUM(C14:C18)</f>
        <v>441393.04</v>
      </c>
      <c r="D13" s="362">
        <f t="shared" si="4"/>
        <v>257270.485</v>
      </c>
      <c r="E13" s="362">
        <f t="shared" si="4"/>
        <v>571712.99</v>
      </c>
      <c r="F13" s="362">
        <f t="shared" si="4"/>
        <v>1310357.78</v>
      </c>
      <c r="G13" s="362">
        <f t="shared" si="4"/>
        <v>619428.42</v>
      </c>
      <c r="H13" s="362">
        <f t="shared" si="4"/>
        <v>120001.22</v>
      </c>
      <c r="I13" s="362">
        <f t="shared" si="4"/>
        <v>1172297.54</v>
      </c>
      <c r="J13" s="362">
        <f t="shared" si="4"/>
        <v>1039858.46</v>
      </c>
      <c r="K13" s="362">
        <f t="shared" si="4"/>
        <v>1005009.08</v>
      </c>
      <c r="L13" s="362">
        <f t="shared" si="4"/>
        <v>49056.8</v>
      </c>
      <c r="M13" s="362">
        <f t="shared" si="4"/>
        <v>63191</v>
      </c>
    </row>
    <row r="14" s="354" customFormat="1" customHeight="1" spans="1:13">
      <c r="A14" s="363" t="s">
        <v>2158</v>
      </c>
      <c r="B14" s="361">
        <f t="shared" si="0"/>
        <v>5476013.92</v>
      </c>
      <c r="C14" s="362">
        <f>429019.96+1927</f>
        <v>430946.96</v>
      </c>
      <c r="D14" s="362">
        <v>239291</v>
      </c>
      <c r="E14" s="362">
        <v>342477.27</v>
      </c>
      <c r="F14" s="362">
        <v>911748.7</v>
      </c>
      <c r="G14" s="362">
        <v>316064.87</v>
      </c>
      <c r="H14" s="362">
        <v>115955.34</v>
      </c>
      <c r="I14" s="362">
        <v>1165258.91</v>
      </c>
      <c r="J14" s="362">
        <v>920000.1</v>
      </c>
      <c r="K14" s="362">
        <v>940500.19</v>
      </c>
      <c r="L14" s="362">
        <v>30579.58</v>
      </c>
      <c r="M14" s="362">
        <v>63191</v>
      </c>
    </row>
    <row r="15" s="354" customFormat="1" customHeight="1" spans="1:13">
      <c r="A15" s="363" t="s">
        <v>2159</v>
      </c>
      <c r="B15" s="361">
        <f t="shared" si="0"/>
        <v>1140577</v>
      </c>
      <c r="C15" s="362">
        <v>7000</v>
      </c>
      <c r="D15" s="362">
        <v>13033</v>
      </c>
      <c r="E15" s="362">
        <v>225214</v>
      </c>
      <c r="F15" s="362">
        <v>393400</v>
      </c>
      <c r="G15" s="362">
        <v>296700</v>
      </c>
      <c r="H15" s="362">
        <v>3100</v>
      </c>
      <c r="I15" s="362">
        <v>4300</v>
      </c>
      <c r="J15" s="362">
        <f>138700-20000</f>
        <v>118700</v>
      </c>
      <c r="K15" s="362">
        <v>63130</v>
      </c>
      <c r="L15" s="362">
        <v>16000</v>
      </c>
      <c r="M15" s="362"/>
    </row>
    <row r="16" s="354" customFormat="1" customHeight="1" spans="1:13">
      <c r="A16" s="363" t="s">
        <v>2160</v>
      </c>
      <c r="B16" s="361">
        <f t="shared" si="0"/>
        <v>3700</v>
      </c>
      <c r="C16" s="362"/>
      <c r="D16" s="362"/>
      <c r="E16" s="362"/>
      <c r="F16" s="362"/>
      <c r="G16" s="362">
        <v>2000</v>
      </c>
      <c r="H16" s="362"/>
      <c r="I16" s="362"/>
      <c r="J16" s="362"/>
      <c r="K16" s="362"/>
      <c r="L16" s="362">
        <v>1700</v>
      </c>
      <c r="M16" s="362"/>
    </row>
    <row r="17" s="354" customFormat="1" customHeight="1" spans="1:13">
      <c r="A17" s="363" t="s">
        <v>2161</v>
      </c>
      <c r="B17" s="361">
        <f t="shared" si="0"/>
        <v>3392.085</v>
      </c>
      <c r="C17" s="362">
        <f>239+99.75</f>
        <v>338.75</v>
      </c>
      <c r="D17" s="362">
        <f>329+102.485</f>
        <v>431.485</v>
      </c>
      <c r="E17" s="362">
        <f>456+88.75</f>
        <v>544.75</v>
      </c>
      <c r="F17" s="362">
        <f>547+85.04</f>
        <v>632.04</v>
      </c>
      <c r="G17" s="362">
        <f>466+136.04</f>
        <v>602.04</v>
      </c>
      <c r="H17" s="362">
        <f>161+53</f>
        <v>214</v>
      </c>
      <c r="I17" s="362">
        <f>118+53.5</f>
        <v>171.5</v>
      </c>
      <c r="J17" s="362">
        <f>140+55</f>
        <v>195</v>
      </c>
      <c r="K17" s="362">
        <f>123+56.02</f>
        <v>179.02</v>
      </c>
      <c r="L17" s="362">
        <f>50+33.5</f>
        <v>83.5</v>
      </c>
      <c r="M17" s="362"/>
    </row>
    <row r="18" s="354" customFormat="1" customHeight="1" spans="1:13">
      <c r="A18" s="363" t="s">
        <v>2162</v>
      </c>
      <c r="B18" s="361">
        <f t="shared" si="0"/>
        <v>25893.81</v>
      </c>
      <c r="C18" s="362">
        <f>3670.33-563</f>
        <v>3107.33</v>
      </c>
      <c r="D18" s="362">
        <f>5332-817</f>
        <v>4515</v>
      </c>
      <c r="E18" s="362">
        <f>4106.97-630</f>
        <v>3476.97</v>
      </c>
      <c r="F18" s="362">
        <f>5406.04-829</f>
        <v>4577.04</v>
      </c>
      <c r="G18" s="362">
        <f>4796.51-735</f>
        <v>4061.51</v>
      </c>
      <c r="H18" s="362">
        <f>863.88-132</f>
        <v>731.88</v>
      </c>
      <c r="I18" s="362">
        <f>3032.13-465</f>
        <v>2567.13</v>
      </c>
      <c r="J18" s="362">
        <f>1137.36-174</f>
        <v>963.36</v>
      </c>
      <c r="K18" s="362">
        <f>1416.87-217</f>
        <v>1199.87</v>
      </c>
      <c r="L18" s="362">
        <f>819.72-126</f>
        <v>693.72</v>
      </c>
      <c r="M18" s="362"/>
    </row>
  </sheetData>
  <mergeCells count="1">
    <mergeCell ref="A2:M2"/>
  </mergeCells>
  <printOptions horizontalCentered="1"/>
  <pageMargins left="0.161111111111111" right="0.161111111111111" top="0.60625" bottom="0.60625" header="0.302777777777778" footer="0.302777777777778"/>
  <pageSetup paperSize="8" scale="91" fitToHeight="0" orientation="landscape"/>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B8" sqref="B8"/>
    </sheetView>
  </sheetViews>
  <sheetFormatPr defaultColWidth="10" defaultRowHeight="14.25" outlineLevelCol="2"/>
  <cols>
    <col min="1" max="1" width="47.625" style="345" customWidth="1"/>
    <col min="2" max="2" width="24.5" style="345" customWidth="1"/>
    <col min="3" max="3" width="23.375" style="345" customWidth="1"/>
    <col min="4" max="16384" width="10" style="345"/>
  </cols>
  <sheetData>
    <row r="1" s="277" customFormat="1" customHeight="1" spans="1:1">
      <c r="A1" s="281" t="s">
        <v>2163</v>
      </c>
    </row>
    <row r="2" ht="20.25" customHeight="1" spans="1:3">
      <c r="A2" s="346" t="s">
        <v>2164</v>
      </c>
      <c r="B2" s="346"/>
      <c r="C2" s="346"/>
    </row>
    <row r="3" ht="20.25" customHeight="1" spans="1:3">
      <c r="A3" s="347"/>
      <c r="B3" s="347"/>
      <c r="C3" s="348" t="s">
        <v>1667</v>
      </c>
    </row>
    <row r="4" ht="32.1" customHeight="1" spans="1:3">
      <c r="A4" s="349" t="s">
        <v>1695</v>
      </c>
      <c r="B4" s="350" t="s">
        <v>1696</v>
      </c>
      <c r="C4" s="350" t="s">
        <v>1697</v>
      </c>
    </row>
    <row r="5" ht="32.1" customHeight="1" spans="1:3">
      <c r="A5" s="351" t="s">
        <v>2165</v>
      </c>
      <c r="B5" s="352"/>
      <c r="C5" s="352">
        <v>362.4</v>
      </c>
    </row>
    <row r="6" ht="32.1" customHeight="1" spans="1:3">
      <c r="A6" s="351" t="s">
        <v>2166</v>
      </c>
      <c r="B6" s="353">
        <v>833.9</v>
      </c>
      <c r="C6" s="352"/>
    </row>
    <row r="7" ht="32.1" customHeight="1" spans="1:3">
      <c r="A7" s="351" t="s">
        <v>2167</v>
      </c>
      <c r="B7" s="352"/>
      <c r="C7" s="352">
        <v>460</v>
      </c>
    </row>
    <row r="8" ht="32.1" customHeight="1" spans="1:3">
      <c r="A8" s="351" t="s">
        <v>2168</v>
      </c>
      <c r="B8" s="352"/>
      <c r="C8" s="352">
        <v>10.05</v>
      </c>
    </row>
    <row r="9" ht="32.1" customHeight="1" spans="1:3">
      <c r="A9" s="351" t="s">
        <v>2169</v>
      </c>
      <c r="B9" s="352"/>
      <c r="C9" s="352">
        <v>812.35</v>
      </c>
    </row>
  </sheetData>
  <mergeCells count="1">
    <mergeCell ref="A2:C2"/>
  </mergeCells>
  <printOptions horizontalCentered="1"/>
  <pageMargins left="0.161111111111111" right="0.161111111111111" top="0.60625" bottom="0.60625" header="0.302777777777778" footer="0.302777777777778"/>
  <pageSetup paperSize="8" scale="180" fitToHeight="0" orientation="landscape"/>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7"/>
  <sheetViews>
    <sheetView workbookViewId="0">
      <selection activeCell="A17" sqref="A17"/>
    </sheetView>
  </sheetViews>
  <sheetFormatPr defaultColWidth="12.125" defaultRowHeight="15.6" customHeight="1" outlineLevelCol="3"/>
  <cols>
    <col min="1" max="1" width="53.75" style="291" customWidth="1"/>
    <col min="2" max="3" width="13" style="291" customWidth="1"/>
    <col min="4" max="4" width="15.75" style="291" customWidth="1"/>
    <col min="5" max="16384" width="12.125" style="291"/>
  </cols>
  <sheetData>
    <row r="1" s="277" customFormat="1" ht="14.25" customHeight="1" spans="1:1">
      <c r="A1" s="281" t="s">
        <v>2170</v>
      </c>
    </row>
    <row r="2" ht="22.5" spans="1:4">
      <c r="A2" s="292" t="s">
        <v>2171</v>
      </c>
      <c r="B2" s="292"/>
      <c r="C2" s="292"/>
      <c r="D2" s="292"/>
    </row>
    <row r="3" ht="14.25" spans="1:3">
      <c r="A3" s="341"/>
      <c r="B3" s="341"/>
      <c r="C3" s="341"/>
    </row>
    <row r="4" ht="14.25" spans="1:4">
      <c r="A4" s="341"/>
      <c r="B4" s="341"/>
      <c r="D4" s="342" t="s">
        <v>2172</v>
      </c>
    </row>
    <row r="5" ht="14.25" spans="1:4">
      <c r="A5" s="296" t="s">
        <v>154</v>
      </c>
      <c r="B5" s="296" t="s">
        <v>1490</v>
      </c>
      <c r="C5" s="296" t="s">
        <v>156</v>
      </c>
      <c r="D5" s="296" t="s">
        <v>65</v>
      </c>
    </row>
    <row r="6" ht="14.25" spans="1:4">
      <c r="A6" s="296" t="s">
        <v>2173</v>
      </c>
      <c r="B6" s="301">
        <f>SUM(B7,B58)</f>
        <v>8374088</v>
      </c>
      <c r="C6" s="301">
        <f>SUM(C7,C58)</f>
        <v>12872367</v>
      </c>
      <c r="D6" s="302">
        <f>C6/B6</f>
        <v>1.53716643531809</v>
      </c>
    </row>
    <row r="7" ht="14.25" spans="1:4">
      <c r="A7" s="297" t="s">
        <v>2174</v>
      </c>
      <c r="B7" s="301">
        <f>SUM(B8,B11:B19,B25:B26,B29:B32,B35:B37,B41:B45,B48:B49,B57)</f>
        <v>8315306</v>
      </c>
      <c r="C7" s="301">
        <f>SUM(C8,C11:C19,C25:C26,C29:C32,C35:C37,C41:C45,C48:C49,C57)</f>
        <v>12775678</v>
      </c>
      <c r="D7" s="302">
        <f>C7/B7</f>
        <v>1.53640503428256</v>
      </c>
    </row>
    <row r="8" ht="14.25" spans="1:4">
      <c r="A8" s="297" t="s">
        <v>2175</v>
      </c>
      <c r="B8" s="301"/>
      <c r="C8" s="301">
        <f>SUM(C9:C10)</f>
        <v>0</v>
      </c>
      <c r="D8" s="302"/>
    </row>
    <row r="9" ht="14.25" spans="1:4">
      <c r="A9" s="300" t="s">
        <v>2176</v>
      </c>
      <c r="B9" s="301"/>
      <c r="C9" s="301">
        <v>0</v>
      </c>
      <c r="D9" s="302"/>
    </row>
    <row r="10" ht="14.25" spans="1:4">
      <c r="A10" s="300" t="s">
        <v>2177</v>
      </c>
      <c r="B10" s="301"/>
      <c r="C10" s="301">
        <v>0</v>
      </c>
      <c r="D10" s="302"/>
    </row>
    <row r="11" ht="14.25" spans="1:4">
      <c r="A11" s="297" t="s">
        <v>2178</v>
      </c>
      <c r="B11" s="301"/>
      <c r="C11" s="301">
        <v>0</v>
      </c>
      <c r="D11" s="302"/>
    </row>
    <row r="12" ht="14.25" spans="1:4">
      <c r="A12" s="297" t="s">
        <v>2179</v>
      </c>
      <c r="B12" s="301"/>
      <c r="C12" s="301">
        <v>0</v>
      </c>
      <c r="D12" s="302"/>
    </row>
    <row r="13" ht="14.25" spans="1:4">
      <c r="A13" s="297" t="s">
        <v>2180</v>
      </c>
      <c r="B13" s="301"/>
      <c r="C13" s="301">
        <v>0</v>
      </c>
      <c r="D13" s="302"/>
    </row>
    <row r="14" ht="14.25" spans="1:4">
      <c r="A14" s="297" t="s">
        <v>2181</v>
      </c>
      <c r="B14" s="301">
        <v>11000</v>
      </c>
      <c r="C14" s="301">
        <v>1873</v>
      </c>
      <c r="D14" s="302">
        <f>C14/B14</f>
        <v>0.170272727272727</v>
      </c>
    </row>
    <row r="15" ht="14.25" spans="1:4">
      <c r="A15" s="297" t="s">
        <v>2182</v>
      </c>
      <c r="B15" s="301">
        <v>38</v>
      </c>
      <c r="C15" s="301">
        <v>0</v>
      </c>
      <c r="D15" s="302">
        <f>C15/B15</f>
        <v>0</v>
      </c>
    </row>
    <row r="16" ht="14.25" spans="1:4">
      <c r="A16" s="297" t="s">
        <v>2183</v>
      </c>
      <c r="B16" s="301"/>
      <c r="C16" s="301">
        <v>0</v>
      </c>
      <c r="D16" s="302"/>
    </row>
    <row r="17" ht="14.25" spans="1:4">
      <c r="A17" s="297" t="s">
        <v>2184</v>
      </c>
      <c r="B17" s="301">
        <v>500000</v>
      </c>
      <c r="C17" s="301">
        <v>458906</v>
      </c>
      <c r="D17" s="302">
        <f>C17/B17</f>
        <v>0.917812</v>
      </c>
    </row>
    <row r="18" ht="14.25" spans="1:4">
      <c r="A18" s="297" t="s">
        <v>2185</v>
      </c>
      <c r="B18" s="301">
        <v>3000</v>
      </c>
      <c r="C18" s="301">
        <v>0</v>
      </c>
      <c r="D18" s="302">
        <f>C18/B18</f>
        <v>0</v>
      </c>
    </row>
    <row r="19" ht="14.25" spans="1:4">
      <c r="A19" s="297" t="s">
        <v>2186</v>
      </c>
      <c r="B19" s="301">
        <v>7601000</v>
      </c>
      <c r="C19" s="301">
        <f>SUM(C20:C24)</f>
        <v>12076646</v>
      </c>
      <c r="D19" s="302">
        <f>C19/B19</f>
        <v>1.58882331272201</v>
      </c>
    </row>
    <row r="20" ht="14.25" spans="1:4">
      <c r="A20" s="300" t="s">
        <v>2187</v>
      </c>
      <c r="B20" s="301"/>
      <c r="C20" s="301">
        <v>11308810</v>
      </c>
      <c r="D20" s="302"/>
    </row>
    <row r="21" ht="14.25" spans="1:4">
      <c r="A21" s="300" t="s">
        <v>2188</v>
      </c>
      <c r="B21" s="301"/>
      <c r="C21" s="301">
        <v>713483</v>
      </c>
      <c r="D21" s="302"/>
    </row>
    <row r="22" ht="14.25" spans="1:4">
      <c r="A22" s="300" t="s">
        <v>2189</v>
      </c>
      <c r="B22" s="301"/>
      <c r="C22" s="301">
        <v>0</v>
      </c>
      <c r="D22" s="302"/>
    </row>
    <row r="23" ht="14.25" spans="1:4">
      <c r="A23" s="300" t="s">
        <v>2190</v>
      </c>
      <c r="B23" s="301"/>
      <c r="C23" s="301">
        <v>-24253</v>
      </c>
      <c r="D23" s="302"/>
    </row>
    <row r="24" ht="14.25" spans="1:4">
      <c r="A24" s="300" t="s">
        <v>2191</v>
      </c>
      <c r="B24" s="301"/>
      <c r="C24" s="301">
        <v>78606</v>
      </c>
      <c r="D24" s="302"/>
    </row>
    <row r="25" ht="14.25" spans="1:4">
      <c r="A25" s="297" t="s">
        <v>2192</v>
      </c>
      <c r="B25" s="301"/>
      <c r="C25" s="301">
        <v>0</v>
      </c>
      <c r="D25" s="302"/>
    </row>
    <row r="26" ht="14.25" spans="1:4">
      <c r="A26" s="297" t="s">
        <v>2193</v>
      </c>
      <c r="B26" s="301"/>
      <c r="C26" s="301">
        <f>SUM(C27:C28)</f>
        <v>0</v>
      </c>
      <c r="D26" s="302"/>
    </row>
    <row r="27" ht="14.25" spans="1:4">
      <c r="A27" s="300" t="s">
        <v>2194</v>
      </c>
      <c r="B27" s="301"/>
      <c r="C27" s="301">
        <v>0</v>
      </c>
      <c r="D27" s="302"/>
    </row>
    <row r="28" ht="14.25" spans="1:4">
      <c r="A28" s="300" t="s">
        <v>2195</v>
      </c>
      <c r="B28" s="301"/>
      <c r="C28" s="301">
        <v>0</v>
      </c>
      <c r="D28" s="302"/>
    </row>
    <row r="29" ht="14.25" spans="1:4">
      <c r="A29" s="297" t="s">
        <v>2196</v>
      </c>
      <c r="B29" s="301"/>
      <c r="C29" s="301">
        <v>0</v>
      </c>
      <c r="D29" s="302"/>
    </row>
    <row r="30" ht="14.25" spans="1:4">
      <c r="A30" s="297" t="s">
        <v>2197</v>
      </c>
      <c r="B30" s="301"/>
      <c r="C30" s="301">
        <v>0</v>
      </c>
      <c r="D30" s="302"/>
    </row>
    <row r="31" ht="14.25" spans="1:4">
      <c r="A31" s="297" t="s">
        <v>2198</v>
      </c>
      <c r="B31" s="301"/>
      <c r="C31" s="301">
        <v>0</v>
      </c>
      <c r="D31" s="302"/>
    </row>
    <row r="32" ht="14.25" spans="1:4">
      <c r="A32" s="297" t="s">
        <v>2199</v>
      </c>
      <c r="B32" s="301">
        <v>56819</v>
      </c>
      <c r="C32" s="301">
        <f>SUM(C33:C34)</f>
        <v>69224</v>
      </c>
      <c r="D32" s="302">
        <f>C32/B32</f>
        <v>1.21832485612207</v>
      </c>
    </row>
    <row r="33" ht="14.25" spans="1:4">
      <c r="A33" s="300" t="s">
        <v>2200</v>
      </c>
      <c r="B33" s="301"/>
      <c r="C33" s="301">
        <v>36831</v>
      </c>
      <c r="D33" s="302"/>
    </row>
    <row r="34" ht="14.25" spans="1:4">
      <c r="A34" s="300" t="s">
        <v>2201</v>
      </c>
      <c r="B34" s="301"/>
      <c r="C34" s="301">
        <v>32393</v>
      </c>
      <c r="D34" s="302"/>
    </row>
    <row r="35" ht="14.25" spans="1:4">
      <c r="A35" s="297" t="s">
        <v>2202</v>
      </c>
      <c r="B35" s="301"/>
      <c r="C35" s="301">
        <v>0</v>
      </c>
      <c r="D35" s="302"/>
    </row>
    <row r="36" ht="14.25" spans="1:4">
      <c r="A36" s="297" t="s">
        <v>2203</v>
      </c>
      <c r="B36" s="301"/>
      <c r="C36" s="301">
        <v>0</v>
      </c>
      <c r="D36" s="302"/>
    </row>
    <row r="37" ht="14.25" spans="1:4">
      <c r="A37" s="297" t="s">
        <v>2204</v>
      </c>
      <c r="B37" s="301"/>
      <c r="C37" s="301">
        <f>SUM(C38:C40)</f>
        <v>0</v>
      </c>
      <c r="D37" s="302"/>
    </row>
    <row r="38" ht="14.25" spans="1:4">
      <c r="A38" s="300" t="s">
        <v>2205</v>
      </c>
      <c r="B38" s="301"/>
      <c r="C38" s="301">
        <v>0</v>
      </c>
      <c r="D38" s="302"/>
    </row>
    <row r="39" ht="14.25" spans="1:4">
      <c r="A39" s="300"/>
      <c r="B39" s="301"/>
      <c r="C39" s="301"/>
      <c r="D39" s="302"/>
    </row>
    <row r="40" ht="14.25" spans="1:4">
      <c r="A40" s="300" t="s">
        <v>2206</v>
      </c>
      <c r="B40" s="301"/>
      <c r="C40" s="301">
        <v>0</v>
      </c>
      <c r="D40" s="302"/>
    </row>
    <row r="41" ht="14.25" spans="1:4">
      <c r="A41" s="297" t="s">
        <v>2207</v>
      </c>
      <c r="B41" s="301"/>
      <c r="C41" s="301">
        <v>0</v>
      </c>
      <c r="D41" s="302"/>
    </row>
    <row r="42" ht="14.25" spans="1:4">
      <c r="A42" s="297" t="s">
        <v>2208</v>
      </c>
      <c r="B42" s="301"/>
      <c r="C42" s="301">
        <v>0</v>
      </c>
      <c r="D42" s="302"/>
    </row>
    <row r="43" ht="14.25" spans="1:4">
      <c r="A43" s="297" t="s">
        <v>2209</v>
      </c>
      <c r="B43" s="301"/>
      <c r="C43" s="301">
        <v>0</v>
      </c>
      <c r="D43" s="302"/>
    </row>
    <row r="44" ht="14.25" spans="1:4">
      <c r="A44" s="297" t="s">
        <v>2210</v>
      </c>
      <c r="B44" s="301"/>
      <c r="C44" s="301">
        <v>0</v>
      </c>
      <c r="D44" s="302"/>
    </row>
    <row r="45" ht="14.25" spans="1:4">
      <c r="A45" s="297" t="s">
        <v>2211</v>
      </c>
      <c r="B45" s="301"/>
      <c r="C45" s="301">
        <f>SUM(C46:C47)</f>
        <v>0</v>
      </c>
      <c r="D45" s="302"/>
    </row>
    <row r="46" ht="14.25" spans="1:4">
      <c r="A46" s="300" t="s">
        <v>2212</v>
      </c>
      <c r="B46" s="301"/>
      <c r="C46" s="301">
        <v>0</v>
      </c>
      <c r="D46" s="302"/>
    </row>
    <row r="47" ht="14.25" spans="1:4">
      <c r="A47" s="300" t="s">
        <v>2213</v>
      </c>
      <c r="B47" s="301"/>
      <c r="C47" s="301">
        <v>0</v>
      </c>
      <c r="D47" s="302"/>
    </row>
    <row r="48" ht="14.25" spans="1:4">
      <c r="A48" s="297" t="s">
        <v>2214</v>
      </c>
      <c r="B48" s="301">
        <v>130000</v>
      </c>
      <c r="C48" s="301">
        <v>158626</v>
      </c>
      <c r="D48" s="302">
        <f>C48/B48</f>
        <v>1.2202</v>
      </c>
    </row>
    <row r="49" ht="14.25" spans="1:4">
      <c r="A49" s="297" t="s">
        <v>2215</v>
      </c>
      <c r="B49" s="301">
        <v>13449</v>
      </c>
      <c r="C49" s="301">
        <f>SUM(C50:C56)</f>
        <v>10403</v>
      </c>
      <c r="D49" s="302">
        <f>C49/B49</f>
        <v>0.77351475946167</v>
      </c>
    </row>
    <row r="50" ht="14.25" spans="1:4">
      <c r="A50" s="300" t="s">
        <v>2216</v>
      </c>
      <c r="B50" s="301"/>
      <c r="C50" s="301">
        <v>0</v>
      </c>
      <c r="D50" s="302"/>
    </row>
    <row r="51" ht="14.25" spans="1:4">
      <c r="A51" s="300" t="s">
        <v>2217</v>
      </c>
      <c r="B51" s="301"/>
      <c r="C51" s="301">
        <v>0</v>
      </c>
      <c r="D51" s="302"/>
    </row>
    <row r="52" ht="14.25" spans="1:4">
      <c r="A52" s="300" t="s">
        <v>2218</v>
      </c>
      <c r="B52" s="301"/>
      <c r="C52" s="301">
        <v>10403</v>
      </c>
      <c r="D52" s="302"/>
    </row>
    <row r="53" ht="14.25" spans="1:4">
      <c r="A53" s="300" t="s">
        <v>2219</v>
      </c>
      <c r="B53" s="301"/>
      <c r="C53" s="301">
        <v>0</v>
      </c>
      <c r="D53" s="302"/>
    </row>
    <row r="54" ht="14.25" spans="1:4">
      <c r="A54" s="300" t="s">
        <v>2220</v>
      </c>
      <c r="B54" s="301"/>
      <c r="C54" s="301">
        <v>0</v>
      </c>
      <c r="D54" s="302"/>
    </row>
    <row r="55" ht="14.25" spans="1:4">
      <c r="A55" s="300" t="s">
        <v>2221</v>
      </c>
      <c r="B55" s="301"/>
      <c r="C55" s="301">
        <v>0</v>
      </c>
      <c r="D55" s="302"/>
    </row>
    <row r="56" ht="14.25" spans="1:4">
      <c r="A56" s="300" t="s">
        <v>2222</v>
      </c>
      <c r="B56" s="301"/>
      <c r="C56" s="301">
        <v>0</v>
      </c>
      <c r="D56" s="302"/>
    </row>
    <row r="57" ht="14.25" spans="1:4">
      <c r="A57" s="297" t="s">
        <v>2223</v>
      </c>
      <c r="B57" s="301"/>
      <c r="C57" s="301">
        <v>0</v>
      </c>
      <c r="D57" s="302"/>
    </row>
    <row r="58" ht="14.25" spans="1:4">
      <c r="A58" s="297" t="s">
        <v>2224</v>
      </c>
      <c r="B58" s="301">
        <v>58782</v>
      </c>
      <c r="C58" s="301">
        <f>SUM(C59:C62,C66:C71,C74:C75)</f>
        <v>96689</v>
      </c>
      <c r="D58" s="302">
        <f>C58/B58</f>
        <v>1.64487428124256</v>
      </c>
    </row>
    <row r="59" ht="14.25" spans="1:4">
      <c r="A59" s="297" t="s">
        <v>2225</v>
      </c>
      <c r="B59" s="301"/>
      <c r="C59" s="301">
        <v>0</v>
      </c>
      <c r="D59" s="302"/>
    </row>
    <row r="60" ht="14.25" spans="1:4">
      <c r="A60" s="297" t="s">
        <v>2226</v>
      </c>
      <c r="B60" s="301"/>
      <c r="C60" s="301">
        <v>0</v>
      </c>
      <c r="D60" s="302"/>
    </row>
    <row r="61" ht="14.25" spans="1:4">
      <c r="A61" s="297" t="s">
        <v>2227</v>
      </c>
      <c r="B61" s="301"/>
      <c r="C61" s="301">
        <v>0</v>
      </c>
      <c r="D61" s="302"/>
    </row>
    <row r="62" ht="14.25" spans="1:4">
      <c r="A62" s="297" t="s">
        <v>2228</v>
      </c>
      <c r="B62" s="301"/>
      <c r="C62" s="301">
        <f>SUM(C63:C65)</f>
        <v>7316</v>
      </c>
      <c r="D62" s="302"/>
    </row>
    <row r="63" ht="14.25" spans="1:4">
      <c r="A63" s="300" t="s">
        <v>2229</v>
      </c>
      <c r="B63" s="301"/>
      <c r="C63" s="301">
        <v>0</v>
      </c>
      <c r="D63" s="302"/>
    </row>
    <row r="64" ht="14.25" spans="1:4">
      <c r="A64" s="300" t="s">
        <v>2230</v>
      </c>
      <c r="B64" s="301"/>
      <c r="C64" s="301">
        <v>7316</v>
      </c>
      <c r="D64" s="302"/>
    </row>
    <row r="65" ht="14.25" spans="1:4">
      <c r="A65" s="300" t="s">
        <v>2231</v>
      </c>
      <c r="B65" s="301"/>
      <c r="C65" s="301">
        <v>0</v>
      </c>
      <c r="D65" s="302"/>
    </row>
    <row r="66" ht="14.25" spans="1:4">
      <c r="A66" s="297" t="s">
        <v>2232</v>
      </c>
      <c r="B66" s="301"/>
      <c r="C66" s="301">
        <v>0</v>
      </c>
      <c r="D66" s="302"/>
    </row>
    <row r="67" ht="14.25" spans="1:4">
      <c r="A67" s="297" t="s">
        <v>2233</v>
      </c>
      <c r="B67" s="301"/>
      <c r="C67" s="301">
        <v>0</v>
      </c>
      <c r="D67" s="302"/>
    </row>
    <row r="68" ht="14.25" spans="1:4">
      <c r="A68" s="297" t="s">
        <v>2234</v>
      </c>
      <c r="B68" s="301"/>
      <c r="C68" s="301">
        <v>0</v>
      </c>
      <c r="D68" s="302"/>
    </row>
    <row r="69" ht="14.25" spans="1:4">
      <c r="A69" s="297" t="s">
        <v>2235</v>
      </c>
      <c r="B69" s="301"/>
      <c r="C69" s="301">
        <v>0</v>
      </c>
      <c r="D69" s="302"/>
    </row>
    <row r="70" ht="14.25" spans="1:4">
      <c r="A70" s="297" t="s">
        <v>2236</v>
      </c>
      <c r="B70" s="301"/>
      <c r="C70" s="301">
        <v>0</v>
      </c>
      <c r="D70" s="302"/>
    </row>
    <row r="71" ht="14.25" spans="1:4">
      <c r="A71" s="297" t="s">
        <v>2237</v>
      </c>
      <c r="B71" s="301"/>
      <c r="C71" s="301">
        <f>SUM(C72:C73)</f>
        <v>0</v>
      </c>
      <c r="D71" s="302"/>
    </row>
    <row r="72" ht="14.25" spans="1:4">
      <c r="A72" s="300" t="s">
        <v>2238</v>
      </c>
      <c r="B72" s="301"/>
      <c r="C72" s="301">
        <v>0</v>
      </c>
      <c r="D72" s="302"/>
    </row>
    <row r="73" ht="14.25" spans="1:4">
      <c r="A73" s="300" t="s">
        <v>2239</v>
      </c>
      <c r="B73" s="301"/>
      <c r="C73" s="301">
        <v>0</v>
      </c>
      <c r="D73" s="302"/>
    </row>
    <row r="74" ht="14.25" spans="1:4">
      <c r="A74" s="297" t="s">
        <v>2240</v>
      </c>
      <c r="B74" s="301"/>
      <c r="C74" s="301">
        <v>1559</v>
      </c>
      <c r="D74" s="302"/>
    </row>
    <row r="75" ht="14.25" spans="1:4">
      <c r="A75" s="297" t="s">
        <v>2241</v>
      </c>
      <c r="B75" s="301"/>
      <c r="C75" s="301">
        <f>SUM(C76:C77)</f>
        <v>87814</v>
      </c>
      <c r="D75" s="302"/>
    </row>
    <row r="76" ht="14.25" spans="1:4">
      <c r="A76" s="300" t="s">
        <v>2242</v>
      </c>
      <c r="B76" s="301"/>
      <c r="C76" s="301">
        <v>87814</v>
      </c>
      <c r="D76" s="302"/>
    </row>
    <row r="77" ht="14.25" spans="1:4">
      <c r="A77" s="300" t="s">
        <v>2243</v>
      </c>
      <c r="B77" s="301"/>
      <c r="C77" s="301">
        <v>0</v>
      </c>
      <c r="D77" s="302"/>
    </row>
    <row r="78" ht="14.25" spans="1:4">
      <c r="A78" s="296"/>
      <c r="B78" s="296"/>
      <c r="C78" s="296"/>
      <c r="D78" s="302"/>
    </row>
    <row r="79" ht="14.25" spans="1:4">
      <c r="A79" s="297" t="s">
        <v>2173</v>
      </c>
      <c r="B79" s="301">
        <v>8374088</v>
      </c>
      <c r="C79" s="301">
        <v>12872367</v>
      </c>
      <c r="D79" s="302">
        <f>C79/B79</f>
        <v>1.53716643531809</v>
      </c>
    </row>
    <row r="80" ht="14.25" spans="1:4">
      <c r="A80" s="300" t="s">
        <v>2244</v>
      </c>
      <c r="B80" s="301">
        <v>88678</v>
      </c>
      <c r="C80" s="301">
        <v>1425334</v>
      </c>
      <c r="D80" s="302">
        <f>C80/B80</f>
        <v>16.0731410270868</v>
      </c>
    </row>
    <row r="81" ht="14.25" spans="1:4">
      <c r="A81" s="300" t="s">
        <v>2245</v>
      </c>
      <c r="B81" s="301"/>
      <c r="C81" s="301">
        <v>0</v>
      </c>
      <c r="D81" s="302"/>
    </row>
    <row r="82" ht="14.25" spans="1:4">
      <c r="A82" s="300" t="s">
        <v>2246</v>
      </c>
      <c r="B82" s="301"/>
      <c r="C82" s="301">
        <v>0</v>
      </c>
      <c r="D82" s="302"/>
    </row>
    <row r="83" ht="14.25" spans="1:4">
      <c r="A83" s="300" t="s">
        <v>2247</v>
      </c>
      <c r="B83" s="301">
        <v>3382771</v>
      </c>
      <c r="C83" s="301">
        <v>3751651</v>
      </c>
      <c r="D83" s="302">
        <f>C83/B83</f>
        <v>1.10904669574145</v>
      </c>
    </row>
    <row r="84" ht="14.25" spans="1:4">
      <c r="A84" s="300" t="s">
        <v>2248</v>
      </c>
      <c r="B84" s="301"/>
      <c r="C84" s="301">
        <v>244</v>
      </c>
      <c r="D84" s="302"/>
    </row>
    <row r="85" ht="14.25" spans="1:4">
      <c r="A85" s="300" t="s">
        <v>2249</v>
      </c>
      <c r="B85" s="301"/>
      <c r="C85" s="301">
        <v>147</v>
      </c>
      <c r="D85" s="302"/>
    </row>
    <row r="86" ht="14.25" spans="1:4">
      <c r="A86" s="300" t="s">
        <v>2250</v>
      </c>
      <c r="B86" s="301"/>
      <c r="C86" s="301">
        <v>97</v>
      </c>
      <c r="D86" s="302"/>
    </row>
    <row r="87" ht="14.25" spans="1:4">
      <c r="A87" s="300" t="s">
        <v>2081</v>
      </c>
      <c r="B87" s="301">
        <v>1600000</v>
      </c>
      <c r="C87" s="301">
        <v>4600000</v>
      </c>
      <c r="D87" s="302">
        <f>C87/B87</f>
        <v>2.875</v>
      </c>
    </row>
    <row r="88" ht="14.25" spans="1:4">
      <c r="A88" s="300" t="s">
        <v>2251</v>
      </c>
      <c r="B88" s="301"/>
      <c r="C88" s="301">
        <v>4600000</v>
      </c>
      <c r="D88" s="302"/>
    </row>
    <row r="89" ht="14.25" spans="1:4">
      <c r="A89" s="300" t="s">
        <v>2252</v>
      </c>
      <c r="B89" s="301"/>
      <c r="C89" s="301">
        <v>4600000</v>
      </c>
      <c r="D89" s="302"/>
    </row>
    <row r="90" ht="14.25" spans="1:4">
      <c r="A90" s="300" t="s">
        <v>2253</v>
      </c>
      <c r="B90" s="301"/>
      <c r="C90" s="301">
        <v>0</v>
      </c>
      <c r="D90" s="302"/>
    </row>
    <row r="91" ht="14.25" spans="1:4">
      <c r="A91" s="300" t="s">
        <v>2254</v>
      </c>
      <c r="B91" s="301"/>
      <c r="C91" s="301">
        <v>0</v>
      </c>
      <c r="D91" s="302"/>
    </row>
    <row r="92" ht="14.25" spans="1:4">
      <c r="A92" s="300" t="s">
        <v>2255</v>
      </c>
      <c r="B92" s="301"/>
      <c r="C92" s="301">
        <v>8844</v>
      </c>
      <c r="D92" s="302"/>
    </row>
    <row r="93" ht="14.25" spans="1:4">
      <c r="A93" s="300" t="s">
        <v>2256</v>
      </c>
      <c r="B93" s="301"/>
      <c r="C93" s="301">
        <v>0</v>
      </c>
      <c r="D93" s="302"/>
    </row>
    <row r="94" ht="14.25" spans="1:4">
      <c r="A94" s="300"/>
      <c r="B94" s="308"/>
      <c r="C94" s="308"/>
      <c r="D94" s="302"/>
    </row>
    <row r="95" ht="14.25" spans="1:4">
      <c r="A95" s="300"/>
      <c r="B95" s="308"/>
      <c r="C95" s="308"/>
      <c r="D95" s="302"/>
    </row>
    <row r="96" ht="14.25" spans="1:4">
      <c r="A96" s="296" t="s">
        <v>2257</v>
      </c>
      <c r="B96" s="301">
        <f>B79+B80+B83+B84+B87+B92</f>
        <v>13445537</v>
      </c>
      <c r="C96" s="301">
        <f>C79+C80+C83+C84+C87+C92</f>
        <v>22658440</v>
      </c>
      <c r="D96" s="302">
        <f>C96/B96</f>
        <v>1.68520156539676</v>
      </c>
    </row>
    <row r="97" ht="14.25"/>
  </sheetData>
  <mergeCells count="1">
    <mergeCell ref="A2:D2"/>
  </mergeCells>
  <printOptions horizontalCentered="1"/>
  <pageMargins left="0.161111111111111" right="0.161111111111111" top="0.60625" bottom="0.60625" header="0.302777777777778" footer="0.302777777777778"/>
  <pageSetup paperSize="8" scale="180" fitToHeight="0" orientation="landscape"/>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1"/>
  <sheetViews>
    <sheetView topLeftCell="A13" workbookViewId="0">
      <selection activeCell="B23" sqref="B23"/>
    </sheetView>
  </sheetViews>
  <sheetFormatPr defaultColWidth="12.125" defaultRowHeight="15.6" customHeight="1" outlineLevelCol="3"/>
  <cols>
    <col min="1" max="1" width="62.75" style="291" customWidth="1"/>
    <col min="2" max="2" width="13" style="291" customWidth="1"/>
    <col min="3" max="3" width="17" style="291" customWidth="1"/>
    <col min="4" max="4" width="15.75" style="291" customWidth="1"/>
    <col min="5" max="16384" width="12.125" style="291"/>
  </cols>
  <sheetData>
    <row r="1" s="277" customFormat="1" ht="14.25" customHeight="1" spans="1:1">
      <c r="A1" s="281" t="s">
        <v>2258</v>
      </c>
    </row>
    <row r="2" ht="20.25" spans="1:4">
      <c r="A2" s="340" t="s">
        <v>2259</v>
      </c>
      <c r="B2" s="340"/>
      <c r="C2" s="340"/>
      <c r="D2" s="340"/>
    </row>
    <row r="3" ht="14.25" spans="1:3">
      <c r="A3" s="341"/>
      <c r="B3" s="341"/>
      <c r="C3" s="341"/>
    </row>
    <row r="4" ht="14.25" spans="1:4">
      <c r="A4" s="341"/>
      <c r="B4" s="341"/>
      <c r="D4" s="342" t="s">
        <v>2172</v>
      </c>
    </row>
    <row r="5" ht="14.25" spans="1:4">
      <c r="A5" s="296" t="s">
        <v>154</v>
      </c>
      <c r="B5" s="296" t="s">
        <v>1490</v>
      </c>
      <c r="C5" s="296" t="s">
        <v>156</v>
      </c>
      <c r="D5" s="296" t="s">
        <v>2260</v>
      </c>
    </row>
    <row r="6" ht="14.25" spans="1:4">
      <c r="A6" s="296" t="s">
        <v>2261</v>
      </c>
      <c r="B6" s="301">
        <f>SUM(B7,B15,B31,B43,B54,B109,B133,B185,B190,B194,B220,B238,B256)</f>
        <v>8710654</v>
      </c>
      <c r="C6" s="301">
        <f>SUM(C7,C15,C31,C43,C54,C109,C133,C185,C190,C194,C220,C238,C256)</f>
        <v>12245470</v>
      </c>
      <c r="D6" s="302">
        <f>C6/B6</f>
        <v>1.40580374332398</v>
      </c>
    </row>
    <row r="7" ht="14.25" spans="1:4">
      <c r="A7" s="297" t="s">
        <v>2262</v>
      </c>
      <c r="B7" s="301"/>
      <c r="C7" s="301">
        <f>C8</f>
        <v>0</v>
      </c>
      <c r="D7" s="302"/>
    </row>
    <row r="8" ht="14.25" spans="1:4">
      <c r="A8" s="297" t="s">
        <v>2263</v>
      </c>
      <c r="B8" s="301"/>
      <c r="C8" s="301">
        <f>SUM(C9:C14)</f>
        <v>0</v>
      </c>
      <c r="D8" s="302"/>
    </row>
    <row r="9" ht="14.25" spans="1:4">
      <c r="A9" s="300" t="s">
        <v>2264</v>
      </c>
      <c r="B9" s="301"/>
      <c r="C9" s="301">
        <v>0</v>
      </c>
      <c r="D9" s="302"/>
    </row>
    <row r="10" ht="14.25" spans="1:4">
      <c r="A10" s="300" t="s">
        <v>2265</v>
      </c>
      <c r="B10" s="301"/>
      <c r="C10" s="301">
        <v>0</v>
      </c>
      <c r="D10" s="302"/>
    </row>
    <row r="11" ht="14.25" spans="1:4">
      <c r="A11" s="300" t="s">
        <v>2266</v>
      </c>
      <c r="B11" s="301"/>
      <c r="C11" s="301">
        <v>0</v>
      </c>
      <c r="D11" s="302"/>
    </row>
    <row r="12" ht="14.25" spans="1:4">
      <c r="A12" s="300" t="s">
        <v>2267</v>
      </c>
      <c r="B12" s="301"/>
      <c r="C12" s="301">
        <v>0</v>
      </c>
      <c r="D12" s="302"/>
    </row>
    <row r="13" ht="14.25" spans="1:4">
      <c r="A13" s="300" t="s">
        <v>2268</v>
      </c>
      <c r="B13" s="301"/>
      <c r="C13" s="301">
        <v>0</v>
      </c>
      <c r="D13" s="302"/>
    </row>
    <row r="14" ht="14.25" spans="1:4">
      <c r="A14" s="300" t="s">
        <v>2269</v>
      </c>
      <c r="B14" s="301"/>
      <c r="C14" s="301">
        <v>0</v>
      </c>
      <c r="D14" s="302"/>
    </row>
    <row r="15" ht="14.25" spans="1:4">
      <c r="A15" s="297" t="s">
        <v>2270</v>
      </c>
      <c r="B15" s="301">
        <f>SUM(B16,B22,B28)</f>
        <v>38</v>
      </c>
      <c r="C15" s="301">
        <f>SUM(C16,C22,C28)</f>
        <v>1824</v>
      </c>
      <c r="D15" s="302">
        <f>C15/B15</f>
        <v>48</v>
      </c>
    </row>
    <row r="16" ht="14.25" spans="1:4">
      <c r="A16" s="297" t="s">
        <v>2271</v>
      </c>
      <c r="B16" s="301">
        <v>38</v>
      </c>
      <c r="C16" s="301">
        <f>SUM(C17:C21)</f>
        <v>1824</v>
      </c>
      <c r="D16" s="302">
        <f>C16/B16</f>
        <v>48</v>
      </c>
    </row>
    <row r="17" ht="14.25" spans="1:4">
      <c r="A17" s="300" t="s">
        <v>2272</v>
      </c>
      <c r="B17" s="301"/>
      <c r="C17" s="301">
        <v>5</v>
      </c>
      <c r="D17" s="302"/>
    </row>
    <row r="18" ht="14.25" spans="1:4">
      <c r="A18" s="300" t="s">
        <v>2273</v>
      </c>
      <c r="B18" s="301"/>
      <c r="C18" s="301">
        <v>0</v>
      </c>
      <c r="D18" s="302"/>
    </row>
    <row r="19" ht="14.25" spans="1:4">
      <c r="A19" s="300" t="s">
        <v>2274</v>
      </c>
      <c r="B19" s="301"/>
      <c r="C19" s="301">
        <v>0</v>
      </c>
      <c r="D19" s="302"/>
    </row>
    <row r="20" ht="14.25" spans="1:4">
      <c r="A20" s="300" t="s">
        <v>2275</v>
      </c>
      <c r="B20" s="301"/>
      <c r="C20" s="301">
        <v>0</v>
      </c>
      <c r="D20" s="302"/>
    </row>
    <row r="21" ht="14.25" spans="1:4">
      <c r="A21" s="300" t="s">
        <v>2089</v>
      </c>
      <c r="B21" s="301"/>
      <c r="C21" s="301">
        <v>1819</v>
      </c>
      <c r="D21" s="302"/>
    </row>
    <row r="22" ht="14.25" spans="1:4">
      <c r="A22" s="297" t="s">
        <v>2276</v>
      </c>
      <c r="B22" s="301"/>
      <c r="C22" s="301">
        <f>SUM(C23:C27)</f>
        <v>0</v>
      </c>
      <c r="D22" s="302"/>
    </row>
    <row r="23" ht="14.25" spans="1:4">
      <c r="A23" s="300" t="s">
        <v>2277</v>
      </c>
      <c r="B23" s="301"/>
      <c r="C23" s="301">
        <v>0</v>
      </c>
      <c r="D23" s="302"/>
    </row>
    <row r="24" ht="14.25" spans="1:4">
      <c r="A24" s="300" t="s">
        <v>2278</v>
      </c>
      <c r="B24" s="301"/>
      <c r="C24" s="301">
        <v>0</v>
      </c>
      <c r="D24" s="302"/>
    </row>
    <row r="25" ht="14.25" spans="1:4">
      <c r="A25" s="300" t="s">
        <v>2279</v>
      </c>
      <c r="B25" s="301"/>
      <c r="C25" s="301">
        <v>0</v>
      </c>
      <c r="D25" s="302"/>
    </row>
    <row r="26" ht="14.25" spans="1:4">
      <c r="A26" s="300" t="s">
        <v>2280</v>
      </c>
      <c r="B26" s="301"/>
      <c r="C26" s="301">
        <v>0</v>
      </c>
      <c r="D26" s="302"/>
    </row>
    <row r="27" ht="14.25" spans="1:4">
      <c r="A27" s="300" t="s">
        <v>2281</v>
      </c>
      <c r="B27" s="301"/>
      <c r="C27" s="301">
        <v>0</v>
      </c>
      <c r="D27" s="302"/>
    </row>
    <row r="28" ht="14.25" spans="1:4">
      <c r="A28" s="297" t="s">
        <v>2282</v>
      </c>
      <c r="B28" s="301"/>
      <c r="C28" s="301">
        <f>SUM(C29:C30)</f>
        <v>0</v>
      </c>
      <c r="D28" s="302"/>
    </row>
    <row r="29" ht="14.25" spans="1:4">
      <c r="A29" s="300" t="s">
        <v>2283</v>
      </c>
      <c r="B29" s="301"/>
      <c r="C29" s="301">
        <v>0</v>
      </c>
      <c r="D29" s="302"/>
    </row>
    <row r="30" ht="14.25" spans="1:4">
      <c r="A30" s="300" t="s">
        <v>2284</v>
      </c>
      <c r="B30" s="301"/>
      <c r="C30" s="301">
        <v>0</v>
      </c>
      <c r="D30" s="302"/>
    </row>
    <row r="31" ht="14.25" spans="1:4">
      <c r="A31" s="297" t="s">
        <v>2285</v>
      </c>
      <c r="B31" s="301"/>
      <c r="C31" s="301">
        <f>SUM(C32,C36,C40)</f>
        <v>0</v>
      </c>
      <c r="D31" s="302"/>
    </row>
    <row r="32" ht="14.25" spans="1:4">
      <c r="A32" s="297" t="s">
        <v>2286</v>
      </c>
      <c r="B32" s="301"/>
      <c r="C32" s="301">
        <f>SUM(C33:C35)</f>
        <v>0</v>
      </c>
      <c r="D32" s="302"/>
    </row>
    <row r="33" ht="14.25" spans="1:4">
      <c r="A33" s="300" t="s">
        <v>2287</v>
      </c>
      <c r="B33" s="301"/>
      <c r="C33" s="301">
        <v>0</v>
      </c>
      <c r="D33" s="302"/>
    </row>
    <row r="34" ht="14.25" spans="1:4">
      <c r="A34" s="300" t="s">
        <v>2288</v>
      </c>
      <c r="B34" s="301"/>
      <c r="C34" s="301">
        <v>0</v>
      </c>
      <c r="D34" s="302"/>
    </row>
    <row r="35" ht="14.25" spans="1:4">
      <c r="A35" s="300" t="s">
        <v>2289</v>
      </c>
      <c r="B35" s="301"/>
      <c r="C35" s="301">
        <v>0</v>
      </c>
      <c r="D35" s="302"/>
    </row>
    <row r="36" ht="14.25" spans="1:4">
      <c r="A36" s="297" t="s">
        <v>2290</v>
      </c>
      <c r="B36" s="301"/>
      <c r="C36" s="301">
        <f>SUM(C37:C39)</f>
        <v>0</v>
      </c>
      <c r="D36" s="302"/>
    </row>
    <row r="37" ht="14.25" spans="1:4">
      <c r="A37" s="300" t="s">
        <v>2287</v>
      </c>
      <c r="B37" s="301"/>
      <c r="C37" s="301">
        <v>0</v>
      </c>
      <c r="D37" s="302"/>
    </row>
    <row r="38" ht="14.25" spans="1:4">
      <c r="A38" s="300" t="s">
        <v>2288</v>
      </c>
      <c r="B38" s="301"/>
      <c r="C38" s="301">
        <v>0</v>
      </c>
      <c r="D38" s="302"/>
    </row>
    <row r="39" ht="14.25" spans="1:4">
      <c r="A39" s="300" t="s">
        <v>2291</v>
      </c>
      <c r="B39" s="301"/>
      <c r="C39" s="301">
        <v>0</v>
      </c>
      <c r="D39" s="302"/>
    </row>
    <row r="40" ht="14.25" spans="1:4">
      <c r="A40" s="297" t="s">
        <v>2292</v>
      </c>
      <c r="B40" s="301"/>
      <c r="C40" s="301">
        <f>SUM(C41:C42)</f>
        <v>0</v>
      </c>
      <c r="D40" s="302"/>
    </row>
    <row r="41" ht="14.25" spans="1:4">
      <c r="A41" s="300" t="s">
        <v>2288</v>
      </c>
      <c r="B41" s="301"/>
      <c r="C41" s="301">
        <v>0</v>
      </c>
      <c r="D41" s="302"/>
    </row>
    <row r="42" ht="14.25" spans="1:4">
      <c r="A42" s="300" t="s">
        <v>2293</v>
      </c>
      <c r="B42" s="301"/>
      <c r="C42" s="301">
        <v>0</v>
      </c>
      <c r="D42" s="302"/>
    </row>
    <row r="43" ht="14.25" spans="1:4">
      <c r="A43" s="297" t="s">
        <v>2294</v>
      </c>
      <c r="B43" s="301"/>
      <c r="C43" s="301">
        <f>SUM(C44,C49)</f>
        <v>186</v>
      </c>
      <c r="D43" s="302"/>
    </row>
    <row r="44" ht="14.25" spans="1:4">
      <c r="A44" s="297" t="s">
        <v>2295</v>
      </c>
      <c r="B44" s="301"/>
      <c r="C44" s="301">
        <f>SUM(C45:C48)</f>
        <v>186</v>
      </c>
      <c r="D44" s="302"/>
    </row>
    <row r="45" ht="14.25" spans="1:4">
      <c r="A45" s="300" t="s">
        <v>2296</v>
      </c>
      <c r="B45" s="301"/>
      <c r="C45" s="301">
        <v>0</v>
      </c>
      <c r="D45" s="302"/>
    </row>
    <row r="46" ht="14.25" spans="1:4">
      <c r="A46" s="300" t="s">
        <v>2297</v>
      </c>
      <c r="B46" s="301"/>
      <c r="C46" s="301">
        <v>186</v>
      </c>
      <c r="D46" s="302"/>
    </row>
    <row r="47" ht="14.25" spans="1:4">
      <c r="A47" s="300" t="s">
        <v>2298</v>
      </c>
      <c r="B47" s="301"/>
      <c r="C47" s="301">
        <v>0</v>
      </c>
      <c r="D47" s="302"/>
    </row>
    <row r="48" ht="14.25" spans="1:4">
      <c r="A48" s="300" t="s">
        <v>2299</v>
      </c>
      <c r="B48" s="301"/>
      <c r="C48" s="301">
        <v>0</v>
      </c>
      <c r="D48" s="302"/>
    </row>
    <row r="49" ht="14.25" spans="1:4">
      <c r="A49" s="297" t="s">
        <v>2300</v>
      </c>
      <c r="B49" s="301"/>
      <c r="C49" s="301">
        <f>SUM(C50:C53)</f>
        <v>0</v>
      </c>
      <c r="D49" s="302"/>
    </row>
    <row r="50" ht="14.25" spans="1:4">
      <c r="A50" s="300" t="s">
        <v>2301</v>
      </c>
      <c r="B50" s="301"/>
      <c r="C50" s="301">
        <v>0</v>
      </c>
      <c r="D50" s="302"/>
    </row>
    <row r="51" ht="14.25" spans="1:4">
      <c r="A51" s="300" t="s">
        <v>2302</v>
      </c>
      <c r="B51" s="301"/>
      <c r="C51" s="301">
        <v>0</v>
      </c>
      <c r="D51" s="302"/>
    </row>
    <row r="52" ht="14.25" spans="1:4">
      <c r="A52" s="300" t="s">
        <v>2303</v>
      </c>
      <c r="B52" s="301"/>
      <c r="C52" s="301">
        <v>0</v>
      </c>
      <c r="D52" s="302"/>
    </row>
    <row r="53" ht="14.25" spans="1:4">
      <c r="A53" s="300" t="s">
        <v>2304</v>
      </c>
      <c r="B53" s="301"/>
      <c r="C53" s="301">
        <v>0</v>
      </c>
      <c r="D53" s="302"/>
    </row>
    <row r="54" ht="14.25" spans="1:4">
      <c r="A54" s="297" t="s">
        <v>2305</v>
      </c>
      <c r="B54" s="301">
        <f>SUM(B55,B68,B72:B73,B79,B83,B87,B91,B97,B100)</f>
        <v>7180302</v>
      </c>
      <c r="C54" s="301">
        <f>SUM(C55,C68,C72:C73,C79,C83,C87,C91,C97,C100)</f>
        <v>8233335</v>
      </c>
      <c r="D54" s="302">
        <f>C54/B54</f>
        <v>1.14665580918463</v>
      </c>
    </row>
    <row r="55" ht="14.25" spans="1:4">
      <c r="A55" s="297" t="s">
        <v>2306</v>
      </c>
      <c r="B55" s="301">
        <v>6731727</v>
      </c>
      <c r="C55" s="301">
        <f>SUM(C56:C67)</f>
        <v>6026129</v>
      </c>
      <c r="D55" s="302">
        <f>C55/B55</f>
        <v>0.895183212272274</v>
      </c>
    </row>
    <row r="56" ht="14.25" spans="1:4">
      <c r="A56" s="300" t="s">
        <v>2092</v>
      </c>
      <c r="B56" s="301"/>
      <c r="C56" s="301">
        <v>2159070</v>
      </c>
      <c r="D56" s="302"/>
    </row>
    <row r="57" ht="14.25" spans="1:4">
      <c r="A57" s="300" t="s">
        <v>2093</v>
      </c>
      <c r="B57" s="301"/>
      <c r="C57" s="301">
        <v>100654</v>
      </c>
      <c r="D57" s="302"/>
    </row>
    <row r="58" ht="14.25" spans="1:4">
      <c r="A58" s="300" t="s">
        <v>2094</v>
      </c>
      <c r="B58" s="301"/>
      <c r="C58" s="301">
        <v>2548311</v>
      </c>
      <c r="D58" s="302"/>
    </row>
    <row r="59" ht="14.25" spans="1:4">
      <c r="A59" s="300" t="s">
        <v>2095</v>
      </c>
      <c r="B59" s="301"/>
      <c r="C59" s="301">
        <v>0</v>
      </c>
      <c r="D59" s="302"/>
    </row>
    <row r="60" ht="14.25" spans="1:4">
      <c r="A60" s="300" t="s">
        <v>2096</v>
      </c>
      <c r="B60" s="301"/>
      <c r="C60" s="301">
        <v>257565</v>
      </c>
      <c r="D60" s="302"/>
    </row>
    <row r="61" ht="14.25" spans="1:4">
      <c r="A61" s="300" t="s">
        <v>2097</v>
      </c>
      <c r="B61" s="301"/>
      <c r="C61" s="301">
        <v>83876</v>
      </c>
      <c r="D61" s="302"/>
    </row>
    <row r="62" ht="14.25" spans="1:4">
      <c r="A62" s="300" t="s">
        <v>2098</v>
      </c>
      <c r="B62" s="301"/>
      <c r="C62" s="301">
        <v>16022</v>
      </c>
      <c r="D62" s="302"/>
    </row>
    <row r="63" ht="14.25" spans="1:4">
      <c r="A63" s="300" t="s">
        <v>2099</v>
      </c>
      <c r="B63" s="301"/>
      <c r="C63" s="301">
        <v>0</v>
      </c>
      <c r="D63" s="302"/>
    </row>
    <row r="64" ht="14.25" spans="1:4">
      <c r="A64" s="300" t="s">
        <v>2100</v>
      </c>
      <c r="B64" s="301"/>
      <c r="C64" s="301">
        <v>2405</v>
      </c>
      <c r="D64" s="302"/>
    </row>
    <row r="65" ht="14.25" spans="1:4">
      <c r="A65" s="300" t="s">
        <v>2101</v>
      </c>
      <c r="B65" s="301"/>
      <c r="C65" s="301">
        <v>347417</v>
      </c>
      <c r="D65" s="302"/>
    </row>
    <row r="66" ht="14.25" spans="1:4">
      <c r="A66" s="300" t="s">
        <v>1339</v>
      </c>
      <c r="B66" s="301"/>
      <c r="C66" s="301">
        <v>0</v>
      </c>
      <c r="D66" s="302"/>
    </row>
    <row r="67" ht="14.25" spans="1:4">
      <c r="A67" s="300" t="s">
        <v>2102</v>
      </c>
      <c r="B67" s="301"/>
      <c r="C67" s="301">
        <v>510809</v>
      </c>
      <c r="D67" s="302"/>
    </row>
    <row r="68" ht="14.25" spans="1:4">
      <c r="A68" s="297" t="s">
        <v>2307</v>
      </c>
      <c r="B68" s="301">
        <v>8409</v>
      </c>
      <c r="C68" s="301">
        <f>SUM(C69:C71)</f>
        <v>6529</v>
      </c>
      <c r="D68" s="302">
        <f>C68/B68</f>
        <v>0.776430015459627</v>
      </c>
    </row>
    <row r="69" ht="14.25" spans="1:4">
      <c r="A69" s="300" t="s">
        <v>2092</v>
      </c>
      <c r="B69" s="301"/>
      <c r="C69" s="301">
        <v>0</v>
      </c>
      <c r="D69" s="302"/>
    </row>
    <row r="70" ht="14.25" spans="1:4">
      <c r="A70" s="300" t="s">
        <v>2093</v>
      </c>
      <c r="B70" s="301"/>
      <c r="C70" s="301">
        <v>6529</v>
      </c>
      <c r="D70" s="302"/>
    </row>
    <row r="71" ht="14.25" spans="1:4">
      <c r="A71" s="300" t="s">
        <v>2105</v>
      </c>
      <c r="B71" s="301"/>
      <c r="C71" s="301">
        <v>0</v>
      </c>
      <c r="D71" s="302"/>
    </row>
    <row r="72" ht="14.25" spans="1:4">
      <c r="A72" s="297" t="s">
        <v>2308</v>
      </c>
      <c r="B72" s="301"/>
      <c r="C72" s="301">
        <v>0</v>
      </c>
      <c r="D72" s="302"/>
    </row>
    <row r="73" ht="14.25" spans="1:4">
      <c r="A73" s="297" t="s">
        <v>2309</v>
      </c>
      <c r="B73" s="301"/>
      <c r="C73" s="301">
        <f>SUM(C74:C78)</f>
        <v>0</v>
      </c>
      <c r="D73" s="302"/>
    </row>
    <row r="74" ht="14.25" spans="1:4">
      <c r="A74" s="300" t="s">
        <v>2310</v>
      </c>
      <c r="B74" s="301"/>
      <c r="C74" s="301">
        <v>0</v>
      </c>
      <c r="D74" s="302"/>
    </row>
    <row r="75" ht="14.25" spans="1:4">
      <c r="A75" s="300" t="s">
        <v>2311</v>
      </c>
      <c r="B75" s="301"/>
      <c r="C75" s="301">
        <v>0</v>
      </c>
      <c r="D75" s="302"/>
    </row>
    <row r="76" ht="14.25" spans="1:4">
      <c r="A76" s="300" t="s">
        <v>2312</v>
      </c>
      <c r="B76" s="301"/>
      <c r="C76" s="301">
        <v>0</v>
      </c>
      <c r="D76" s="302"/>
    </row>
    <row r="77" ht="14.25" spans="1:4">
      <c r="A77" s="300" t="s">
        <v>2313</v>
      </c>
      <c r="B77" s="301"/>
      <c r="C77" s="301">
        <v>0</v>
      </c>
      <c r="D77" s="302"/>
    </row>
    <row r="78" ht="14.25" spans="1:4">
      <c r="A78" s="300" t="s">
        <v>2314</v>
      </c>
      <c r="B78" s="301"/>
      <c r="C78" s="301">
        <v>0</v>
      </c>
      <c r="D78" s="302"/>
    </row>
    <row r="79" ht="14.25" spans="1:4">
      <c r="A79" s="297" t="s">
        <v>2315</v>
      </c>
      <c r="B79" s="301">
        <v>124166</v>
      </c>
      <c r="C79" s="301">
        <f>SUM(C80:C82)</f>
        <v>141367</v>
      </c>
      <c r="D79" s="302">
        <f>C79/B79</f>
        <v>1.13853228742168</v>
      </c>
    </row>
    <row r="80" ht="14.25" spans="1:4">
      <c r="A80" s="300" t="s">
        <v>2108</v>
      </c>
      <c r="B80" s="301"/>
      <c r="C80" s="301">
        <v>141367</v>
      </c>
      <c r="D80" s="302"/>
    </row>
    <row r="81" ht="14.25" spans="1:4">
      <c r="A81" s="300" t="s">
        <v>2316</v>
      </c>
      <c r="B81" s="301"/>
      <c r="C81" s="301">
        <v>0</v>
      </c>
      <c r="D81" s="302"/>
    </row>
    <row r="82" ht="14.25" spans="1:4">
      <c r="A82" s="300" t="s">
        <v>2317</v>
      </c>
      <c r="B82" s="301"/>
      <c r="C82" s="301">
        <v>0</v>
      </c>
      <c r="D82" s="302"/>
    </row>
    <row r="83" ht="14.25" spans="1:4">
      <c r="A83" s="297" t="s">
        <v>2318</v>
      </c>
      <c r="B83" s="301"/>
      <c r="C83" s="301">
        <f>SUM(C84:C86)</f>
        <v>0</v>
      </c>
      <c r="D83" s="302"/>
    </row>
    <row r="84" ht="14.25" spans="1:4">
      <c r="A84" s="300" t="s">
        <v>2319</v>
      </c>
      <c r="B84" s="301"/>
      <c r="C84" s="301">
        <v>0</v>
      </c>
      <c r="D84" s="302"/>
    </row>
    <row r="85" ht="14.25" spans="1:4">
      <c r="A85" s="300" t="s">
        <v>2320</v>
      </c>
      <c r="B85" s="301"/>
      <c r="C85" s="301">
        <v>0</v>
      </c>
      <c r="D85" s="302"/>
    </row>
    <row r="86" ht="14.25" spans="1:4">
      <c r="A86" s="300" t="s">
        <v>2321</v>
      </c>
      <c r="B86" s="301"/>
      <c r="C86" s="301">
        <v>0</v>
      </c>
      <c r="D86" s="302"/>
    </row>
    <row r="87" ht="14.25" spans="1:4">
      <c r="A87" s="297" t="s">
        <v>2322</v>
      </c>
      <c r="B87" s="301"/>
      <c r="C87" s="301">
        <f>SUM(C88:C90)</f>
        <v>35000</v>
      </c>
      <c r="D87" s="302"/>
    </row>
    <row r="88" ht="14.25" spans="1:4">
      <c r="A88" s="300" t="s">
        <v>2319</v>
      </c>
      <c r="B88" s="301"/>
      <c r="C88" s="301">
        <v>0</v>
      </c>
      <c r="D88" s="302"/>
    </row>
    <row r="89" ht="14.25" spans="1:4">
      <c r="A89" s="300" t="s">
        <v>2320</v>
      </c>
      <c r="B89" s="301"/>
      <c r="C89" s="301">
        <v>0</v>
      </c>
      <c r="D89" s="302"/>
    </row>
    <row r="90" ht="14.25" spans="1:4">
      <c r="A90" s="300" t="s">
        <v>2323</v>
      </c>
      <c r="B90" s="301"/>
      <c r="C90" s="301">
        <v>35000</v>
      </c>
      <c r="D90" s="302"/>
    </row>
    <row r="91" ht="14.25" spans="1:4">
      <c r="A91" s="297" t="s">
        <v>2324</v>
      </c>
      <c r="B91" s="301"/>
      <c r="C91" s="301">
        <f>SUM(C92:C96)</f>
        <v>0</v>
      </c>
      <c r="D91" s="302"/>
    </row>
    <row r="92" ht="14.25" spans="1:4">
      <c r="A92" s="300" t="s">
        <v>2325</v>
      </c>
      <c r="B92" s="301"/>
      <c r="C92" s="301">
        <v>0</v>
      </c>
      <c r="D92" s="302"/>
    </row>
    <row r="93" ht="14.25" spans="1:4">
      <c r="A93" s="300" t="s">
        <v>2326</v>
      </c>
      <c r="B93" s="301"/>
      <c r="C93" s="301">
        <v>0</v>
      </c>
      <c r="D93" s="302"/>
    </row>
    <row r="94" ht="14.25" spans="1:4">
      <c r="A94" s="300" t="s">
        <v>2327</v>
      </c>
      <c r="B94" s="301"/>
      <c r="C94" s="301">
        <v>0</v>
      </c>
      <c r="D94" s="302"/>
    </row>
    <row r="95" ht="14.25" spans="1:4">
      <c r="A95" s="300" t="s">
        <v>2328</v>
      </c>
      <c r="B95" s="301"/>
      <c r="C95" s="301">
        <v>0</v>
      </c>
      <c r="D95" s="302"/>
    </row>
    <row r="96" ht="14.25" spans="1:4">
      <c r="A96" s="300" t="s">
        <v>2329</v>
      </c>
      <c r="B96" s="301"/>
      <c r="C96" s="301">
        <v>0</v>
      </c>
      <c r="D96" s="302"/>
    </row>
    <row r="97" ht="14.25" spans="1:4">
      <c r="A97" s="297" t="s">
        <v>2330</v>
      </c>
      <c r="B97" s="301"/>
      <c r="C97" s="301">
        <f>SUM(C98:C99)</f>
        <v>0</v>
      </c>
      <c r="D97" s="302"/>
    </row>
    <row r="98" ht="14.25" spans="1:4">
      <c r="A98" s="300" t="s">
        <v>2331</v>
      </c>
      <c r="B98" s="301"/>
      <c r="C98" s="301">
        <v>0</v>
      </c>
      <c r="D98" s="302"/>
    </row>
    <row r="99" ht="14.25" spans="1:4">
      <c r="A99" s="300" t="s">
        <v>2332</v>
      </c>
      <c r="B99" s="301"/>
      <c r="C99" s="301">
        <v>0</v>
      </c>
      <c r="D99" s="302"/>
    </row>
    <row r="100" ht="14.25" spans="1:4">
      <c r="A100" s="297" t="s">
        <v>2333</v>
      </c>
      <c r="B100" s="301">
        <v>316000</v>
      </c>
      <c r="C100" s="301">
        <f>SUM(C101:C108)</f>
        <v>2024310</v>
      </c>
      <c r="D100" s="302">
        <f>C100/B100</f>
        <v>6.40604430379747</v>
      </c>
    </row>
    <row r="101" ht="14.25" spans="1:4">
      <c r="A101" s="300" t="s">
        <v>2319</v>
      </c>
      <c r="B101" s="301"/>
      <c r="C101" s="301">
        <v>0</v>
      </c>
      <c r="D101" s="302"/>
    </row>
    <row r="102" ht="14.25" spans="1:4">
      <c r="A102" s="300" t="s">
        <v>2320</v>
      </c>
      <c r="B102" s="301"/>
      <c r="C102" s="301">
        <v>0</v>
      </c>
      <c r="D102" s="302"/>
    </row>
    <row r="103" ht="14.25" spans="1:4">
      <c r="A103" s="300" t="s">
        <v>2334</v>
      </c>
      <c r="B103" s="301"/>
      <c r="C103" s="301">
        <v>0</v>
      </c>
      <c r="D103" s="302"/>
    </row>
    <row r="104" ht="14.25" spans="1:4">
      <c r="A104" s="300" t="s">
        <v>2335</v>
      </c>
      <c r="B104" s="301"/>
      <c r="C104" s="301">
        <v>0</v>
      </c>
      <c r="D104" s="302"/>
    </row>
    <row r="105" ht="14.25" spans="1:4">
      <c r="A105" s="300" t="s">
        <v>2336</v>
      </c>
      <c r="B105" s="301"/>
      <c r="C105" s="301">
        <v>0</v>
      </c>
      <c r="D105" s="302"/>
    </row>
    <row r="106" ht="14.25" spans="1:4">
      <c r="A106" s="300" t="s">
        <v>2337</v>
      </c>
      <c r="B106" s="301"/>
      <c r="C106" s="301">
        <v>0</v>
      </c>
      <c r="D106" s="302"/>
    </row>
    <row r="107" ht="14.25" spans="1:4">
      <c r="A107" s="300" t="s">
        <v>2338</v>
      </c>
      <c r="B107" s="301"/>
      <c r="C107" s="301">
        <v>0</v>
      </c>
      <c r="D107" s="302"/>
    </row>
    <row r="108" ht="14.25" spans="1:4">
      <c r="A108" s="300" t="s">
        <v>2339</v>
      </c>
      <c r="B108" s="301"/>
      <c r="C108" s="301">
        <v>2024310</v>
      </c>
      <c r="D108" s="302"/>
    </row>
    <row r="109" ht="14.25" spans="1:4">
      <c r="A109" s="297" t="s">
        <v>2340</v>
      </c>
      <c r="B109" s="301"/>
      <c r="C109" s="301">
        <f>SUM(C110,C115,C120,C125,C128)</f>
        <v>0</v>
      </c>
      <c r="D109" s="302"/>
    </row>
    <row r="110" ht="14.25" spans="1:4">
      <c r="A110" s="297" t="s">
        <v>2341</v>
      </c>
      <c r="B110" s="301"/>
      <c r="C110" s="301">
        <f>SUM(C111:C114)</f>
        <v>0</v>
      </c>
      <c r="D110" s="302"/>
    </row>
    <row r="111" ht="14.25" spans="1:4">
      <c r="A111" s="300" t="s">
        <v>2288</v>
      </c>
      <c r="B111" s="301"/>
      <c r="C111" s="301">
        <v>0</v>
      </c>
      <c r="D111" s="302"/>
    </row>
    <row r="112" ht="14.25" spans="1:4">
      <c r="A112" s="300" t="s">
        <v>2342</v>
      </c>
      <c r="B112" s="301"/>
      <c r="C112" s="301">
        <v>0</v>
      </c>
      <c r="D112" s="302"/>
    </row>
    <row r="113" ht="14.25" spans="1:4">
      <c r="A113" s="300" t="s">
        <v>2343</v>
      </c>
      <c r="B113" s="301"/>
      <c r="C113" s="301">
        <v>0</v>
      </c>
      <c r="D113" s="302"/>
    </row>
    <row r="114" ht="14.25" spans="1:4">
      <c r="A114" s="300" t="s">
        <v>2344</v>
      </c>
      <c r="B114" s="301"/>
      <c r="C114" s="301">
        <v>0</v>
      </c>
      <c r="D114" s="302"/>
    </row>
    <row r="115" ht="14.25" spans="1:4">
      <c r="A115" s="297" t="s">
        <v>2345</v>
      </c>
      <c r="B115" s="301"/>
      <c r="C115" s="301">
        <f>SUM(C116:C119)</f>
        <v>0</v>
      </c>
      <c r="D115" s="302"/>
    </row>
    <row r="116" ht="14.25" spans="1:4">
      <c r="A116" s="300" t="s">
        <v>2288</v>
      </c>
      <c r="B116" s="301"/>
      <c r="C116" s="301">
        <v>0</v>
      </c>
      <c r="D116" s="302"/>
    </row>
    <row r="117" ht="14.25" spans="1:4">
      <c r="A117" s="300" t="s">
        <v>2342</v>
      </c>
      <c r="B117" s="301"/>
      <c r="C117" s="301">
        <v>0</v>
      </c>
      <c r="D117" s="302"/>
    </row>
    <row r="118" ht="14.25" spans="1:4">
      <c r="A118" s="300" t="s">
        <v>2346</v>
      </c>
      <c r="B118" s="301"/>
      <c r="C118" s="301">
        <v>0</v>
      </c>
      <c r="D118" s="302"/>
    </row>
    <row r="119" ht="14.25" spans="1:4">
      <c r="A119" s="300" t="s">
        <v>2347</v>
      </c>
      <c r="B119" s="301"/>
      <c r="C119" s="301">
        <v>0</v>
      </c>
      <c r="D119" s="302"/>
    </row>
    <row r="120" ht="14.25" spans="1:4">
      <c r="A120" s="297" t="s">
        <v>2348</v>
      </c>
      <c r="B120" s="301"/>
      <c r="C120" s="301">
        <f>SUM(C121:C124)</f>
        <v>0</v>
      </c>
      <c r="D120" s="302"/>
    </row>
    <row r="121" ht="14.25" spans="1:4">
      <c r="A121" s="300" t="s">
        <v>1059</v>
      </c>
      <c r="B121" s="301"/>
      <c r="C121" s="301">
        <v>0</v>
      </c>
      <c r="D121" s="302"/>
    </row>
    <row r="122" ht="14.25" spans="1:4">
      <c r="A122" s="300" t="s">
        <v>2349</v>
      </c>
      <c r="B122" s="301"/>
      <c r="C122" s="301">
        <v>0</v>
      </c>
      <c r="D122" s="302"/>
    </row>
    <row r="123" ht="14.25" spans="1:4">
      <c r="A123" s="300" t="s">
        <v>2350</v>
      </c>
      <c r="B123" s="301"/>
      <c r="C123" s="301">
        <v>0</v>
      </c>
      <c r="D123" s="302"/>
    </row>
    <row r="124" ht="14.25" spans="1:4">
      <c r="A124" s="300" t="s">
        <v>2351</v>
      </c>
      <c r="B124" s="301"/>
      <c r="C124" s="301">
        <v>0</v>
      </c>
      <c r="D124" s="302"/>
    </row>
    <row r="125" ht="14.25" spans="1:4">
      <c r="A125" s="297" t="s">
        <v>2352</v>
      </c>
      <c r="B125" s="301"/>
      <c r="C125" s="301">
        <f>SUM(C126:C127)</f>
        <v>0</v>
      </c>
      <c r="D125" s="302"/>
    </row>
    <row r="126" ht="14.25" spans="1:4">
      <c r="A126" s="300" t="s">
        <v>2353</v>
      </c>
      <c r="B126" s="301"/>
      <c r="C126" s="301">
        <v>0</v>
      </c>
      <c r="D126" s="302"/>
    </row>
    <row r="127" ht="14.25" spans="1:4">
      <c r="A127" s="300" t="s">
        <v>2354</v>
      </c>
      <c r="B127" s="301"/>
      <c r="C127" s="301">
        <v>0</v>
      </c>
      <c r="D127" s="302"/>
    </row>
    <row r="128" ht="14.25" spans="1:4">
      <c r="A128" s="297" t="s">
        <v>2355</v>
      </c>
      <c r="B128" s="301"/>
      <c r="C128" s="301">
        <f>SUM(C129:C132)</f>
        <v>0</v>
      </c>
      <c r="D128" s="302"/>
    </row>
    <row r="129" ht="14.25" spans="1:4">
      <c r="A129" s="300" t="s">
        <v>2356</v>
      </c>
      <c r="B129" s="301"/>
      <c r="C129" s="301">
        <v>0</v>
      </c>
      <c r="D129" s="302"/>
    </row>
    <row r="130" ht="14.25" spans="1:4">
      <c r="A130" s="300" t="s">
        <v>2357</v>
      </c>
      <c r="B130" s="301"/>
      <c r="C130" s="301">
        <v>0</v>
      </c>
      <c r="D130" s="302"/>
    </row>
    <row r="131" ht="14.25" spans="1:4">
      <c r="A131" s="300" t="s">
        <v>2358</v>
      </c>
      <c r="B131" s="301"/>
      <c r="C131" s="301">
        <v>0</v>
      </c>
      <c r="D131" s="302"/>
    </row>
    <row r="132" ht="14.25" spans="1:4">
      <c r="A132" s="300" t="s">
        <v>2359</v>
      </c>
      <c r="B132" s="301"/>
      <c r="C132" s="301">
        <v>0</v>
      </c>
      <c r="D132" s="302"/>
    </row>
    <row r="133" ht="14.25" spans="1:4">
      <c r="A133" s="297" t="s">
        <v>2360</v>
      </c>
      <c r="B133" s="301">
        <f>SUM(B134,B139,B144,B149,B158,B165,B174,B177,B180,B181)</f>
        <v>96572</v>
      </c>
      <c r="C133" s="301">
        <f>SUM(C134,C139,C144,C149,C158,C165,C174,C177,C180,C181)</f>
        <v>54899</v>
      </c>
      <c r="D133" s="302">
        <f>C133/B133</f>
        <v>0.568477405459139</v>
      </c>
    </row>
    <row r="134" ht="14.25" spans="1:4">
      <c r="A134" s="297" t="s">
        <v>2361</v>
      </c>
      <c r="B134" s="301"/>
      <c r="C134" s="301">
        <f>SUM(C135:C138)</f>
        <v>0</v>
      </c>
      <c r="D134" s="302"/>
    </row>
    <row r="135" ht="14.25" spans="1:4">
      <c r="A135" s="300" t="s">
        <v>1100</v>
      </c>
      <c r="B135" s="301"/>
      <c r="C135" s="301">
        <v>0</v>
      </c>
      <c r="D135" s="302"/>
    </row>
    <row r="136" ht="14.25" spans="1:4">
      <c r="A136" s="300" t="s">
        <v>1101</v>
      </c>
      <c r="B136" s="301"/>
      <c r="C136" s="301">
        <v>0</v>
      </c>
      <c r="D136" s="302"/>
    </row>
    <row r="137" ht="14.25" spans="1:4">
      <c r="A137" s="300" t="s">
        <v>2362</v>
      </c>
      <c r="B137" s="301"/>
      <c r="C137" s="301">
        <v>0</v>
      </c>
      <c r="D137" s="302"/>
    </row>
    <row r="138" ht="14.25" spans="1:4">
      <c r="A138" s="300" t="s">
        <v>2363</v>
      </c>
      <c r="B138" s="301"/>
      <c r="C138" s="301">
        <v>0</v>
      </c>
      <c r="D138" s="302"/>
    </row>
    <row r="139" ht="14.25" spans="1:4">
      <c r="A139" s="297" t="s">
        <v>2364</v>
      </c>
      <c r="B139" s="301"/>
      <c r="C139" s="301">
        <f>SUM(C140:C143)</f>
        <v>0</v>
      </c>
      <c r="D139" s="302"/>
    </row>
    <row r="140" ht="14.25" spans="1:4">
      <c r="A140" s="300" t="s">
        <v>2362</v>
      </c>
      <c r="B140" s="301"/>
      <c r="C140" s="301">
        <v>0</v>
      </c>
      <c r="D140" s="302"/>
    </row>
    <row r="141" ht="14.25" spans="1:4">
      <c r="A141" s="300" t="s">
        <v>2365</v>
      </c>
      <c r="B141" s="301"/>
      <c r="C141" s="301">
        <v>0</v>
      </c>
      <c r="D141" s="302"/>
    </row>
    <row r="142" ht="14.25" spans="1:4">
      <c r="A142" s="300" t="s">
        <v>2366</v>
      </c>
      <c r="B142" s="301"/>
      <c r="C142" s="301">
        <v>0</v>
      </c>
      <c r="D142" s="302"/>
    </row>
    <row r="143" ht="14.25" spans="1:4">
      <c r="A143" s="300" t="s">
        <v>2367</v>
      </c>
      <c r="B143" s="301"/>
      <c r="C143" s="301">
        <v>0</v>
      </c>
      <c r="D143" s="302"/>
    </row>
    <row r="144" ht="14.25" spans="1:4">
      <c r="A144" s="297" t="s">
        <v>2368</v>
      </c>
      <c r="B144" s="301">
        <v>10800</v>
      </c>
      <c r="C144" s="301">
        <f>SUM(C145:C148)</f>
        <v>4717</v>
      </c>
      <c r="D144" s="302">
        <f>C144/B144</f>
        <v>0.436759259259259</v>
      </c>
    </row>
    <row r="145" ht="14.25" spans="1:4">
      <c r="A145" s="300" t="s">
        <v>1107</v>
      </c>
      <c r="B145" s="301"/>
      <c r="C145" s="301">
        <v>0</v>
      </c>
      <c r="D145" s="302"/>
    </row>
    <row r="146" ht="14.25" spans="1:4">
      <c r="A146" s="300" t="s">
        <v>2369</v>
      </c>
      <c r="B146" s="301"/>
      <c r="C146" s="301">
        <v>0</v>
      </c>
      <c r="D146" s="302"/>
    </row>
    <row r="147" ht="14.25" spans="1:4">
      <c r="A147" s="300" t="s">
        <v>2111</v>
      </c>
      <c r="B147" s="301"/>
      <c r="C147" s="301">
        <v>0</v>
      </c>
      <c r="D147" s="302"/>
    </row>
    <row r="148" ht="14.25" spans="1:4">
      <c r="A148" s="300" t="s">
        <v>2112</v>
      </c>
      <c r="B148" s="301"/>
      <c r="C148" s="301">
        <v>4717</v>
      </c>
      <c r="D148" s="302"/>
    </row>
    <row r="149" ht="14.25" spans="1:4">
      <c r="A149" s="297" t="s">
        <v>2370</v>
      </c>
      <c r="B149" s="301"/>
      <c r="C149" s="301">
        <f>SUM(C150:C157)</f>
        <v>0</v>
      </c>
      <c r="D149" s="302"/>
    </row>
    <row r="150" ht="14.25" spans="1:4">
      <c r="A150" s="300" t="s">
        <v>2371</v>
      </c>
      <c r="B150" s="301"/>
      <c r="C150" s="301">
        <v>0</v>
      </c>
      <c r="D150" s="302"/>
    </row>
    <row r="151" ht="14.25" spans="1:4">
      <c r="A151" s="300" t="s">
        <v>2372</v>
      </c>
      <c r="B151" s="301"/>
      <c r="C151" s="301">
        <v>0</v>
      </c>
      <c r="D151" s="302"/>
    </row>
    <row r="152" ht="14.25" spans="1:4">
      <c r="A152" s="300" t="s">
        <v>2373</v>
      </c>
      <c r="B152" s="301"/>
      <c r="C152" s="301">
        <v>0</v>
      </c>
      <c r="D152" s="302"/>
    </row>
    <row r="153" ht="14.25" spans="1:4">
      <c r="A153" s="300" t="s">
        <v>2374</v>
      </c>
      <c r="B153" s="301"/>
      <c r="C153" s="301">
        <v>0</v>
      </c>
      <c r="D153" s="302"/>
    </row>
    <row r="154" ht="14.25" spans="1:4">
      <c r="A154" s="300" t="s">
        <v>2375</v>
      </c>
      <c r="B154" s="301"/>
      <c r="C154" s="301">
        <v>0</v>
      </c>
      <c r="D154" s="302"/>
    </row>
    <row r="155" ht="14.25" spans="1:4">
      <c r="A155" s="300" t="s">
        <v>2376</v>
      </c>
      <c r="B155" s="301"/>
      <c r="C155" s="301">
        <v>0</v>
      </c>
      <c r="D155" s="302"/>
    </row>
    <row r="156" ht="14.25" spans="1:4">
      <c r="A156" s="300" t="s">
        <v>2377</v>
      </c>
      <c r="B156" s="301"/>
      <c r="C156" s="301">
        <v>0</v>
      </c>
      <c r="D156" s="302"/>
    </row>
    <row r="157" ht="14.25" spans="1:4">
      <c r="A157" s="300" t="s">
        <v>2378</v>
      </c>
      <c r="B157" s="301"/>
      <c r="C157" s="301">
        <v>0</v>
      </c>
      <c r="D157" s="302"/>
    </row>
    <row r="158" ht="14.25" spans="1:4">
      <c r="A158" s="297" t="s">
        <v>2379</v>
      </c>
      <c r="B158" s="301"/>
      <c r="C158" s="301">
        <f>SUM(C159:C164)</f>
        <v>0</v>
      </c>
      <c r="D158" s="302"/>
    </row>
    <row r="159" ht="14.25" spans="1:4">
      <c r="A159" s="300" t="s">
        <v>2380</v>
      </c>
      <c r="B159" s="301"/>
      <c r="C159" s="301">
        <v>0</v>
      </c>
      <c r="D159" s="302"/>
    </row>
    <row r="160" ht="14.25" spans="1:4">
      <c r="A160" s="300" t="s">
        <v>2381</v>
      </c>
      <c r="B160" s="301"/>
      <c r="C160" s="301">
        <v>0</v>
      </c>
      <c r="D160" s="302"/>
    </row>
    <row r="161" ht="14.25" spans="1:4">
      <c r="A161" s="300" t="s">
        <v>2382</v>
      </c>
      <c r="B161" s="301"/>
      <c r="C161" s="301">
        <v>0</v>
      </c>
      <c r="D161" s="302"/>
    </row>
    <row r="162" ht="14.25" spans="1:4">
      <c r="A162" s="300" t="s">
        <v>2383</v>
      </c>
      <c r="B162" s="301"/>
      <c r="C162" s="301">
        <v>0</v>
      </c>
      <c r="D162" s="302"/>
    </row>
    <row r="163" ht="14.25" spans="1:4">
      <c r="A163" s="300" t="s">
        <v>2384</v>
      </c>
      <c r="B163" s="301"/>
      <c r="C163" s="301">
        <v>0</v>
      </c>
      <c r="D163" s="302"/>
    </row>
    <row r="164" ht="14.25" spans="1:4">
      <c r="A164" s="300" t="s">
        <v>2385</v>
      </c>
      <c r="B164" s="301"/>
      <c r="C164" s="301">
        <v>0</v>
      </c>
      <c r="D164" s="302"/>
    </row>
    <row r="165" ht="14.25" spans="1:4">
      <c r="A165" s="297" t="s">
        <v>2113</v>
      </c>
      <c r="B165" s="301">
        <v>85772</v>
      </c>
      <c r="C165" s="301">
        <f>SUM(C166:C173)</f>
        <v>50182</v>
      </c>
      <c r="D165" s="302">
        <f>C165/B165</f>
        <v>0.585062724432216</v>
      </c>
    </row>
    <row r="166" ht="14.25" spans="1:4">
      <c r="A166" s="300" t="s">
        <v>2114</v>
      </c>
      <c r="B166" s="301"/>
      <c r="C166" s="301">
        <v>44252</v>
      </c>
      <c r="D166" s="302"/>
    </row>
    <row r="167" ht="14.25" spans="1:4">
      <c r="A167" s="300" t="s">
        <v>1132</v>
      </c>
      <c r="B167" s="301"/>
      <c r="C167" s="301">
        <v>0</v>
      </c>
      <c r="D167" s="302"/>
    </row>
    <row r="168" ht="14.25" spans="1:4">
      <c r="A168" s="300" t="s">
        <v>2386</v>
      </c>
      <c r="B168" s="301"/>
      <c r="C168" s="301">
        <v>0</v>
      </c>
      <c r="D168" s="302"/>
    </row>
    <row r="169" ht="14.25" spans="1:4">
      <c r="A169" s="300" t="s">
        <v>2387</v>
      </c>
      <c r="B169" s="301"/>
      <c r="C169" s="301">
        <v>2577</v>
      </c>
      <c r="D169" s="302"/>
    </row>
    <row r="170" ht="14.25" spans="1:4">
      <c r="A170" s="300" t="s">
        <v>2388</v>
      </c>
      <c r="B170" s="301"/>
      <c r="C170" s="301">
        <v>0</v>
      </c>
      <c r="D170" s="302"/>
    </row>
    <row r="171" ht="14.25" spans="1:4">
      <c r="A171" s="300" t="s">
        <v>2389</v>
      </c>
      <c r="B171" s="301"/>
      <c r="C171" s="301">
        <v>3330</v>
      </c>
      <c r="D171" s="302"/>
    </row>
    <row r="172" ht="14.25" spans="1:4">
      <c r="A172" s="300" t="s">
        <v>2390</v>
      </c>
      <c r="B172" s="301"/>
      <c r="C172" s="301">
        <v>0</v>
      </c>
      <c r="D172" s="302"/>
    </row>
    <row r="173" ht="14.25" spans="1:4">
      <c r="A173" s="300" t="s">
        <v>2115</v>
      </c>
      <c r="B173" s="301"/>
      <c r="C173" s="301">
        <v>23</v>
      </c>
      <c r="D173" s="302"/>
    </row>
    <row r="174" ht="14.25" spans="1:4">
      <c r="A174" s="297" t="s">
        <v>2391</v>
      </c>
      <c r="B174" s="301"/>
      <c r="C174" s="301">
        <f>SUM(C175:C176)</f>
        <v>0</v>
      </c>
      <c r="D174" s="302"/>
    </row>
    <row r="175" ht="14.25" spans="1:4">
      <c r="A175" s="300" t="s">
        <v>2392</v>
      </c>
      <c r="B175" s="301"/>
      <c r="C175" s="301">
        <v>0</v>
      </c>
      <c r="D175" s="302"/>
    </row>
    <row r="176" ht="14.25" spans="1:4">
      <c r="A176" s="300" t="s">
        <v>2393</v>
      </c>
      <c r="B176" s="301"/>
      <c r="C176" s="301">
        <v>0</v>
      </c>
      <c r="D176" s="302"/>
    </row>
    <row r="177" ht="14.25" spans="1:4">
      <c r="A177" s="297" t="s">
        <v>2394</v>
      </c>
      <c r="B177" s="301"/>
      <c r="C177" s="301">
        <f>SUM(C178:C179)</f>
        <v>0</v>
      </c>
      <c r="D177" s="302"/>
    </row>
    <row r="178" ht="14.25" spans="1:4">
      <c r="A178" s="300" t="s">
        <v>2392</v>
      </c>
      <c r="B178" s="301"/>
      <c r="C178" s="301">
        <v>0</v>
      </c>
      <c r="D178" s="302"/>
    </row>
    <row r="179" ht="14.25" spans="1:4">
      <c r="A179" s="300" t="s">
        <v>2395</v>
      </c>
      <c r="B179" s="301"/>
      <c r="C179" s="301">
        <v>0</v>
      </c>
      <c r="D179" s="302"/>
    </row>
    <row r="180" ht="14.25" spans="1:4">
      <c r="A180" s="297" t="s">
        <v>2396</v>
      </c>
      <c r="B180" s="301"/>
      <c r="C180" s="301">
        <v>0</v>
      </c>
      <c r="D180" s="302"/>
    </row>
    <row r="181" ht="14.25" spans="1:4">
      <c r="A181" s="297" t="s">
        <v>2397</v>
      </c>
      <c r="B181" s="301"/>
      <c r="C181" s="301">
        <f>SUM(C182:C184)</f>
        <v>0</v>
      </c>
      <c r="D181" s="302"/>
    </row>
    <row r="182" ht="14.25" spans="1:4">
      <c r="A182" s="300" t="s">
        <v>2398</v>
      </c>
      <c r="B182" s="301"/>
      <c r="C182" s="301">
        <v>0</v>
      </c>
      <c r="D182" s="302"/>
    </row>
    <row r="183" ht="14.25" spans="1:4">
      <c r="A183" s="300" t="s">
        <v>2399</v>
      </c>
      <c r="B183" s="301"/>
      <c r="C183" s="301">
        <v>0</v>
      </c>
      <c r="D183" s="302"/>
    </row>
    <row r="184" ht="14.25" spans="1:4">
      <c r="A184" s="300" t="s">
        <v>2400</v>
      </c>
      <c r="B184" s="301"/>
      <c r="C184" s="301">
        <v>0</v>
      </c>
      <c r="D184" s="302"/>
    </row>
    <row r="185" ht="14.25" spans="1:4">
      <c r="A185" s="297" t="s">
        <v>2401</v>
      </c>
      <c r="B185" s="301"/>
      <c r="C185" s="301">
        <f>C186</f>
        <v>0</v>
      </c>
      <c r="D185" s="302"/>
    </row>
    <row r="186" ht="14.25" spans="1:4">
      <c r="A186" s="297" t="s">
        <v>2402</v>
      </c>
      <c r="B186" s="301"/>
      <c r="C186" s="301">
        <f>SUM(C187:C189)</f>
        <v>0</v>
      </c>
      <c r="D186" s="302"/>
    </row>
    <row r="187" ht="14.25" spans="1:4">
      <c r="A187" s="300" t="s">
        <v>2403</v>
      </c>
      <c r="B187" s="301"/>
      <c r="C187" s="301">
        <v>0</v>
      </c>
      <c r="D187" s="302"/>
    </row>
    <row r="188" ht="14.25" spans="1:4">
      <c r="A188" s="300" t="s">
        <v>2404</v>
      </c>
      <c r="B188" s="301"/>
      <c r="C188" s="301">
        <v>0</v>
      </c>
      <c r="D188" s="302"/>
    </row>
    <row r="189" ht="14.25" spans="1:4">
      <c r="A189" s="300" t="s">
        <v>2405</v>
      </c>
      <c r="B189" s="301"/>
      <c r="C189" s="301">
        <v>0</v>
      </c>
      <c r="D189" s="302"/>
    </row>
    <row r="190" ht="14.25" spans="1:4">
      <c r="A190" s="297" t="s">
        <v>2406</v>
      </c>
      <c r="B190" s="301"/>
      <c r="C190" s="301">
        <f>C191</f>
        <v>0</v>
      </c>
      <c r="D190" s="302"/>
    </row>
    <row r="191" ht="14.25" spans="1:4">
      <c r="A191" s="297" t="s">
        <v>1265</v>
      </c>
      <c r="B191" s="301"/>
      <c r="C191" s="301">
        <f>SUM(C192:C193)</f>
        <v>0</v>
      </c>
      <c r="D191" s="302"/>
    </row>
    <row r="192" ht="14.25" spans="1:4">
      <c r="A192" s="300" t="s">
        <v>2407</v>
      </c>
      <c r="B192" s="301"/>
      <c r="C192" s="301">
        <v>0</v>
      </c>
      <c r="D192" s="302"/>
    </row>
    <row r="193" ht="14.25" spans="1:4">
      <c r="A193" s="300" t="s">
        <v>2408</v>
      </c>
      <c r="B193" s="301"/>
      <c r="C193" s="301">
        <v>0</v>
      </c>
      <c r="D193" s="302"/>
    </row>
    <row r="194" ht="14.25" spans="1:4">
      <c r="A194" s="297" t="s">
        <v>1544</v>
      </c>
      <c r="B194" s="301">
        <f>SUM(B195,B199,B208)</f>
        <v>1189903</v>
      </c>
      <c r="C194" s="301">
        <f>SUM(C195,C199,C208)</f>
        <v>2637453</v>
      </c>
      <c r="D194" s="302">
        <f>C194/B194</f>
        <v>2.21652773377326</v>
      </c>
    </row>
    <row r="195" ht="14.25" spans="1:4">
      <c r="A195" s="297" t="s">
        <v>2117</v>
      </c>
      <c r="B195" s="301">
        <v>1084100</v>
      </c>
      <c r="C195" s="301">
        <f>SUM(C196:C198)</f>
        <v>2540503</v>
      </c>
      <c r="D195" s="302">
        <f>C195/B195</f>
        <v>2.34342127110045</v>
      </c>
    </row>
    <row r="196" ht="14.25" spans="1:4">
      <c r="A196" s="300" t="s">
        <v>2409</v>
      </c>
      <c r="B196" s="301"/>
      <c r="C196" s="301">
        <v>241</v>
      </c>
      <c r="D196" s="302"/>
    </row>
    <row r="197" ht="14.25" spans="1:4">
      <c r="A197" s="300" t="s">
        <v>2410</v>
      </c>
      <c r="B197" s="301"/>
      <c r="C197" s="301">
        <v>2540262</v>
      </c>
      <c r="D197" s="302"/>
    </row>
    <row r="198" ht="14.25" spans="1:4">
      <c r="A198" s="300" t="s">
        <v>2411</v>
      </c>
      <c r="B198" s="301"/>
      <c r="C198" s="301">
        <v>0</v>
      </c>
      <c r="D198" s="302"/>
    </row>
    <row r="199" ht="14.25" spans="1:4">
      <c r="A199" s="297" t="s">
        <v>2121</v>
      </c>
      <c r="B199" s="301">
        <v>19899</v>
      </c>
      <c r="C199" s="301">
        <f>SUM(C200:C207)</f>
        <v>18077</v>
      </c>
      <c r="D199" s="302">
        <f>C199/B199</f>
        <v>0.908437609930147</v>
      </c>
    </row>
    <row r="200" ht="14.25" spans="1:4">
      <c r="A200" s="300" t="s">
        <v>2412</v>
      </c>
      <c r="B200" s="301"/>
      <c r="C200" s="301">
        <v>0</v>
      </c>
      <c r="D200" s="302"/>
    </row>
    <row r="201" ht="14.25" spans="1:4">
      <c r="A201" s="300" t="s">
        <v>2413</v>
      </c>
      <c r="B201" s="301"/>
      <c r="C201" s="301">
        <v>0</v>
      </c>
      <c r="D201" s="302"/>
    </row>
    <row r="202" ht="14.25" spans="1:4">
      <c r="A202" s="300" t="s">
        <v>2122</v>
      </c>
      <c r="B202" s="301"/>
      <c r="C202" s="301">
        <v>10082</v>
      </c>
      <c r="D202" s="302"/>
    </row>
    <row r="203" ht="14.25" spans="1:4">
      <c r="A203" s="300" t="s">
        <v>2123</v>
      </c>
      <c r="B203" s="301"/>
      <c r="C203" s="301">
        <v>7995</v>
      </c>
      <c r="D203" s="302"/>
    </row>
    <row r="204" ht="14.25" spans="1:4">
      <c r="A204" s="300" t="s">
        <v>2414</v>
      </c>
      <c r="B204" s="301"/>
      <c r="C204" s="301">
        <v>0</v>
      </c>
      <c r="D204" s="302"/>
    </row>
    <row r="205" ht="14.25" spans="1:4">
      <c r="A205" s="300" t="s">
        <v>2415</v>
      </c>
      <c r="B205" s="301"/>
      <c r="C205" s="301">
        <v>0</v>
      </c>
      <c r="D205" s="302"/>
    </row>
    <row r="206" ht="14.25" spans="1:4">
      <c r="A206" s="300" t="s">
        <v>2416</v>
      </c>
      <c r="B206" s="301"/>
      <c r="C206" s="301">
        <v>0</v>
      </c>
      <c r="D206" s="302"/>
    </row>
    <row r="207" ht="14.25" spans="1:4">
      <c r="A207" s="300" t="s">
        <v>2417</v>
      </c>
      <c r="B207" s="301"/>
      <c r="C207" s="301">
        <v>0</v>
      </c>
      <c r="D207" s="302"/>
    </row>
    <row r="208" ht="14.25" spans="1:4">
      <c r="A208" s="297" t="s">
        <v>2418</v>
      </c>
      <c r="B208" s="301">
        <v>85904</v>
      </c>
      <c r="C208" s="301">
        <f>SUM(C209:C219)</f>
        <v>78873</v>
      </c>
      <c r="D208" s="302">
        <f>C208/B208</f>
        <v>0.918152821754517</v>
      </c>
    </row>
    <row r="209" ht="14.25" spans="1:4">
      <c r="A209" s="300" t="s">
        <v>2419</v>
      </c>
      <c r="B209" s="301"/>
      <c r="C209" s="301">
        <v>0</v>
      </c>
      <c r="D209" s="302"/>
    </row>
    <row r="210" ht="14.25" spans="1:4">
      <c r="A210" s="300" t="s">
        <v>2125</v>
      </c>
      <c r="B210" s="301"/>
      <c r="C210" s="301">
        <v>42319</v>
      </c>
      <c r="D210" s="302"/>
    </row>
    <row r="211" ht="14.25" spans="1:4">
      <c r="A211" s="300" t="s">
        <v>2126</v>
      </c>
      <c r="B211" s="301"/>
      <c r="C211" s="301">
        <v>33599</v>
      </c>
      <c r="D211" s="302"/>
    </row>
    <row r="212" ht="14.25" spans="1:4">
      <c r="A212" s="300" t="s">
        <v>2420</v>
      </c>
      <c r="B212" s="301"/>
      <c r="C212" s="301">
        <v>0</v>
      </c>
      <c r="D212" s="302"/>
    </row>
    <row r="213" ht="14.25" spans="1:4">
      <c r="A213" s="300" t="s">
        <v>2421</v>
      </c>
      <c r="B213" s="301"/>
      <c r="C213" s="301">
        <v>0</v>
      </c>
      <c r="D213" s="302"/>
    </row>
    <row r="214" ht="14.25" spans="1:4">
      <c r="A214" s="300" t="s">
        <v>2127</v>
      </c>
      <c r="B214" s="301"/>
      <c r="C214" s="301">
        <v>2277</v>
      </c>
      <c r="D214" s="302"/>
    </row>
    <row r="215" ht="14.25" spans="1:4">
      <c r="A215" s="300" t="s">
        <v>2422</v>
      </c>
      <c r="B215" s="301"/>
      <c r="C215" s="301">
        <v>0</v>
      </c>
      <c r="D215" s="302"/>
    </row>
    <row r="216" ht="14.25" spans="1:4">
      <c r="A216" s="300" t="s">
        <v>2423</v>
      </c>
      <c r="B216" s="301"/>
      <c r="C216" s="301">
        <v>0</v>
      </c>
      <c r="D216" s="302"/>
    </row>
    <row r="217" ht="14.25" spans="1:4">
      <c r="A217" s="300" t="s">
        <v>2424</v>
      </c>
      <c r="B217" s="301"/>
      <c r="C217" s="301">
        <v>0</v>
      </c>
      <c r="D217" s="302"/>
    </row>
    <row r="218" ht="14.25" spans="1:4">
      <c r="A218" s="300" t="s">
        <v>2128</v>
      </c>
      <c r="B218" s="301"/>
      <c r="C218" s="301">
        <v>678</v>
      </c>
      <c r="D218" s="302"/>
    </row>
    <row r="219" ht="14.25" spans="1:4">
      <c r="A219" s="300" t="s">
        <v>2425</v>
      </c>
      <c r="B219" s="301"/>
      <c r="C219" s="301">
        <v>0</v>
      </c>
      <c r="D219" s="302"/>
    </row>
    <row r="220" ht="14.25" spans="1:4">
      <c r="A220" s="297" t="s">
        <v>2426</v>
      </c>
      <c r="B220" s="301">
        <v>240072</v>
      </c>
      <c r="C220" s="301">
        <f>C221</f>
        <v>161409</v>
      </c>
      <c r="D220" s="302">
        <f>C220/B220</f>
        <v>0.672335799260222</v>
      </c>
    </row>
    <row r="221" ht="14.25" spans="1:4">
      <c r="A221" s="297" t="s">
        <v>2130</v>
      </c>
      <c r="B221" s="301"/>
      <c r="C221" s="301">
        <f>SUM(C222:C237)</f>
        <v>161409</v>
      </c>
      <c r="D221" s="302"/>
    </row>
    <row r="222" ht="14.25" spans="1:4">
      <c r="A222" s="300" t="s">
        <v>2427</v>
      </c>
      <c r="B222" s="301"/>
      <c r="C222" s="301">
        <v>0</v>
      </c>
      <c r="D222" s="302"/>
    </row>
    <row r="223" ht="14.25" spans="1:4">
      <c r="A223" s="300" t="s">
        <v>2428</v>
      </c>
      <c r="B223" s="301"/>
      <c r="C223" s="301">
        <v>0</v>
      </c>
      <c r="D223" s="302"/>
    </row>
    <row r="224" ht="14.25" spans="1:4">
      <c r="A224" s="300" t="s">
        <v>2429</v>
      </c>
      <c r="B224" s="301"/>
      <c r="C224" s="301">
        <v>0</v>
      </c>
      <c r="D224" s="302"/>
    </row>
    <row r="225" ht="14.25" spans="1:4">
      <c r="A225" s="300" t="s">
        <v>2430</v>
      </c>
      <c r="B225" s="301"/>
      <c r="C225" s="301">
        <v>84794</v>
      </c>
      <c r="D225" s="302"/>
    </row>
    <row r="226" ht="14.25" spans="1:4">
      <c r="A226" s="300" t="s">
        <v>2431</v>
      </c>
      <c r="B226" s="301"/>
      <c r="C226" s="301">
        <v>0</v>
      </c>
      <c r="D226" s="302"/>
    </row>
    <row r="227" ht="14.25" spans="1:4">
      <c r="A227" s="300" t="s">
        <v>2432</v>
      </c>
      <c r="B227" s="301"/>
      <c r="C227" s="301">
        <v>0</v>
      </c>
      <c r="D227" s="302"/>
    </row>
    <row r="228" ht="14.25" spans="1:4">
      <c r="A228" s="300" t="s">
        <v>2433</v>
      </c>
      <c r="B228" s="301"/>
      <c r="C228" s="301">
        <v>0</v>
      </c>
      <c r="D228" s="302"/>
    </row>
    <row r="229" ht="14.25" spans="1:4">
      <c r="A229" s="300" t="s">
        <v>2434</v>
      </c>
      <c r="B229" s="301"/>
      <c r="C229" s="301">
        <v>0</v>
      </c>
      <c r="D229" s="302"/>
    </row>
    <row r="230" ht="14.25" spans="1:4">
      <c r="A230" s="300" t="s">
        <v>2435</v>
      </c>
      <c r="B230" s="301"/>
      <c r="C230" s="301">
        <v>0</v>
      </c>
      <c r="D230" s="302"/>
    </row>
    <row r="231" ht="14.25" spans="1:4">
      <c r="A231" s="300" t="s">
        <v>2436</v>
      </c>
      <c r="B231" s="301"/>
      <c r="C231" s="301">
        <v>0</v>
      </c>
      <c r="D231" s="302"/>
    </row>
    <row r="232" ht="14.25" spans="1:4">
      <c r="A232" s="300" t="s">
        <v>2131</v>
      </c>
      <c r="B232" s="301"/>
      <c r="C232" s="301">
        <v>1201</v>
      </c>
      <c r="D232" s="302"/>
    </row>
    <row r="233" ht="14.25" spans="1:4">
      <c r="A233" s="300" t="s">
        <v>2437</v>
      </c>
      <c r="B233" s="301"/>
      <c r="C233" s="301">
        <v>5280</v>
      </c>
      <c r="D233" s="302"/>
    </row>
    <row r="234" ht="14.25" spans="1:4">
      <c r="A234" s="300" t="s">
        <v>2438</v>
      </c>
      <c r="B234" s="301"/>
      <c r="C234" s="301">
        <v>0</v>
      </c>
      <c r="D234" s="302"/>
    </row>
    <row r="235" ht="14.25" spans="1:4">
      <c r="A235" s="300" t="s">
        <v>2132</v>
      </c>
      <c r="B235" s="301"/>
      <c r="C235" s="301">
        <v>7316</v>
      </c>
      <c r="D235" s="302"/>
    </row>
    <row r="236" ht="14.25" spans="1:4">
      <c r="A236" s="300" t="s">
        <v>2133</v>
      </c>
      <c r="B236" s="301"/>
      <c r="C236" s="301">
        <v>62818</v>
      </c>
      <c r="D236" s="302"/>
    </row>
    <row r="237" ht="14.25" spans="1:4">
      <c r="A237" s="300" t="s">
        <v>2439</v>
      </c>
      <c r="B237" s="301"/>
      <c r="C237" s="301">
        <v>0</v>
      </c>
      <c r="D237" s="302"/>
    </row>
    <row r="238" ht="14.25" spans="1:4">
      <c r="A238" s="297" t="s">
        <v>2440</v>
      </c>
      <c r="B238" s="301">
        <v>3767</v>
      </c>
      <c r="C238" s="301">
        <f>C239</f>
        <v>4712</v>
      </c>
      <c r="D238" s="302">
        <f>C238/B238</f>
        <v>1.25086275550836</v>
      </c>
    </row>
    <row r="239" ht="14.25" spans="1:4">
      <c r="A239" s="297" t="s">
        <v>2135</v>
      </c>
      <c r="B239" s="301"/>
      <c r="C239" s="301">
        <f>SUM(C240:C255)</f>
        <v>4712</v>
      </c>
      <c r="D239" s="302"/>
    </row>
    <row r="240" ht="14.25" spans="1:4">
      <c r="A240" s="300" t="s">
        <v>2441</v>
      </c>
      <c r="B240" s="301"/>
      <c r="C240" s="301">
        <v>0</v>
      </c>
      <c r="D240" s="302"/>
    </row>
    <row r="241" ht="14.25" spans="1:4">
      <c r="A241" s="300" t="s">
        <v>2442</v>
      </c>
      <c r="B241" s="301"/>
      <c r="C241" s="301">
        <v>0</v>
      </c>
      <c r="D241" s="302"/>
    </row>
    <row r="242" ht="14.25" spans="1:4">
      <c r="A242" s="300" t="s">
        <v>2443</v>
      </c>
      <c r="B242" s="301"/>
      <c r="C242" s="301">
        <v>0</v>
      </c>
      <c r="D242" s="302"/>
    </row>
    <row r="243" ht="14.25" spans="1:4">
      <c r="A243" s="300" t="s">
        <v>2136</v>
      </c>
      <c r="B243" s="301"/>
      <c r="C243" s="301">
        <v>2351</v>
      </c>
      <c r="D243" s="302"/>
    </row>
    <row r="244" ht="14.25" spans="1:4">
      <c r="A244" s="300" t="s">
        <v>2444</v>
      </c>
      <c r="B244" s="301"/>
      <c r="C244" s="301">
        <v>0</v>
      </c>
      <c r="D244" s="302"/>
    </row>
    <row r="245" ht="14.25" spans="1:4">
      <c r="A245" s="300" t="s">
        <v>2445</v>
      </c>
      <c r="B245" s="301"/>
      <c r="C245" s="301">
        <v>0</v>
      </c>
      <c r="D245" s="302"/>
    </row>
    <row r="246" ht="14.25" spans="1:4">
      <c r="A246" s="300" t="s">
        <v>2446</v>
      </c>
      <c r="B246" s="301"/>
      <c r="C246" s="301">
        <v>0</v>
      </c>
      <c r="D246" s="302"/>
    </row>
    <row r="247" ht="14.25" spans="1:4">
      <c r="A247" s="300" t="s">
        <v>2447</v>
      </c>
      <c r="B247" s="301"/>
      <c r="C247" s="301">
        <v>0</v>
      </c>
      <c r="D247" s="302"/>
    </row>
    <row r="248" ht="14.25" spans="1:4">
      <c r="A248" s="300" t="s">
        <v>2448</v>
      </c>
      <c r="B248" s="301"/>
      <c r="C248" s="301">
        <v>0</v>
      </c>
      <c r="D248" s="302"/>
    </row>
    <row r="249" ht="14.25" spans="1:4">
      <c r="A249" s="300" t="s">
        <v>2449</v>
      </c>
      <c r="B249" s="301"/>
      <c r="C249" s="301">
        <v>0</v>
      </c>
      <c r="D249" s="302"/>
    </row>
    <row r="250" ht="14.25" spans="1:4">
      <c r="A250" s="300" t="s">
        <v>2450</v>
      </c>
      <c r="B250" s="301"/>
      <c r="C250" s="301">
        <v>0</v>
      </c>
      <c r="D250" s="302"/>
    </row>
    <row r="251" ht="14.25" spans="1:4">
      <c r="A251" s="300" t="s">
        <v>2451</v>
      </c>
      <c r="B251" s="301"/>
      <c r="C251" s="301">
        <v>0</v>
      </c>
      <c r="D251" s="302"/>
    </row>
    <row r="252" ht="14.25" spans="1:4">
      <c r="A252" s="300" t="s">
        <v>2452</v>
      </c>
      <c r="B252" s="301"/>
      <c r="C252" s="301">
        <v>0</v>
      </c>
      <c r="D252" s="302"/>
    </row>
    <row r="253" ht="14.25" spans="1:4">
      <c r="A253" s="300" t="s">
        <v>2453</v>
      </c>
      <c r="B253" s="301"/>
      <c r="C253" s="301">
        <v>38</v>
      </c>
      <c r="D253" s="302"/>
    </row>
    <row r="254" ht="14.25" spans="1:4">
      <c r="A254" s="300" t="s">
        <v>2137</v>
      </c>
      <c r="B254" s="301"/>
      <c r="C254" s="301">
        <v>2323</v>
      </c>
      <c r="D254" s="302"/>
    </row>
    <row r="255" ht="14.25" spans="1:4">
      <c r="A255" s="300" t="s">
        <v>2454</v>
      </c>
      <c r="B255" s="301"/>
      <c r="C255" s="301">
        <v>0</v>
      </c>
      <c r="D255" s="302"/>
    </row>
    <row r="256" ht="14.25" spans="1:4">
      <c r="A256" s="343" t="s">
        <v>2455</v>
      </c>
      <c r="B256" s="301"/>
      <c r="C256" s="301">
        <f>SUM(C257,C270)</f>
        <v>1151652</v>
      </c>
      <c r="D256" s="302"/>
    </row>
    <row r="257" ht="14.25" spans="1:4">
      <c r="A257" s="343" t="s">
        <v>1510</v>
      </c>
      <c r="B257" s="301"/>
      <c r="C257" s="301">
        <f>SUM(C258:C269)</f>
        <v>708138</v>
      </c>
      <c r="D257" s="302"/>
    </row>
    <row r="258" ht="14.25" spans="1:4">
      <c r="A258" s="344" t="s">
        <v>2456</v>
      </c>
      <c r="B258" s="301"/>
      <c r="C258" s="301">
        <v>56558</v>
      </c>
      <c r="D258" s="302"/>
    </row>
    <row r="259" ht="14.25" spans="1:4">
      <c r="A259" s="344" t="s">
        <v>2457</v>
      </c>
      <c r="B259" s="301"/>
      <c r="C259" s="301">
        <v>800</v>
      </c>
      <c r="D259" s="302"/>
    </row>
    <row r="260" ht="14.25" spans="1:4">
      <c r="A260" s="344" t="s">
        <v>2458</v>
      </c>
      <c r="B260" s="301"/>
      <c r="C260" s="301">
        <v>0</v>
      </c>
      <c r="D260" s="302"/>
    </row>
    <row r="261" ht="14.25" spans="1:4">
      <c r="A261" s="344" t="s">
        <v>2459</v>
      </c>
      <c r="B261" s="301"/>
      <c r="C261" s="301">
        <v>0</v>
      </c>
      <c r="D261" s="302"/>
    </row>
    <row r="262" ht="14.25" spans="1:4">
      <c r="A262" s="344" t="s">
        <v>2460</v>
      </c>
      <c r="B262" s="301"/>
      <c r="C262" s="301">
        <v>0</v>
      </c>
      <c r="D262" s="302"/>
    </row>
    <row r="263" customHeight="1" spans="1:4">
      <c r="A263" s="344" t="s">
        <v>2461</v>
      </c>
      <c r="B263" s="301"/>
      <c r="C263" s="301">
        <v>0</v>
      </c>
      <c r="D263" s="302"/>
    </row>
    <row r="264" customHeight="1" spans="1:4">
      <c r="A264" s="344" t="s">
        <v>2462</v>
      </c>
      <c r="B264" s="301"/>
      <c r="C264" s="301">
        <v>134327</v>
      </c>
      <c r="D264" s="302"/>
    </row>
    <row r="265" customHeight="1" spans="1:4">
      <c r="A265" s="344" t="s">
        <v>2463</v>
      </c>
      <c r="B265" s="301"/>
      <c r="C265" s="301">
        <v>81250</v>
      </c>
      <c r="D265" s="302"/>
    </row>
    <row r="266" customHeight="1" spans="1:4">
      <c r="A266" s="344" t="s">
        <v>2464</v>
      </c>
      <c r="B266" s="301"/>
      <c r="C266" s="301">
        <v>106231</v>
      </c>
      <c r="D266" s="302"/>
    </row>
    <row r="267" customHeight="1" spans="1:4">
      <c r="A267" s="344" t="s">
        <v>2465</v>
      </c>
      <c r="B267" s="301"/>
      <c r="C267" s="301">
        <v>23030</v>
      </c>
      <c r="D267" s="302"/>
    </row>
    <row r="268" customHeight="1" spans="1:4">
      <c r="A268" s="344" t="s">
        <v>2466</v>
      </c>
      <c r="B268" s="301"/>
      <c r="C268" s="301">
        <v>239585</v>
      </c>
      <c r="D268" s="302"/>
    </row>
    <row r="269" customHeight="1" spans="1:4">
      <c r="A269" s="344" t="s">
        <v>2467</v>
      </c>
      <c r="B269" s="301"/>
      <c r="C269" s="301">
        <v>66357</v>
      </c>
      <c r="D269" s="302"/>
    </row>
    <row r="270" customHeight="1" spans="1:4">
      <c r="A270" s="343" t="s">
        <v>2468</v>
      </c>
      <c r="B270" s="301"/>
      <c r="C270" s="301">
        <f>SUM(C271:C276)</f>
        <v>443514</v>
      </c>
      <c r="D270" s="302"/>
    </row>
    <row r="271" customHeight="1" spans="1:4">
      <c r="A271" s="344" t="s">
        <v>1209</v>
      </c>
      <c r="B271" s="301"/>
      <c r="C271" s="301">
        <v>15843</v>
      </c>
      <c r="D271" s="302"/>
    </row>
    <row r="272" customHeight="1" spans="1:4">
      <c r="A272" s="344" t="s">
        <v>1272</v>
      </c>
      <c r="B272" s="301"/>
      <c r="C272" s="301">
        <v>7319</v>
      </c>
      <c r="D272" s="302"/>
    </row>
    <row r="273" customHeight="1" spans="1:4">
      <c r="A273" s="344" t="s">
        <v>1084</v>
      </c>
      <c r="B273" s="301"/>
      <c r="C273" s="301">
        <v>0</v>
      </c>
      <c r="D273" s="302"/>
    </row>
    <row r="274" customHeight="1" spans="1:4">
      <c r="A274" s="344" t="s">
        <v>2469</v>
      </c>
      <c r="B274" s="301"/>
      <c r="C274" s="301">
        <v>121820</v>
      </c>
      <c r="D274" s="302"/>
    </row>
    <row r="275" customHeight="1" spans="1:4">
      <c r="A275" s="344" t="s">
        <v>2470</v>
      </c>
      <c r="B275" s="301"/>
      <c r="C275" s="301">
        <v>635</v>
      </c>
      <c r="D275" s="302"/>
    </row>
    <row r="276" customHeight="1" spans="1:4">
      <c r="A276" s="344" t="s">
        <v>2471</v>
      </c>
      <c r="B276" s="301"/>
      <c r="C276" s="301">
        <v>297897</v>
      </c>
      <c r="D276" s="302"/>
    </row>
    <row r="277" customHeight="1" spans="1:4">
      <c r="A277" s="344"/>
      <c r="B277" s="301"/>
      <c r="C277" s="301"/>
      <c r="D277" s="302"/>
    </row>
    <row r="278" customHeight="1" spans="1:4">
      <c r="A278" s="297" t="s">
        <v>2261</v>
      </c>
      <c r="B278" s="301">
        <v>8710654</v>
      </c>
      <c r="C278" s="301">
        <v>12245470</v>
      </c>
      <c r="D278" s="302">
        <f>C278/B278</f>
        <v>1.40580374332398</v>
      </c>
    </row>
    <row r="279" customHeight="1" spans="1:4">
      <c r="A279" s="300" t="s">
        <v>2472</v>
      </c>
      <c r="B279" s="301"/>
      <c r="C279" s="301">
        <v>0</v>
      </c>
      <c r="D279" s="302"/>
    </row>
    <row r="280" customHeight="1" spans="1:4">
      <c r="A280" s="300" t="s">
        <v>2473</v>
      </c>
      <c r="B280" s="301"/>
      <c r="C280" s="301">
        <v>0</v>
      </c>
      <c r="D280" s="302"/>
    </row>
    <row r="281" customHeight="1" spans="1:4">
      <c r="A281" s="300" t="s">
        <v>2474</v>
      </c>
      <c r="B281" s="301">
        <v>2721870</v>
      </c>
      <c r="C281" s="301">
        <v>4525266</v>
      </c>
      <c r="D281" s="302">
        <f>C281/B281</f>
        <v>1.6625577268569</v>
      </c>
    </row>
    <row r="282" customHeight="1" spans="1:4">
      <c r="A282" s="300" t="s">
        <v>2139</v>
      </c>
      <c r="B282" s="301">
        <v>100600</v>
      </c>
      <c r="C282" s="301">
        <v>100551</v>
      </c>
      <c r="D282" s="302">
        <f>C282/B282</f>
        <v>0.999512922465209</v>
      </c>
    </row>
    <row r="283" customHeight="1" spans="1:4">
      <c r="A283" s="300" t="s">
        <v>2475</v>
      </c>
      <c r="B283" s="301"/>
      <c r="C283" s="301">
        <v>100551</v>
      </c>
      <c r="D283" s="302"/>
    </row>
    <row r="284" customHeight="1" spans="1:4">
      <c r="A284" s="300"/>
      <c r="B284" s="308"/>
      <c r="C284" s="308"/>
      <c r="D284" s="302"/>
    </row>
    <row r="285" customHeight="1" spans="1:4">
      <c r="A285" s="300" t="s">
        <v>2143</v>
      </c>
      <c r="B285" s="301"/>
      <c r="C285" s="301">
        <v>0</v>
      </c>
      <c r="D285" s="302"/>
    </row>
    <row r="286" customHeight="1" spans="1:4">
      <c r="A286" s="300"/>
      <c r="B286" s="308"/>
      <c r="C286" s="308"/>
      <c r="D286" s="302"/>
    </row>
    <row r="287" customHeight="1" spans="1:4">
      <c r="A287" s="300" t="s">
        <v>2476</v>
      </c>
      <c r="B287" s="301"/>
      <c r="C287" s="301">
        <v>0</v>
      </c>
      <c r="D287" s="302"/>
    </row>
    <row r="288" customHeight="1" spans="1:4">
      <c r="A288" s="300" t="s">
        <v>2477</v>
      </c>
      <c r="B288" s="301"/>
      <c r="C288" s="301">
        <v>0</v>
      </c>
      <c r="D288" s="302"/>
    </row>
    <row r="289" customHeight="1" spans="1:4">
      <c r="A289" s="300" t="s">
        <v>2478</v>
      </c>
      <c r="B289" s="301"/>
      <c r="C289" s="301">
        <v>0</v>
      </c>
      <c r="D289" s="302"/>
    </row>
    <row r="290" customHeight="1" spans="1:4">
      <c r="A290" s="300" t="s">
        <v>2479</v>
      </c>
      <c r="B290" s="301">
        <v>1912413</v>
      </c>
      <c r="C290" s="301">
        <v>5787153</v>
      </c>
      <c r="D290" s="302">
        <f>C290/B290</f>
        <v>3.02610001082402</v>
      </c>
    </row>
    <row r="291" customHeight="1" spans="1:4">
      <c r="A291" s="296" t="s">
        <v>2480</v>
      </c>
      <c r="B291" s="301">
        <f>B278+B281+B282+B290</f>
        <v>13445537</v>
      </c>
      <c r="C291" s="301">
        <f>C278+C281+C282+C290</f>
        <v>22658440</v>
      </c>
      <c r="D291" s="302">
        <f>C291/B291</f>
        <v>1.68520156539676</v>
      </c>
    </row>
  </sheetData>
  <mergeCells count="1">
    <mergeCell ref="A2:D2"/>
  </mergeCells>
  <printOptions horizontalCentered="1"/>
  <pageMargins left="0.161111111111111" right="0.161111111111111" top="0.60625" bottom="0.60625" header="0.302777777777778" footer="0.302777777777778"/>
  <pageSetup paperSize="8" scale="150" fitToHeight="0" orientation="landscape"/>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9"/>
  <sheetViews>
    <sheetView workbookViewId="0">
      <selection activeCell="B5" sqref="B5"/>
    </sheetView>
  </sheetViews>
  <sheetFormatPr defaultColWidth="9" defaultRowHeight="14.25" outlineLevelCol="1"/>
  <cols>
    <col min="1" max="16384" width="9" style="339"/>
  </cols>
  <sheetData>
    <row r="19" ht="35.25" spans="2:2">
      <c r="B19" s="276" t="s">
        <v>2481</v>
      </c>
    </row>
  </sheetData>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57"/>
  <sheetViews>
    <sheetView tabSelected="1" workbookViewId="0">
      <selection activeCell="G30" sqref="G30"/>
    </sheetView>
  </sheetViews>
  <sheetFormatPr defaultColWidth="25.125" defaultRowHeight="14.25"/>
  <cols>
    <col min="1" max="1" width="38.25" style="311" customWidth="1"/>
    <col min="2" max="3" width="12.625" style="311" customWidth="1"/>
    <col min="4" max="4" width="15.625" style="311" customWidth="1"/>
    <col min="5" max="6" width="9.125" style="310" customWidth="1"/>
    <col min="7" max="7" width="52.75" style="310" customWidth="1"/>
    <col min="8" max="8" width="14.125" style="310" customWidth="1"/>
    <col min="9" max="245" width="9.125" style="310" customWidth="1"/>
    <col min="246" max="246" width="25.75" style="310" customWidth="1"/>
    <col min="247" max="250" width="25.125" style="312"/>
    <col min="251" max="16384" width="25.125" style="277"/>
  </cols>
  <sheetData>
    <row r="1" customHeight="1" spans="1:250">
      <c r="A1" s="281" t="s">
        <v>2482</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c r="FJ1" s="277"/>
      <c r="FK1" s="277"/>
      <c r="FL1" s="277"/>
      <c r="FM1" s="277"/>
      <c r="FN1" s="277"/>
      <c r="FO1" s="277"/>
      <c r="FP1" s="277"/>
      <c r="FQ1" s="277"/>
      <c r="FR1" s="277"/>
      <c r="FS1" s="277"/>
      <c r="FT1" s="277"/>
      <c r="FU1" s="277"/>
      <c r="FV1" s="277"/>
      <c r="FW1" s="277"/>
      <c r="FX1" s="277"/>
      <c r="FY1" s="277"/>
      <c r="FZ1" s="277"/>
      <c r="GA1" s="277"/>
      <c r="GB1" s="277"/>
      <c r="GC1" s="277"/>
      <c r="GD1" s="277"/>
      <c r="GE1" s="277"/>
      <c r="GF1" s="277"/>
      <c r="GG1" s="277"/>
      <c r="GH1" s="277"/>
      <c r="GI1" s="277"/>
      <c r="GJ1" s="277"/>
      <c r="GK1" s="277"/>
      <c r="GL1" s="277"/>
      <c r="GM1" s="277"/>
      <c r="GN1" s="277"/>
      <c r="GO1" s="277"/>
      <c r="GP1" s="277"/>
      <c r="GQ1" s="277"/>
      <c r="GR1" s="277"/>
      <c r="GS1" s="277"/>
      <c r="GT1" s="277"/>
      <c r="GU1" s="277"/>
      <c r="GV1" s="277"/>
      <c r="GW1" s="277"/>
      <c r="GX1" s="277"/>
      <c r="GY1" s="277"/>
      <c r="GZ1" s="277"/>
      <c r="HA1" s="277"/>
      <c r="HB1" s="277"/>
      <c r="HC1" s="277"/>
      <c r="HD1" s="277"/>
      <c r="HE1" s="277"/>
      <c r="HF1" s="277"/>
      <c r="HG1" s="277"/>
      <c r="HH1" s="277"/>
      <c r="HI1" s="277"/>
      <c r="HJ1" s="277"/>
      <c r="HK1" s="277"/>
      <c r="HL1" s="277"/>
      <c r="HM1" s="277"/>
      <c r="HN1" s="277"/>
      <c r="HO1" s="277"/>
      <c r="HP1" s="277"/>
      <c r="HQ1" s="277"/>
      <c r="HR1" s="277"/>
      <c r="HS1" s="277"/>
      <c r="HT1" s="277"/>
      <c r="HU1" s="277"/>
      <c r="HV1" s="277"/>
      <c r="HW1" s="277"/>
      <c r="HX1" s="277"/>
      <c r="HY1" s="277"/>
      <c r="HZ1" s="277"/>
      <c r="IA1" s="277"/>
      <c r="IB1" s="277"/>
      <c r="IC1" s="277"/>
      <c r="ID1" s="277"/>
      <c r="IE1" s="277"/>
      <c r="IF1" s="277"/>
      <c r="IG1" s="277"/>
      <c r="IH1" s="277"/>
      <c r="II1" s="277"/>
      <c r="IJ1" s="277"/>
      <c r="IK1" s="277"/>
      <c r="IL1" s="277"/>
      <c r="IM1" s="277"/>
      <c r="IN1" s="277"/>
      <c r="IO1" s="277"/>
      <c r="IP1" s="277"/>
    </row>
    <row r="2" s="309" customFormat="1" ht="33.75" customHeight="1" spans="1:4">
      <c r="A2" s="313" t="s">
        <v>2483</v>
      </c>
      <c r="B2" s="313"/>
      <c r="C2" s="313"/>
      <c r="D2" s="313"/>
    </row>
    <row r="3" s="309" customFormat="1" ht="23.1" customHeight="1" spans="1:4">
      <c r="A3" s="330"/>
      <c r="B3" s="314"/>
      <c r="C3" s="316"/>
      <c r="D3" s="316" t="s">
        <v>2172</v>
      </c>
    </row>
    <row r="4" s="309" customFormat="1" ht="26.25" customHeight="1" spans="1:10">
      <c r="A4" s="317" t="s">
        <v>2484</v>
      </c>
      <c r="B4" s="317" t="s">
        <v>1490</v>
      </c>
      <c r="C4" s="317" t="s">
        <v>156</v>
      </c>
      <c r="D4" s="317" t="s">
        <v>65</v>
      </c>
      <c r="G4" s="331"/>
      <c r="H4" s="331"/>
      <c r="I4" s="331"/>
      <c r="J4" s="331"/>
    </row>
    <row r="5" s="310" customFormat="1" spans="1:250">
      <c r="A5" s="319" t="s">
        <v>2485</v>
      </c>
      <c r="B5" s="332">
        <v>542569</v>
      </c>
      <c r="C5" s="332">
        <v>656876</v>
      </c>
      <c r="D5" s="320">
        <f>C5/B5</f>
        <v>1.21067735163638</v>
      </c>
      <c r="IM5" s="312"/>
      <c r="IN5" s="312"/>
      <c r="IO5" s="312"/>
      <c r="IP5" s="312"/>
    </row>
    <row r="6" spans="1:4">
      <c r="A6" s="323" t="s">
        <v>2486</v>
      </c>
      <c r="B6" s="323"/>
      <c r="C6" s="325"/>
      <c r="D6" s="324"/>
    </row>
    <row r="7" spans="1:4">
      <c r="A7" s="323" t="s">
        <v>2487</v>
      </c>
      <c r="B7" s="323"/>
      <c r="C7" s="325"/>
      <c r="D7" s="324"/>
    </row>
    <row r="8" spans="1:4">
      <c r="A8" s="323" t="s">
        <v>2488</v>
      </c>
      <c r="B8" s="323"/>
      <c r="C8" s="325"/>
      <c r="D8" s="324"/>
    </row>
    <row r="9" spans="1:4">
      <c r="A9" s="323" t="s">
        <v>2489</v>
      </c>
      <c r="B9" s="323"/>
      <c r="C9" s="325"/>
      <c r="D9" s="324"/>
    </row>
    <row r="10" spans="1:4">
      <c r="A10" s="323" t="s">
        <v>2490</v>
      </c>
      <c r="B10" s="323"/>
      <c r="C10" s="325"/>
      <c r="D10" s="324"/>
    </row>
    <row r="11" spans="1:4">
      <c r="A11" s="323" t="s">
        <v>2491</v>
      </c>
      <c r="B11" s="323"/>
      <c r="C11" s="325"/>
      <c r="D11" s="324"/>
    </row>
    <row r="12" spans="1:4">
      <c r="A12" s="323" t="s">
        <v>2492</v>
      </c>
      <c r="B12" s="323"/>
      <c r="C12" s="325"/>
      <c r="D12" s="324"/>
    </row>
    <row r="13" spans="1:4">
      <c r="A13" s="323" t="s">
        <v>2493</v>
      </c>
      <c r="B13" s="323"/>
      <c r="C13" s="325"/>
      <c r="D13" s="324"/>
    </row>
    <row r="14" spans="1:4">
      <c r="A14" s="323" t="s">
        <v>2494</v>
      </c>
      <c r="B14" s="323"/>
      <c r="C14" s="325"/>
      <c r="D14" s="324"/>
    </row>
    <row r="15" spans="1:4">
      <c r="A15" s="323" t="s">
        <v>2495</v>
      </c>
      <c r="B15" s="323"/>
      <c r="C15" s="325"/>
      <c r="D15" s="324"/>
    </row>
    <row r="16" spans="1:4">
      <c r="A16" s="323" t="s">
        <v>2496</v>
      </c>
      <c r="B16" s="323"/>
      <c r="C16" s="325"/>
      <c r="D16" s="324"/>
    </row>
    <row r="17" spans="1:4">
      <c r="A17" s="323" t="s">
        <v>2497</v>
      </c>
      <c r="B17" s="323"/>
      <c r="C17" s="325"/>
      <c r="D17" s="324"/>
    </row>
    <row r="18" spans="1:4">
      <c r="A18" s="323" t="s">
        <v>2498</v>
      </c>
      <c r="B18" s="323"/>
      <c r="C18" s="325"/>
      <c r="D18" s="324"/>
    </row>
    <row r="19" spans="1:4">
      <c r="A19" s="323" t="s">
        <v>2499</v>
      </c>
      <c r="B19" s="323"/>
      <c r="C19" s="325"/>
      <c r="D19" s="324"/>
    </row>
    <row r="20" spans="1:4">
      <c r="A20" s="323" t="s">
        <v>2500</v>
      </c>
      <c r="B20" s="323"/>
      <c r="C20" s="325"/>
      <c r="D20" s="324"/>
    </row>
    <row r="21" spans="1:4">
      <c r="A21" s="323" t="s">
        <v>2501</v>
      </c>
      <c r="B21" s="323"/>
      <c r="C21" s="325"/>
      <c r="D21" s="324"/>
    </row>
    <row r="22" spans="1:4">
      <c r="A22" s="323" t="s">
        <v>2502</v>
      </c>
      <c r="B22" s="323"/>
      <c r="C22" s="325"/>
      <c r="D22" s="324"/>
    </row>
    <row r="23" spans="1:4">
      <c r="A23" s="323" t="s">
        <v>2503</v>
      </c>
      <c r="B23" s="323"/>
      <c r="C23" s="325"/>
      <c r="D23" s="324"/>
    </row>
    <row r="24" spans="1:4">
      <c r="A24" s="323" t="s">
        <v>2504</v>
      </c>
      <c r="B24" s="323"/>
      <c r="C24" s="325"/>
      <c r="D24" s="324"/>
    </row>
    <row r="25" spans="1:4">
      <c r="A25" s="323" t="s">
        <v>2505</v>
      </c>
      <c r="B25" s="323"/>
      <c r="C25" s="325"/>
      <c r="D25" s="324"/>
    </row>
    <row r="26" spans="1:4">
      <c r="A26" s="323" t="s">
        <v>2506</v>
      </c>
      <c r="B26" s="323"/>
      <c r="C26" s="325"/>
      <c r="D26" s="324"/>
    </row>
    <row r="27" spans="1:4">
      <c r="A27" s="323" t="s">
        <v>2507</v>
      </c>
      <c r="B27" s="323"/>
      <c r="C27" s="325"/>
      <c r="D27" s="324"/>
    </row>
    <row r="28" spans="1:4">
      <c r="A28" s="323" t="s">
        <v>2508</v>
      </c>
      <c r="B28" s="323"/>
      <c r="C28" s="325"/>
      <c r="D28" s="324"/>
    </row>
    <row r="29" spans="1:4">
      <c r="A29" s="323" t="s">
        <v>2509</v>
      </c>
      <c r="B29" s="323"/>
      <c r="C29" s="325"/>
      <c r="D29" s="324"/>
    </row>
    <row r="30" spans="1:4">
      <c r="A30" s="323" t="s">
        <v>2510</v>
      </c>
      <c r="B30" s="323"/>
      <c r="C30" s="325"/>
      <c r="D30" s="324"/>
    </row>
    <row r="31" spans="1:4">
      <c r="A31" s="323" t="s">
        <v>2511</v>
      </c>
      <c r="B31" s="323"/>
      <c r="C31" s="325"/>
      <c r="D31" s="324"/>
    </row>
    <row r="32" spans="1:4">
      <c r="A32" s="323" t="s">
        <v>2512</v>
      </c>
      <c r="B32" s="323"/>
      <c r="C32" s="325"/>
      <c r="D32" s="324"/>
    </row>
    <row r="33" spans="1:4">
      <c r="A33" s="323" t="s">
        <v>2513</v>
      </c>
      <c r="B33" s="323"/>
      <c r="C33" s="325"/>
      <c r="D33" s="324"/>
    </row>
    <row r="34" spans="1:4">
      <c r="A34" s="323" t="s">
        <v>2514</v>
      </c>
      <c r="B34" s="323"/>
      <c r="C34" s="325"/>
      <c r="D34" s="324"/>
    </row>
    <row r="35" spans="1:4">
      <c r="A35" s="323" t="s">
        <v>2515</v>
      </c>
      <c r="B35" s="325">
        <v>542569</v>
      </c>
      <c r="C35" s="325">
        <v>656876</v>
      </c>
      <c r="D35" s="324">
        <f>C35/B35</f>
        <v>1.21067735163638</v>
      </c>
    </row>
    <row r="36" s="277" customFormat="1" ht="14" customHeight="1" spans="1:250">
      <c r="A36" s="319" t="s">
        <v>2516</v>
      </c>
      <c r="B36" s="332">
        <v>230262</v>
      </c>
      <c r="C36" s="332">
        <v>119143</v>
      </c>
      <c r="D36" s="320">
        <f>C36/B36</f>
        <v>0.517423630473113</v>
      </c>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0"/>
      <c r="CC36" s="310"/>
      <c r="CD36" s="310"/>
      <c r="CE36" s="310"/>
      <c r="CF36" s="310"/>
      <c r="CG36" s="310"/>
      <c r="CH36" s="310"/>
      <c r="CI36" s="310"/>
      <c r="CJ36" s="310"/>
      <c r="CK36" s="310"/>
      <c r="CL36" s="310"/>
      <c r="CM36" s="310"/>
      <c r="CN36" s="310"/>
      <c r="CO36" s="310"/>
      <c r="CP36" s="310"/>
      <c r="CQ36" s="310"/>
      <c r="CR36" s="310"/>
      <c r="CS36" s="310"/>
      <c r="CT36" s="310"/>
      <c r="CU36" s="310"/>
      <c r="CV36" s="310"/>
      <c r="CW36" s="310"/>
      <c r="CX36" s="310"/>
      <c r="CY36" s="310"/>
      <c r="CZ36" s="310"/>
      <c r="DA36" s="310"/>
      <c r="DB36" s="310"/>
      <c r="DC36" s="310"/>
      <c r="DD36" s="310"/>
      <c r="DE36" s="310"/>
      <c r="DF36" s="310"/>
      <c r="DG36" s="310"/>
      <c r="DH36" s="310"/>
      <c r="DI36" s="310"/>
      <c r="DJ36" s="310"/>
      <c r="DK36" s="310"/>
      <c r="DL36" s="310"/>
      <c r="DM36" s="310"/>
      <c r="DN36" s="310"/>
      <c r="DO36" s="310"/>
      <c r="DP36" s="310"/>
      <c r="DQ36" s="310"/>
      <c r="DR36" s="310"/>
      <c r="DS36" s="310"/>
      <c r="DT36" s="310"/>
      <c r="DU36" s="310"/>
      <c r="DV36" s="310"/>
      <c r="DW36" s="310"/>
      <c r="DX36" s="310"/>
      <c r="DY36" s="310"/>
      <c r="DZ36" s="310"/>
      <c r="EA36" s="310"/>
      <c r="EB36" s="310"/>
      <c r="EC36" s="310"/>
      <c r="ED36" s="310"/>
      <c r="EE36" s="310"/>
      <c r="EF36" s="310"/>
      <c r="EG36" s="310"/>
      <c r="EH36" s="310"/>
      <c r="EI36" s="310"/>
      <c r="EJ36" s="310"/>
      <c r="EK36" s="310"/>
      <c r="EL36" s="310"/>
      <c r="EM36" s="310"/>
      <c r="EN36" s="310"/>
      <c r="EO36" s="310"/>
      <c r="EP36" s="310"/>
      <c r="EQ36" s="310"/>
      <c r="ER36" s="310"/>
      <c r="ES36" s="310"/>
      <c r="ET36" s="310"/>
      <c r="EU36" s="310"/>
      <c r="EV36" s="310"/>
      <c r="EW36" s="310"/>
      <c r="EX36" s="310"/>
      <c r="EY36" s="310"/>
      <c r="EZ36" s="310"/>
      <c r="FA36" s="310"/>
      <c r="FB36" s="310"/>
      <c r="FC36" s="310"/>
      <c r="FD36" s="310"/>
      <c r="FE36" s="310"/>
      <c r="FF36" s="310"/>
      <c r="FG36" s="310"/>
      <c r="FH36" s="310"/>
      <c r="FI36" s="310"/>
      <c r="FJ36" s="310"/>
      <c r="FK36" s="310"/>
      <c r="FL36" s="310"/>
      <c r="FM36" s="310"/>
      <c r="FN36" s="310"/>
      <c r="FO36" s="310"/>
      <c r="FP36" s="310"/>
      <c r="FQ36" s="310"/>
      <c r="FR36" s="310"/>
      <c r="FS36" s="310"/>
      <c r="FT36" s="310"/>
      <c r="FU36" s="310"/>
      <c r="FV36" s="310"/>
      <c r="FW36" s="310"/>
      <c r="FX36" s="310"/>
      <c r="FY36" s="310"/>
      <c r="FZ36" s="310"/>
      <c r="GA36" s="310"/>
      <c r="GB36" s="310"/>
      <c r="GC36" s="310"/>
      <c r="GD36" s="310"/>
      <c r="GE36" s="310"/>
      <c r="GF36" s="310"/>
      <c r="GG36" s="310"/>
      <c r="GH36" s="310"/>
      <c r="GI36" s="310"/>
      <c r="GJ36" s="310"/>
      <c r="GK36" s="310"/>
      <c r="GL36" s="310"/>
      <c r="GM36" s="310"/>
      <c r="GN36" s="310"/>
      <c r="GO36" s="310"/>
      <c r="GP36" s="310"/>
      <c r="GQ36" s="310"/>
      <c r="GR36" s="310"/>
      <c r="GS36" s="310"/>
      <c r="GT36" s="310"/>
      <c r="GU36" s="310"/>
      <c r="GV36" s="310"/>
      <c r="GW36" s="310"/>
      <c r="GX36" s="310"/>
      <c r="GY36" s="310"/>
      <c r="GZ36" s="310"/>
      <c r="HA36" s="310"/>
      <c r="HB36" s="310"/>
      <c r="HC36" s="310"/>
      <c r="HD36" s="310"/>
      <c r="HE36" s="310"/>
      <c r="HF36" s="310"/>
      <c r="HG36" s="310"/>
      <c r="HH36" s="310"/>
      <c r="HI36" s="310"/>
      <c r="HJ36" s="310"/>
      <c r="HK36" s="310"/>
      <c r="HL36" s="310"/>
      <c r="HM36" s="310"/>
      <c r="HN36" s="310"/>
      <c r="HO36" s="310"/>
      <c r="HP36" s="310"/>
      <c r="HQ36" s="310"/>
      <c r="HR36" s="310"/>
      <c r="HS36" s="310"/>
      <c r="HT36" s="310"/>
      <c r="HU36" s="310"/>
      <c r="HV36" s="310"/>
      <c r="HW36" s="310"/>
      <c r="HX36" s="310"/>
      <c r="HY36" s="310"/>
      <c r="HZ36" s="310"/>
      <c r="IA36" s="310"/>
      <c r="IB36" s="310"/>
      <c r="IC36" s="310"/>
      <c r="ID36" s="310"/>
      <c r="IE36" s="310"/>
      <c r="IF36" s="310"/>
      <c r="IG36" s="310"/>
      <c r="IH36" s="310"/>
      <c r="II36" s="310"/>
      <c r="IJ36" s="310"/>
      <c r="IK36" s="310"/>
      <c r="IL36" s="310"/>
      <c r="IM36" s="312"/>
      <c r="IN36" s="312"/>
      <c r="IO36" s="312"/>
      <c r="IP36" s="312"/>
    </row>
    <row r="37" s="277" customFormat="1" spans="1:250">
      <c r="A37" s="323" t="s">
        <v>2517</v>
      </c>
      <c r="B37" s="323"/>
      <c r="C37" s="325"/>
      <c r="D37" s="324"/>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0"/>
      <c r="CC37" s="310"/>
      <c r="CD37" s="310"/>
      <c r="CE37" s="310"/>
      <c r="CF37" s="310"/>
      <c r="CG37" s="310"/>
      <c r="CH37" s="310"/>
      <c r="CI37" s="310"/>
      <c r="CJ37" s="310"/>
      <c r="CK37" s="310"/>
      <c r="CL37" s="310"/>
      <c r="CM37" s="310"/>
      <c r="CN37" s="310"/>
      <c r="CO37" s="310"/>
      <c r="CP37" s="310"/>
      <c r="CQ37" s="310"/>
      <c r="CR37" s="310"/>
      <c r="CS37" s="310"/>
      <c r="CT37" s="310"/>
      <c r="CU37" s="310"/>
      <c r="CV37" s="310"/>
      <c r="CW37" s="310"/>
      <c r="CX37" s="310"/>
      <c r="CY37" s="310"/>
      <c r="CZ37" s="310"/>
      <c r="DA37" s="310"/>
      <c r="DB37" s="310"/>
      <c r="DC37" s="310"/>
      <c r="DD37" s="310"/>
      <c r="DE37" s="310"/>
      <c r="DF37" s="310"/>
      <c r="DG37" s="310"/>
      <c r="DH37" s="310"/>
      <c r="DI37" s="310"/>
      <c r="DJ37" s="310"/>
      <c r="DK37" s="310"/>
      <c r="DL37" s="310"/>
      <c r="DM37" s="310"/>
      <c r="DN37" s="310"/>
      <c r="DO37" s="310"/>
      <c r="DP37" s="310"/>
      <c r="DQ37" s="310"/>
      <c r="DR37" s="310"/>
      <c r="DS37" s="310"/>
      <c r="DT37" s="310"/>
      <c r="DU37" s="310"/>
      <c r="DV37" s="310"/>
      <c r="DW37" s="310"/>
      <c r="DX37" s="310"/>
      <c r="DY37" s="310"/>
      <c r="DZ37" s="310"/>
      <c r="EA37" s="310"/>
      <c r="EB37" s="310"/>
      <c r="EC37" s="310"/>
      <c r="ED37" s="310"/>
      <c r="EE37" s="310"/>
      <c r="EF37" s="310"/>
      <c r="EG37" s="310"/>
      <c r="EH37" s="310"/>
      <c r="EI37" s="310"/>
      <c r="EJ37" s="310"/>
      <c r="EK37" s="310"/>
      <c r="EL37" s="310"/>
      <c r="EM37" s="310"/>
      <c r="EN37" s="310"/>
      <c r="EO37" s="310"/>
      <c r="EP37" s="310"/>
      <c r="EQ37" s="310"/>
      <c r="ER37" s="310"/>
      <c r="ES37" s="310"/>
      <c r="ET37" s="310"/>
      <c r="EU37" s="310"/>
      <c r="EV37" s="310"/>
      <c r="EW37" s="310"/>
      <c r="EX37" s="310"/>
      <c r="EY37" s="310"/>
      <c r="EZ37" s="310"/>
      <c r="FA37" s="310"/>
      <c r="FB37" s="310"/>
      <c r="FC37" s="310"/>
      <c r="FD37" s="310"/>
      <c r="FE37" s="310"/>
      <c r="FF37" s="310"/>
      <c r="FG37" s="310"/>
      <c r="FH37" s="310"/>
      <c r="FI37" s="310"/>
      <c r="FJ37" s="310"/>
      <c r="FK37" s="310"/>
      <c r="FL37" s="310"/>
      <c r="FM37" s="310"/>
      <c r="FN37" s="310"/>
      <c r="FO37" s="310"/>
      <c r="FP37" s="310"/>
      <c r="FQ37" s="310"/>
      <c r="FR37" s="310"/>
      <c r="FS37" s="310"/>
      <c r="FT37" s="310"/>
      <c r="FU37" s="310"/>
      <c r="FV37" s="310"/>
      <c r="FW37" s="310"/>
      <c r="FX37" s="310"/>
      <c r="FY37" s="310"/>
      <c r="FZ37" s="310"/>
      <c r="GA37" s="310"/>
      <c r="GB37" s="310"/>
      <c r="GC37" s="310"/>
      <c r="GD37" s="310"/>
      <c r="GE37" s="310"/>
      <c r="GF37" s="310"/>
      <c r="GG37" s="310"/>
      <c r="GH37" s="310"/>
      <c r="GI37" s="310"/>
      <c r="GJ37" s="310"/>
      <c r="GK37" s="310"/>
      <c r="GL37" s="310"/>
      <c r="GM37" s="310"/>
      <c r="GN37" s="310"/>
      <c r="GO37" s="310"/>
      <c r="GP37" s="310"/>
      <c r="GQ37" s="310"/>
      <c r="GR37" s="310"/>
      <c r="GS37" s="310"/>
      <c r="GT37" s="310"/>
      <c r="GU37" s="310"/>
      <c r="GV37" s="310"/>
      <c r="GW37" s="310"/>
      <c r="GX37" s="310"/>
      <c r="GY37" s="310"/>
      <c r="GZ37" s="310"/>
      <c r="HA37" s="310"/>
      <c r="HB37" s="310"/>
      <c r="HC37" s="310"/>
      <c r="HD37" s="310"/>
      <c r="HE37" s="310"/>
      <c r="HF37" s="310"/>
      <c r="HG37" s="310"/>
      <c r="HH37" s="310"/>
      <c r="HI37" s="310"/>
      <c r="HJ37" s="310"/>
      <c r="HK37" s="310"/>
      <c r="HL37" s="310"/>
      <c r="HM37" s="310"/>
      <c r="HN37" s="310"/>
      <c r="HO37" s="310"/>
      <c r="HP37" s="310"/>
      <c r="HQ37" s="310"/>
      <c r="HR37" s="310"/>
      <c r="HS37" s="310"/>
      <c r="HT37" s="310"/>
      <c r="HU37" s="310"/>
      <c r="HV37" s="310"/>
      <c r="HW37" s="310"/>
      <c r="HX37" s="310"/>
      <c r="HY37" s="310"/>
      <c r="HZ37" s="310"/>
      <c r="IA37" s="310"/>
      <c r="IB37" s="310"/>
      <c r="IC37" s="310"/>
      <c r="ID37" s="310"/>
      <c r="IE37" s="310"/>
      <c r="IF37" s="310"/>
      <c r="IG37" s="310"/>
      <c r="IH37" s="310"/>
      <c r="II37" s="310"/>
      <c r="IJ37" s="310"/>
      <c r="IK37" s="310"/>
      <c r="IL37" s="310"/>
      <c r="IM37" s="312"/>
      <c r="IN37" s="312"/>
      <c r="IO37" s="312"/>
      <c r="IP37" s="312"/>
    </row>
    <row r="38" s="277" customFormat="1" spans="1:250">
      <c r="A38" s="323" t="s">
        <v>2518</v>
      </c>
      <c r="B38" s="323"/>
      <c r="C38" s="325"/>
      <c r="D38" s="324"/>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10"/>
      <c r="CX38" s="310"/>
      <c r="CY38" s="310"/>
      <c r="CZ38" s="310"/>
      <c r="DA38" s="310"/>
      <c r="DB38" s="310"/>
      <c r="DC38" s="310"/>
      <c r="DD38" s="310"/>
      <c r="DE38" s="310"/>
      <c r="DF38" s="310"/>
      <c r="DG38" s="310"/>
      <c r="DH38" s="310"/>
      <c r="DI38" s="310"/>
      <c r="DJ38" s="310"/>
      <c r="DK38" s="310"/>
      <c r="DL38" s="310"/>
      <c r="DM38" s="310"/>
      <c r="DN38" s="310"/>
      <c r="DO38" s="310"/>
      <c r="DP38" s="310"/>
      <c r="DQ38" s="310"/>
      <c r="DR38" s="310"/>
      <c r="DS38" s="310"/>
      <c r="DT38" s="310"/>
      <c r="DU38" s="310"/>
      <c r="DV38" s="310"/>
      <c r="DW38" s="310"/>
      <c r="DX38" s="310"/>
      <c r="DY38" s="310"/>
      <c r="DZ38" s="310"/>
      <c r="EA38" s="310"/>
      <c r="EB38" s="310"/>
      <c r="EC38" s="310"/>
      <c r="ED38" s="310"/>
      <c r="EE38" s="310"/>
      <c r="EF38" s="310"/>
      <c r="EG38" s="310"/>
      <c r="EH38" s="310"/>
      <c r="EI38" s="310"/>
      <c r="EJ38" s="310"/>
      <c r="EK38" s="310"/>
      <c r="EL38" s="310"/>
      <c r="EM38" s="310"/>
      <c r="EN38" s="310"/>
      <c r="EO38" s="310"/>
      <c r="EP38" s="310"/>
      <c r="EQ38" s="310"/>
      <c r="ER38" s="310"/>
      <c r="ES38" s="310"/>
      <c r="ET38" s="310"/>
      <c r="EU38" s="310"/>
      <c r="EV38" s="310"/>
      <c r="EW38" s="310"/>
      <c r="EX38" s="310"/>
      <c r="EY38" s="310"/>
      <c r="EZ38" s="310"/>
      <c r="FA38" s="310"/>
      <c r="FB38" s="310"/>
      <c r="FC38" s="310"/>
      <c r="FD38" s="310"/>
      <c r="FE38" s="310"/>
      <c r="FF38" s="310"/>
      <c r="FG38" s="310"/>
      <c r="FH38" s="310"/>
      <c r="FI38" s="310"/>
      <c r="FJ38" s="310"/>
      <c r="FK38" s="310"/>
      <c r="FL38" s="310"/>
      <c r="FM38" s="310"/>
      <c r="FN38" s="310"/>
      <c r="FO38" s="310"/>
      <c r="FP38" s="310"/>
      <c r="FQ38" s="310"/>
      <c r="FR38" s="310"/>
      <c r="FS38" s="310"/>
      <c r="FT38" s="310"/>
      <c r="FU38" s="310"/>
      <c r="FV38" s="310"/>
      <c r="FW38" s="310"/>
      <c r="FX38" s="310"/>
      <c r="FY38" s="310"/>
      <c r="FZ38" s="310"/>
      <c r="GA38" s="310"/>
      <c r="GB38" s="310"/>
      <c r="GC38" s="310"/>
      <c r="GD38" s="310"/>
      <c r="GE38" s="310"/>
      <c r="GF38" s="310"/>
      <c r="GG38" s="310"/>
      <c r="GH38" s="310"/>
      <c r="GI38" s="310"/>
      <c r="GJ38" s="310"/>
      <c r="GK38" s="310"/>
      <c r="GL38" s="310"/>
      <c r="GM38" s="310"/>
      <c r="GN38" s="310"/>
      <c r="GO38" s="310"/>
      <c r="GP38" s="310"/>
      <c r="GQ38" s="310"/>
      <c r="GR38" s="310"/>
      <c r="GS38" s="310"/>
      <c r="GT38" s="310"/>
      <c r="GU38" s="310"/>
      <c r="GV38" s="310"/>
      <c r="GW38" s="310"/>
      <c r="GX38" s="310"/>
      <c r="GY38" s="310"/>
      <c r="GZ38" s="310"/>
      <c r="HA38" s="310"/>
      <c r="HB38" s="310"/>
      <c r="HC38" s="310"/>
      <c r="HD38" s="310"/>
      <c r="HE38" s="310"/>
      <c r="HF38" s="310"/>
      <c r="HG38" s="310"/>
      <c r="HH38" s="310"/>
      <c r="HI38" s="310"/>
      <c r="HJ38" s="310"/>
      <c r="HK38" s="310"/>
      <c r="HL38" s="310"/>
      <c r="HM38" s="310"/>
      <c r="HN38" s="310"/>
      <c r="HO38" s="310"/>
      <c r="HP38" s="310"/>
      <c r="HQ38" s="310"/>
      <c r="HR38" s="310"/>
      <c r="HS38" s="310"/>
      <c r="HT38" s="310"/>
      <c r="HU38" s="310"/>
      <c r="HV38" s="310"/>
      <c r="HW38" s="310"/>
      <c r="HX38" s="310"/>
      <c r="HY38" s="310"/>
      <c r="HZ38" s="310"/>
      <c r="IA38" s="310"/>
      <c r="IB38" s="310"/>
      <c r="IC38" s="310"/>
      <c r="ID38" s="310"/>
      <c r="IE38" s="310"/>
      <c r="IF38" s="310"/>
      <c r="IG38" s="310"/>
      <c r="IH38" s="310"/>
      <c r="II38" s="310"/>
      <c r="IJ38" s="310"/>
      <c r="IK38" s="310"/>
      <c r="IL38" s="310"/>
      <c r="IM38" s="312"/>
      <c r="IN38" s="312"/>
      <c r="IO38" s="312"/>
      <c r="IP38" s="312"/>
    </row>
    <row r="39" s="277" customFormat="1" spans="1:250">
      <c r="A39" s="323" t="s">
        <v>2519</v>
      </c>
      <c r="B39" s="323"/>
      <c r="C39" s="325"/>
      <c r="D39" s="324"/>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310"/>
      <c r="CL39" s="310"/>
      <c r="CM39" s="310"/>
      <c r="CN39" s="310"/>
      <c r="CO39" s="310"/>
      <c r="CP39" s="310"/>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310"/>
      <c r="FG39" s="310"/>
      <c r="FH39" s="310"/>
      <c r="FI39" s="310"/>
      <c r="FJ39" s="310"/>
      <c r="FK39" s="310"/>
      <c r="FL39" s="310"/>
      <c r="FM39" s="310"/>
      <c r="FN39" s="310"/>
      <c r="FO39" s="310"/>
      <c r="FP39" s="310"/>
      <c r="FQ39" s="310"/>
      <c r="FR39" s="310"/>
      <c r="FS39" s="310"/>
      <c r="FT39" s="310"/>
      <c r="FU39" s="310"/>
      <c r="FV39" s="310"/>
      <c r="FW39" s="310"/>
      <c r="FX39" s="310"/>
      <c r="FY39" s="310"/>
      <c r="FZ39" s="310"/>
      <c r="GA39" s="310"/>
      <c r="GB39" s="310"/>
      <c r="GC39" s="310"/>
      <c r="GD39" s="310"/>
      <c r="GE39" s="310"/>
      <c r="GF39" s="310"/>
      <c r="GG39" s="310"/>
      <c r="GH39" s="310"/>
      <c r="GI39" s="310"/>
      <c r="GJ39" s="310"/>
      <c r="GK39" s="310"/>
      <c r="GL39" s="310"/>
      <c r="GM39" s="310"/>
      <c r="GN39" s="310"/>
      <c r="GO39" s="310"/>
      <c r="GP39" s="310"/>
      <c r="GQ39" s="310"/>
      <c r="GR39" s="310"/>
      <c r="GS39" s="310"/>
      <c r="GT39" s="310"/>
      <c r="GU39" s="310"/>
      <c r="GV39" s="310"/>
      <c r="GW39" s="310"/>
      <c r="GX39" s="310"/>
      <c r="GY39" s="310"/>
      <c r="GZ39" s="310"/>
      <c r="HA39" s="310"/>
      <c r="HB39" s="310"/>
      <c r="HC39" s="310"/>
      <c r="HD39" s="310"/>
      <c r="HE39" s="310"/>
      <c r="HF39" s="310"/>
      <c r="HG39" s="310"/>
      <c r="HH39" s="310"/>
      <c r="HI39" s="310"/>
      <c r="HJ39" s="310"/>
      <c r="HK39" s="310"/>
      <c r="HL39" s="310"/>
      <c r="HM39" s="310"/>
      <c r="HN39" s="310"/>
      <c r="HO39" s="310"/>
      <c r="HP39" s="310"/>
      <c r="HQ39" s="310"/>
      <c r="HR39" s="310"/>
      <c r="HS39" s="310"/>
      <c r="HT39" s="310"/>
      <c r="HU39" s="310"/>
      <c r="HV39" s="310"/>
      <c r="HW39" s="310"/>
      <c r="HX39" s="310"/>
      <c r="HY39" s="310"/>
      <c r="HZ39" s="310"/>
      <c r="IA39" s="310"/>
      <c r="IB39" s="310"/>
      <c r="IC39" s="310"/>
      <c r="ID39" s="310"/>
      <c r="IE39" s="310"/>
      <c r="IF39" s="310"/>
      <c r="IG39" s="310"/>
      <c r="IH39" s="310"/>
      <c r="II39" s="310"/>
      <c r="IJ39" s="310"/>
      <c r="IK39" s="310"/>
      <c r="IL39" s="310"/>
      <c r="IM39" s="312"/>
      <c r="IN39" s="312"/>
      <c r="IO39" s="312"/>
      <c r="IP39" s="312"/>
    </row>
    <row r="40" s="277" customFormat="1" spans="1:250">
      <c r="A40" s="323" t="s">
        <v>2520</v>
      </c>
      <c r="B40" s="325">
        <v>230262</v>
      </c>
      <c r="C40" s="325">
        <v>119143</v>
      </c>
      <c r="D40" s="324">
        <f>C40/B40</f>
        <v>0.517423630473113</v>
      </c>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0"/>
      <c r="ES40" s="310"/>
      <c r="ET40" s="310"/>
      <c r="EU40" s="310"/>
      <c r="EV40" s="310"/>
      <c r="EW40" s="310"/>
      <c r="EX40" s="310"/>
      <c r="EY40" s="310"/>
      <c r="EZ40" s="310"/>
      <c r="FA40" s="310"/>
      <c r="FB40" s="310"/>
      <c r="FC40" s="310"/>
      <c r="FD40" s="310"/>
      <c r="FE40" s="310"/>
      <c r="FF40" s="310"/>
      <c r="FG40" s="310"/>
      <c r="FH40" s="310"/>
      <c r="FI40" s="310"/>
      <c r="FJ40" s="310"/>
      <c r="FK40" s="310"/>
      <c r="FL40" s="310"/>
      <c r="FM40" s="310"/>
      <c r="FN40" s="310"/>
      <c r="FO40" s="310"/>
      <c r="FP40" s="310"/>
      <c r="FQ40" s="310"/>
      <c r="FR40" s="310"/>
      <c r="FS40" s="310"/>
      <c r="FT40" s="310"/>
      <c r="FU40" s="310"/>
      <c r="FV40" s="310"/>
      <c r="FW40" s="310"/>
      <c r="FX40" s="310"/>
      <c r="FY40" s="310"/>
      <c r="FZ40" s="310"/>
      <c r="GA40" s="310"/>
      <c r="GB40" s="310"/>
      <c r="GC40" s="310"/>
      <c r="GD40" s="310"/>
      <c r="GE40" s="310"/>
      <c r="GF40" s="310"/>
      <c r="GG40" s="310"/>
      <c r="GH40" s="310"/>
      <c r="GI40" s="310"/>
      <c r="GJ40" s="310"/>
      <c r="GK40" s="310"/>
      <c r="GL40" s="310"/>
      <c r="GM40" s="310"/>
      <c r="GN40" s="310"/>
      <c r="GO40" s="310"/>
      <c r="GP40" s="310"/>
      <c r="GQ40" s="310"/>
      <c r="GR40" s="310"/>
      <c r="GS40" s="310"/>
      <c r="GT40" s="310"/>
      <c r="GU40" s="310"/>
      <c r="GV40" s="310"/>
      <c r="GW40" s="310"/>
      <c r="GX40" s="310"/>
      <c r="GY40" s="310"/>
      <c r="GZ40" s="310"/>
      <c r="HA40" s="310"/>
      <c r="HB40" s="310"/>
      <c r="HC40" s="310"/>
      <c r="HD40" s="310"/>
      <c r="HE40" s="310"/>
      <c r="HF40" s="310"/>
      <c r="HG40" s="310"/>
      <c r="HH40" s="310"/>
      <c r="HI40" s="310"/>
      <c r="HJ40" s="310"/>
      <c r="HK40" s="310"/>
      <c r="HL40" s="310"/>
      <c r="HM40" s="310"/>
      <c r="HN40" s="310"/>
      <c r="HO40" s="310"/>
      <c r="HP40" s="310"/>
      <c r="HQ40" s="310"/>
      <c r="HR40" s="310"/>
      <c r="HS40" s="310"/>
      <c r="HT40" s="310"/>
      <c r="HU40" s="310"/>
      <c r="HV40" s="310"/>
      <c r="HW40" s="310"/>
      <c r="HX40" s="310"/>
      <c r="HY40" s="310"/>
      <c r="HZ40" s="310"/>
      <c r="IA40" s="310"/>
      <c r="IB40" s="310"/>
      <c r="IC40" s="310"/>
      <c r="ID40" s="310"/>
      <c r="IE40" s="310"/>
      <c r="IF40" s="310"/>
      <c r="IG40" s="310"/>
      <c r="IH40" s="310"/>
      <c r="II40" s="310"/>
      <c r="IJ40" s="310"/>
      <c r="IK40" s="310"/>
      <c r="IL40" s="310"/>
      <c r="IM40" s="312"/>
      <c r="IN40" s="312"/>
      <c r="IO40" s="312"/>
      <c r="IP40" s="312"/>
    </row>
    <row r="41" s="277" customFormat="1" spans="1:250">
      <c r="A41" s="319" t="s">
        <v>2521</v>
      </c>
      <c r="B41" s="319"/>
      <c r="C41" s="325"/>
      <c r="D41" s="32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10"/>
      <c r="EN41" s="310"/>
      <c r="EO41" s="310"/>
      <c r="EP41" s="310"/>
      <c r="EQ41" s="310"/>
      <c r="ER41" s="310"/>
      <c r="ES41" s="310"/>
      <c r="ET41" s="310"/>
      <c r="EU41" s="310"/>
      <c r="EV41" s="310"/>
      <c r="EW41" s="310"/>
      <c r="EX41" s="310"/>
      <c r="EY41" s="310"/>
      <c r="EZ41" s="310"/>
      <c r="FA41" s="310"/>
      <c r="FB41" s="310"/>
      <c r="FC41" s="310"/>
      <c r="FD41" s="310"/>
      <c r="FE41" s="310"/>
      <c r="FF41" s="310"/>
      <c r="FG41" s="310"/>
      <c r="FH41" s="310"/>
      <c r="FI41" s="310"/>
      <c r="FJ41" s="310"/>
      <c r="FK41" s="310"/>
      <c r="FL41" s="310"/>
      <c r="FM41" s="310"/>
      <c r="FN41" s="310"/>
      <c r="FO41" s="310"/>
      <c r="FP41" s="310"/>
      <c r="FQ41" s="310"/>
      <c r="FR41" s="310"/>
      <c r="FS41" s="310"/>
      <c r="FT41" s="310"/>
      <c r="FU41" s="310"/>
      <c r="FV41" s="310"/>
      <c r="FW41" s="310"/>
      <c r="FX41" s="310"/>
      <c r="FY41" s="310"/>
      <c r="FZ41" s="310"/>
      <c r="GA41" s="310"/>
      <c r="GB41" s="310"/>
      <c r="GC41" s="310"/>
      <c r="GD41" s="310"/>
      <c r="GE41" s="310"/>
      <c r="GF41" s="310"/>
      <c r="GG41" s="310"/>
      <c r="GH41" s="310"/>
      <c r="GI41" s="310"/>
      <c r="GJ41" s="310"/>
      <c r="GK41" s="310"/>
      <c r="GL41" s="310"/>
      <c r="GM41" s="310"/>
      <c r="GN41" s="310"/>
      <c r="GO41" s="310"/>
      <c r="GP41" s="310"/>
      <c r="GQ41" s="310"/>
      <c r="GR41" s="310"/>
      <c r="GS41" s="310"/>
      <c r="GT41" s="310"/>
      <c r="GU41" s="310"/>
      <c r="GV41" s="310"/>
      <c r="GW41" s="310"/>
      <c r="GX41" s="310"/>
      <c r="GY41" s="310"/>
      <c r="GZ41" s="310"/>
      <c r="HA41" s="310"/>
      <c r="HB41" s="310"/>
      <c r="HC41" s="310"/>
      <c r="HD41" s="310"/>
      <c r="HE41" s="310"/>
      <c r="HF41" s="310"/>
      <c r="HG41" s="310"/>
      <c r="HH41" s="310"/>
      <c r="HI41" s="310"/>
      <c r="HJ41" s="310"/>
      <c r="HK41" s="310"/>
      <c r="HL41" s="310"/>
      <c r="HM41" s="310"/>
      <c r="HN41" s="310"/>
      <c r="HO41" s="310"/>
      <c r="HP41" s="310"/>
      <c r="HQ41" s="310"/>
      <c r="HR41" s="310"/>
      <c r="HS41" s="310"/>
      <c r="HT41" s="310"/>
      <c r="HU41" s="310"/>
      <c r="HV41" s="310"/>
      <c r="HW41" s="310"/>
      <c r="HX41" s="310"/>
      <c r="HY41" s="310"/>
      <c r="HZ41" s="310"/>
      <c r="IA41" s="310"/>
      <c r="IB41" s="310"/>
      <c r="IC41" s="310"/>
      <c r="ID41" s="310"/>
      <c r="IE41" s="310"/>
      <c r="IF41" s="310"/>
      <c r="IG41" s="310"/>
      <c r="IH41" s="310"/>
      <c r="II41" s="310"/>
      <c r="IJ41" s="310"/>
      <c r="IK41" s="310"/>
      <c r="IL41" s="310"/>
      <c r="IM41" s="312"/>
      <c r="IN41" s="312"/>
      <c r="IO41" s="312"/>
      <c r="IP41" s="312"/>
    </row>
    <row r="42" s="277" customFormat="1" spans="1:250">
      <c r="A42" s="323" t="s">
        <v>2522</v>
      </c>
      <c r="B42" s="323"/>
      <c r="C42" s="325"/>
      <c r="D42" s="32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0"/>
      <c r="DL42" s="310"/>
      <c r="DM42" s="310"/>
      <c r="DN42" s="310"/>
      <c r="DO42" s="310"/>
      <c r="DP42" s="310"/>
      <c r="DQ42" s="310"/>
      <c r="DR42" s="310"/>
      <c r="DS42" s="310"/>
      <c r="DT42" s="310"/>
      <c r="DU42" s="310"/>
      <c r="DV42" s="310"/>
      <c r="DW42" s="310"/>
      <c r="DX42" s="310"/>
      <c r="DY42" s="310"/>
      <c r="DZ42" s="310"/>
      <c r="EA42" s="310"/>
      <c r="EB42" s="310"/>
      <c r="EC42" s="310"/>
      <c r="ED42" s="310"/>
      <c r="EE42" s="310"/>
      <c r="EF42" s="310"/>
      <c r="EG42" s="310"/>
      <c r="EH42" s="310"/>
      <c r="EI42" s="310"/>
      <c r="EJ42" s="310"/>
      <c r="EK42" s="310"/>
      <c r="EL42" s="310"/>
      <c r="EM42" s="310"/>
      <c r="EN42" s="310"/>
      <c r="EO42" s="310"/>
      <c r="EP42" s="310"/>
      <c r="EQ42" s="310"/>
      <c r="ER42" s="310"/>
      <c r="ES42" s="310"/>
      <c r="ET42" s="310"/>
      <c r="EU42" s="310"/>
      <c r="EV42" s="310"/>
      <c r="EW42" s="310"/>
      <c r="EX42" s="310"/>
      <c r="EY42" s="310"/>
      <c r="EZ42" s="310"/>
      <c r="FA42" s="310"/>
      <c r="FB42" s="310"/>
      <c r="FC42" s="310"/>
      <c r="FD42" s="310"/>
      <c r="FE42" s="310"/>
      <c r="FF42" s="310"/>
      <c r="FG42" s="310"/>
      <c r="FH42" s="310"/>
      <c r="FI42" s="310"/>
      <c r="FJ42" s="310"/>
      <c r="FK42" s="310"/>
      <c r="FL42" s="310"/>
      <c r="FM42" s="310"/>
      <c r="FN42" s="310"/>
      <c r="FO42" s="310"/>
      <c r="FP42" s="310"/>
      <c r="FQ42" s="310"/>
      <c r="FR42" s="310"/>
      <c r="FS42" s="310"/>
      <c r="FT42" s="310"/>
      <c r="FU42" s="310"/>
      <c r="FV42" s="310"/>
      <c r="FW42" s="310"/>
      <c r="FX42" s="310"/>
      <c r="FY42" s="310"/>
      <c r="FZ42" s="310"/>
      <c r="GA42" s="310"/>
      <c r="GB42" s="310"/>
      <c r="GC42" s="310"/>
      <c r="GD42" s="310"/>
      <c r="GE42" s="310"/>
      <c r="GF42" s="310"/>
      <c r="GG42" s="310"/>
      <c r="GH42" s="310"/>
      <c r="GI42" s="310"/>
      <c r="GJ42" s="310"/>
      <c r="GK42" s="310"/>
      <c r="GL42" s="310"/>
      <c r="GM42" s="310"/>
      <c r="GN42" s="310"/>
      <c r="GO42" s="310"/>
      <c r="GP42" s="310"/>
      <c r="GQ42" s="310"/>
      <c r="GR42" s="310"/>
      <c r="GS42" s="310"/>
      <c r="GT42" s="310"/>
      <c r="GU42" s="310"/>
      <c r="GV42" s="310"/>
      <c r="GW42" s="310"/>
      <c r="GX42" s="310"/>
      <c r="GY42" s="310"/>
      <c r="GZ42" s="310"/>
      <c r="HA42" s="310"/>
      <c r="HB42" s="310"/>
      <c r="HC42" s="310"/>
      <c r="HD42" s="310"/>
      <c r="HE42" s="310"/>
      <c r="HF42" s="310"/>
      <c r="HG42" s="310"/>
      <c r="HH42" s="310"/>
      <c r="HI42" s="310"/>
      <c r="HJ42" s="310"/>
      <c r="HK42" s="310"/>
      <c r="HL42" s="310"/>
      <c r="HM42" s="310"/>
      <c r="HN42" s="310"/>
      <c r="HO42" s="310"/>
      <c r="HP42" s="310"/>
      <c r="HQ42" s="310"/>
      <c r="HR42" s="310"/>
      <c r="HS42" s="310"/>
      <c r="HT42" s="310"/>
      <c r="HU42" s="310"/>
      <c r="HV42" s="310"/>
      <c r="HW42" s="310"/>
      <c r="HX42" s="310"/>
      <c r="HY42" s="310"/>
      <c r="HZ42" s="310"/>
      <c r="IA42" s="310"/>
      <c r="IB42" s="310"/>
      <c r="IC42" s="310"/>
      <c r="ID42" s="310"/>
      <c r="IE42" s="310"/>
      <c r="IF42" s="310"/>
      <c r="IG42" s="310"/>
      <c r="IH42" s="310"/>
      <c r="II42" s="310"/>
      <c r="IJ42" s="310"/>
      <c r="IK42" s="310"/>
      <c r="IL42" s="310"/>
      <c r="IM42" s="312"/>
      <c r="IN42" s="312"/>
      <c r="IO42" s="312"/>
      <c r="IP42" s="312"/>
    </row>
    <row r="43" s="277" customFormat="1" spans="1:250">
      <c r="A43" s="323" t="s">
        <v>2523</v>
      </c>
      <c r="B43" s="323"/>
      <c r="C43" s="325"/>
      <c r="D43" s="324"/>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0"/>
      <c r="FF43" s="310"/>
      <c r="FG43" s="310"/>
      <c r="FH43" s="310"/>
      <c r="FI43" s="310"/>
      <c r="FJ43" s="310"/>
      <c r="FK43" s="310"/>
      <c r="FL43" s="310"/>
      <c r="FM43" s="310"/>
      <c r="FN43" s="310"/>
      <c r="FO43" s="310"/>
      <c r="FP43" s="310"/>
      <c r="FQ43" s="310"/>
      <c r="FR43" s="310"/>
      <c r="FS43" s="310"/>
      <c r="FT43" s="310"/>
      <c r="FU43" s="310"/>
      <c r="FV43" s="310"/>
      <c r="FW43" s="310"/>
      <c r="FX43" s="310"/>
      <c r="FY43" s="310"/>
      <c r="FZ43" s="310"/>
      <c r="GA43" s="310"/>
      <c r="GB43" s="310"/>
      <c r="GC43" s="310"/>
      <c r="GD43" s="310"/>
      <c r="GE43" s="310"/>
      <c r="GF43" s="310"/>
      <c r="GG43" s="310"/>
      <c r="GH43" s="310"/>
      <c r="GI43" s="310"/>
      <c r="GJ43" s="310"/>
      <c r="GK43" s="310"/>
      <c r="GL43" s="310"/>
      <c r="GM43" s="310"/>
      <c r="GN43" s="310"/>
      <c r="GO43" s="310"/>
      <c r="GP43" s="310"/>
      <c r="GQ43" s="310"/>
      <c r="GR43" s="310"/>
      <c r="GS43" s="310"/>
      <c r="GT43" s="310"/>
      <c r="GU43" s="310"/>
      <c r="GV43" s="310"/>
      <c r="GW43" s="310"/>
      <c r="GX43" s="310"/>
      <c r="GY43" s="310"/>
      <c r="GZ43" s="310"/>
      <c r="HA43" s="310"/>
      <c r="HB43" s="310"/>
      <c r="HC43" s="310"/>
      <c r="HD43" s="310"/>
      <c r="HE43" s="310"/>
      <c r="HF43" s="310"/>
      <c r="HG43" s="310"/>
      <c r="HH43" s="310"/>
      <c r="HI43" s="310"/>
      <c r="HJ43" s="310"/>
      <c r="HK43" s="310"/>
      <c r="HL43" s="310"/>
      <c r="HM43" s="310"/>
      <c r="HN43" s="310"/>
      <c r="HO43" s="310"/>
      <c r="HP43" s="310"/>
      <c r="HQ43" s="310"/>
      <c r="HR43" s="310"/>
      <c r="HS43" s="310"/>
      <c r="HT43" s="310"/>
      <c r="HU43" s="310"/>
      <c r="HV43" s="310"/>
      <c r="HW43" s="310"/>
      <c r="HX43" s="310"/>
      <c r="HY43" s="310"/>
      <c r="HZ43" s="310"/>
      <c r="IA43" s="310"/>
      <c r="IB43" s="310"/>
      <c r="IC43" s="310"/>
      <c r="ID43" s="310"/>
      <c r="IE43" s="310"/>
      <c r="IF43" s="310"/>
      <c r="IG43" s="310"/>
      <c r="IH43" s="310"/>
      <c r="II43" s="310"/>
      <c r="IJ43" s="310"/>
      <c r="IK43" s="310"/>
      <c r="IL43" s="310"/>
      <c r="IM43" s="312"/>
      <c r="IN43" s="312"/>
      <c r="IO43" s="312"/>
      <c r="IP43" s="312"/>
    </row>
    <row r="44" s="277" customFormat="1" spans="1:250">
      <c r="A44" s="300" t="s">
        <v>2524</v>
      </c>
      <c r="B44" s="300"/>
      <c r="C44" s="325"/>
      <c r="D44" s="324"/>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0"/>
      <c r="CP44" s="310"/>
      <c r="CQ44" s="310"/>
      <c r="CR44" s="310"/>
      <c r="CS44" s="310"/>
      <c r="CT44" s="310"/>
      <c r="CU44" s="310"/>
      <c r="CV44" s="310"/>
      <c r="CW44" s="310"/>
      <c r="CX44" s="310"/>
      <c r="CY44" s="310"/>
      <c r="CZ44" s="310"/>
      <c r="DA44" s="310"/>
      <c r="DB44" s="310"/>
      <c r="DC44" s="310"/>
      <c r="DD44" s="310"/>
      <c r="DE44" s="310"/>
      <c r="DF44" s="310"/>
      <c r="DG44" s="310"/>
      <c r="DH44" s="310"/>
      <c r="DI44" s="310"/>
      <c r="DJ44" s="310"/>
      <c r="DK44" s="310"/>
      <c r="DL44" s="310"/>
      <c r="DM44" s="310"/>
      <c r="DN44" s="310"/>
      <c r="DO44" s="310"/>
      <c r="DP44" s="310"/>
      <c r="DQ44" s="310"/>
      <c r="DR44" s="310"/>
      <c r="DS44" s="310"/>
      <c r="DT44" s="310"/>
      <c r="DU44" s="310"/>
      <c r="DV44" s="310"/>
      <c r="DW44" s="310"/>
      <c r="DX44" s="310"/>
      <c r="DY44" s="310"/>
      <c r="DZ44" s="310"/>
      <c r="EA44" s="310"/>
      <c r="EB44" s="310"/>
      <c r="EC44" s="310"/>
      <c r="ED44" s="310"/>
      <c r="EE44" s="310"/>
      <c r="EF44" s="310"/>
      <c r="EG44" s="310"/>
      <c r="EH44" s="310"/>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0"/>
      <c r="FF44" s="310"/>
      <c r="FG44" s="310"/>
      <c r="FH44" s="310"/>
      <c r="FI44" s="310"/>
      <c r="FJ44" s="310"/>
      <c r="FK44" s="310"/>
      <c r="FL44" s="310"/>
      <c r="FM44" s="310"/>
      <c r="FN44" s="310"/>
      <c r="FO44" s="310"/>
      <c r="FP44" s="310"/>
      <c r="FQ44" s="310"/>
      <c r="FR44" s="310"/>
      <c r="FS44" s="310"/>
      <c r="FT44" s="310"/>
      <c r="FU44" s="310"/>
      <c r="FV44" s="310"/>
      <c r="FW44" s="310"/>
      <c r="FX44" s="310"/>
      <c r="FY44" s="310"/>
      <c r="FZ44" s="310"/>
      <c r="GA44" s="310"/>
      <c r="GB44" s="310"/>
      <c r="GC44" s="310"/>
      <c r="GD44" s="310"/>
      <c r="GE44" s="310"/>
      <c r="GF44" s="310"/>
      <c r="GG44" s="310"/>
      <c r="GH44" s="310"/>
      <c r="GI44" s="310"/>
      <c r="GJ44" s="310"/>
      <c r="GK44" s="310"/>
      <c r="GL44" s="310"/>
      <c r="GM44" s="310"/>
      <c r="GN44" s="310"/>
      <c r="GO44" s="310"/>
      <c r="GP44" s="310"/>
      <c r="GQ44" s="310"/>
      <c r="GR44" s="310"/>
      <c r="GS44" s="310"/>
      <c r="GT44" s="310"/>
      <c r="GU44" s="310"/>
      <c r="GV44" s="310"/>
      <c r="GW44" s="310"/>
      <c r="GX44" s="310"/>
      <c r="GY44" s="310"/>
      <c r="GZ44" s="310"/>
      <c r="HA44" s="310"/>
      <c r="HB44" s="310"/>
      <c r="HC44" s="310"/>
      <c r="HD44" s="310"/>
      <c r="HE44" s="310"/>
      <c r="HF44" s="310"/>
      <c r="HG44" s="310"/>
      <c r="HH44" s="310"/>
      <c r="HI44" s="310"/>
      <c r="HJ44" s="310"/>
      <c r="HK44" s="310"/>
      <c r="HL44" s="310"/>
      <c r="HM44" s="310"/>
      <c r="HN44" s="310"/>
      <c r="HO44" s="310"/>
      <c r="HP44" s="310"/>
      <c r="HQ44" s="310"/>
      <c r="HR44" s="310"/>
      <c r="HS44" s="310"/>
      <c r="HT44" s="310"/>
      <c r="HU44" s="310"/>
      <c r="HV44" s="310"/>
      <c r="HW44" s="310"/>
      <c r="HX44" s="310"/>
      <c r="HY44" s="310"/>
      <c r="HZ44" s="310"/>
      <c r="IA44" s="310"/>
      <c r="IB44" s="310"/>
      <c r="IC44" s="310"/>
      <c r="ID44" s="310"/>
      <c r="IE44" s="310"/>
      <c r="IF44" s="310"/>
      <c r="IG44" s="310"/>
      <c r="IH44" s="310"/>
      <c r="II44" s="310"/>
      <c r="IJ44" s="310"/>
      <c r="IK44" s="310"/>
      <c r="IL44" s="310"/>
      <c r="IM44" s="312"/>
      <c r="IN44" s="312"/>
      <c r="IO44" s="312"/>
      <c r="IP44" s="312"/>
    </row>
    <row r="45" s="277" customFormat="1" spans="1:250">
      <c r="A45" s="323" t="s">
        <v>2525</v>
      </c>
      <c r="B45" s="323"/>
      <c r="C45" s="325"/>
      <c r="D45" s="324"/>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0"/>
      <c r="CC45" s="310"/>
      <c r="CD45" s="310"/>
      <c r="CE45" s="310"/>
      <c r="CF45" s="310"/>
      <c r="CG45" s="310"/>
      <c r="CH45" s="310"/>
      <c r="CI45" s="310"/>
      <c r="CJ45" s="310"/>
      <c r="CK45" s="310"/>
      <c r="CL45" s="310"/>
      <c r="CM45" s="310"/>
      <c r="CN45" s="310"/>
      <c r="CO45" s="310"/>
      <c r="CP45" s="310"/>
      <c r="CQ45" s="310"/>
      <c r="CR45" s="310"/>
      <c r="CS45" s="310"/>
      <c r="CT45" s="310"/>
      <c r="CU45" s="310"/>
      <c r="CV45" s="310"/>
      <c r="CW45" s="310"/>
      <c r="CX45" s="310"/>
      <c r="CY45" s="310"/>
      <c r="CZ45" s="310"/>
      <c r="DA45" s="310"/>
      <c r="DB45" s="310"/>
      <c r="DC45" s="310"/>
      <c r="DD45" s="310"/>
      <c r="DE45" s="310"/>
      <c r="DF45" s="310"/>
      <c r="DG45" s="310"/>
      <c r="DH45" s="310"/>
      <c r="DI45" s="310"/>
      <c r="DJ45" s="310"/>
      <c r="DK45" s="310"/>
      <c r="DL45" s="310"/>
      <c r="DM45" s="310"/>
      <c r="DN45" s="310"/>
      <c r="DO45" s="310"/>
      <c r="DP45" s="310"/>
      <c r="DQ45" s="310"/>
      <c r="DR45" s="310"/>
      <c r="DS45" s="310"/>
      <c r="DT45" s="310"/>
      <c r="DU45" s="310"/>
      <c r="DV45" s="310"/>
      <c r="DW45" s="310"/>
      <c r="DX45" s="310"/>
      <c r="DY45" s="310"/>
      <c r="DZ45" s="310"/>
      <c r="EA45" s="310"/>
      <c r="EB45" s="310"/>
      <c r="EC45" s="310"/>
      <c r="ED45" s="310"/>
      <c r="EE45" s="310"/>
      <c r="EF45" s="310"/>
      <c r="EG45" s="310"/>
      <c r="EH45" s="310"/>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0"/>
      <c r="FF45" s="310"/>
      <c r="FG45" s="310"/>
      <c r="FH45" s="310"/>
      <c r="FI45" s="310"/>
      <c r="FJ45" s="310"/>
      <c r="FK45" s="310"/>
      <c r="FL45" s="310"/>
      <c r="FM45" s="310"/>
      <c r="FN45" s="310"/>
      <c r="FO45" s="310"/>
      <c r="FP45" s="310"/>
      <c r="FQ45" s="310"/>
      <c r="FR45" s="310"/>
      <c r="FS45" s="310"/>
      <c r="FT45" s="310"/>
      <c r="FU45" s="310"/>
      <c r="FV45" s="310"/>
      <c r="FW45" s="310"/>
      <c r="FX45" s="310"/>
      <c r="FY45" s="310"/>
      <c r="FZ45" s="310"/>
      <c r="GA45" s="310"/>
      <c r="GB45" s="310"/>
      <c r="GC45" s="310"/>
      <c r="GD45" s="310"/>
      <c r="GE45" s="310"/>
      <c r="GF45" s="310"/>
      <c r="GG45" s="310"/>
      <c r="GH45" s="310"/>
      <c r="GI45" s="310"/>
      <c r="GJ45" s="310"/>
      <c r="GK45" s="310"/>
      <c r="GL45" s="310"/>
      <c r="GM45" s="310"/>
      <c r="GN45" s="310"/>
      <c r="GO45" s="310"/>
      <c r="GP45" s="310"/>
      <c r="GQ45" s="310"/>
      <c r="GR45" s="310"/>
      <c r="GS45" s="310"/>
      <c r="GT45" s="310"/>
      <c r="GU45" s="310"/>
      <c r="GV45" s="310"/>
      <c r="GW45" s="310"/>
      <c r="GX45" s="310"/>
      <c r="GY45" s="310"/>
      <c r="GZ45" s="310"/>
      <c r="HA45" s="310"/>
      <c r="HB45" s="310"/>
      <c r="HC45" s="310"/>
      <c r="HD45" s="310"/>
      <c r="HE45" s="310"/>
      <c r="HF45" s="310"/>
      <c r="HG45" s="310"/>
      <c r="HH45" s="310"/>
      <c r="HI45" s="310"/>
      <c r="HJ45" s="310"/>
      <c r="HK45" s="310"/>
      <c r="HL45" s="310"/>
      <c r="HM45" s="310"/>
      <c r="HN45" s="310"/>
      <c r="HO45" s="310"/>
      <c r="HP45" s="310"/>
      <c r="HQ45" s="310"/>
      <c r="HR45" s="310"/>
      <c r="HS45" s="310"/>
      <c r="HT45" s="310"/>
      <c r="HU45" s="310"/>
      <c r="HV45" s="310"/>
      <c r="HW45" s="310"/>
      <c r="HX45" s="310"/>
      <c r="HY45" s="310"/>
      <c r="HZ45" s="310"/>
      <c r="IA45" s="310"/>
      <c r="IB45" s="310"/>
      <c r="IC45" s="310"/>
      <c r="ID45" s="310"/>
      <c r="IE45" s="310"/>
      <c r="IF45" s="310"/>
      <c r="IG45" s="310"/>
      <c r="IH45" s="310"/>
      <c r="II45" s="310"/>
      <c r="IJ45" s="310"/>
      <c r="IK45" s="310"/>
      <c r="IL45" s="310"/>
      <c r="IM45" s="312"/>
      <c r="IN45" s="312"/>
      <c r="IO45" s="312"/>
      <c r="IP45" s="312"/>
    </row>
    <row r="46" s="277" customFormat="1" spans="1:250">
      <c r="A46" s="319" t="s">
        <v>2526</v>
      </c>
      <c r="B46" s="319"/>
      <c r="C46" s="325"/>
      <c r="D46" s="324"/>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c r="BY46" s="310"/>
      <c r="BZ46" s="310"/>
      <c r="CA46" s="310"/>
      <c r="CB46" s="310"/>
      <c r="CC46" s="310"/>
      <c r="CD46" s="310"/>
      <c r="CE46" s="310"/>
      <c r="CF46" s="310"/>
      <c r="CG46" s="310"/>
      <c r="CH46" s="310"/>
      <c r="CI46" s="310"/>
      <c r="CJ46" s="310"/>
      <c r="CK46" s="310"/>
      <c r="CL46" s="310"/>
      <c r="CM46" s="310"/>
      <c r="CN46" s="310"/>
      <c r="CO46" s="310"/>
      <c r="CP46" s="310"/>
      <c r="CQ46" s="310"/>
      <c r="CR46" s="310"/>
      <c r="CS46" s="310"/>
      <c r="CT46" s="310"/>
      <c r="CU46" s="310"/>
      <c r="CV46" s="310"/>
      <c r="CW46" s="310"/>
      <c r="CX46" s="310"/>
      <c r="CY46" s="310"/>
      <c r="CZ46" s="310"/>
      <c r="DA46" s="310"/>
      <c r="DB46" s="310"/>
      <c r="DC46" s="310"/>
      <c r="DD46" s="310"/>
      <c r="DE46" s="310"/>
      <c r="DF46" s="310"/>
      <c r="DG46" s="310"/>
      <c r="DH46" s="310"/>
      <c r="DI46" s="310"/>
      <c r="DJ46" s="310"/>
      <c r="DK46" s="310"/>
      <c r="DL46" s="310"/>
      <c r="DM46" s="310"/>
      <c r="DN46" s="310"/>
      <c r="DO46" s="310"/>
      <c r="DP46" s="310"/>
      <c r="DQ46" s="310"/>
      <c r="DR46" s="310"/>
      <c r="DS46" s="310"/>
      <c r="DT46" s="310"/>
      <c r="DU46" s="310"/>
      <c r="DV46" s="310"/>
      <c r="DW46" s="310"/>
      <c r="DX46" s="310"/>
      <c r="DY46" s="310"/>
      <c r="DZ46" s="310"/>
      <c r="EA46" s="310"/>
      <c r="EB46" s="310"/>
      <c r="EC46" s="310"/>
      <c r="ED46" s="310"/>
      <c r="EE46" s="310"/>
      <c r="EF46" s="310"/>
      <c r="EG46" s="310"/>
      <c r="EH46" s="310"/>
      <c r="EI46" s="310"/>
      <c r="EJ46" s="310"/>
      <c r="EK46" s="310"/>
      <c r="EL46" s="310"/>
      <c r="EM46" s="310"/>
      <c r="EN46" s="310"/>
      <c r="EO46" s="310"/>
      <c r="EP46" s="310"/>
      <c r="EQ46" s="310"/>
      <c r="ER46" s="310"/>
      <c r="ES46" s="310"/>
      <c r="ET46" s="310"/>
      <c r="EU46" s="310"/>
      <c r="EV46" s="310"/>
      <c r="EW46" s="310"/>
      <c r="EX46" s="310"/>
      <c r="EY46" s="310"/>
      <c r="EZ46" s="310"/>
      <c r="FA46" s="310"/>
      <c r="FB46" s="310"/>
      <c r="FC46" s="310"/>
      <c r="FD46" s="310"/>
      <c r="FE46" s="310"/>
      <c r="FF46" s="310"/>
      <c r="FG46" s="310"/>
      <c r="FH46" s="310"/>
      <c r="FI46" s="310"/>
      <c r="FJ46" s="310"/>
      <c r="FK46" s="310"/>
      <c r="FL46" s="310"/>
      <c r="FM46" s="310"/>
      <c r="FN46" s="310"/>
      <c r="FO46" s="310"/>
      <c r="FP46" s="310"/>
      <c r="FQ46" s="310"/>
      <c r="FR46" s="310"/>
      <c r="FS46" s="310"/>
      <c r="FT46" s="310"/>
      <c r="FU46" s="310"/>
      <c r="FV46" s="310"/>
      <c r="FW46" s="310"/>
      <c r="FX46" s="310"/>
      <c r="FY46" s="310"/>
      <c r="FZ46" s="310"/>
      <c r="GA46" s="310"/>
      <c r="GB46" s="310"/>
      <c r="GC46" s="310"/>
      <c r="GD46" s="310"/>
      <c r="GE46" s="310"/>
      <c r="GF46" s="310"/>
      <c r="GG46" s="310"/>
      <c r="GH46" s="310"/>
      <c r="GI46" s="310"/>
      <c r="GJ46" s="310"/>
      <c r="GK46" s="310"/>
      <c r="GL46" s="310"/>
      <c r="GM46" s="310"/>
      <c r="GN46" s="310"/>
      <c r="GO46" s="310"/>
      <c r="GP46" s="310"/>
      <c r="GQ46" s="310"/>
      <c r="GR46" s="310"/>
      <c r="GS46" s="310"/>
      <c r="GT46" s="310"/>
      <c r="GU46" s="310"/>
      <c r="GV46" s="310"/>
      <c r="GW46" s="310"/>
      <c r="GX46" s="310"/>
      <c r="GY46" s="310"/>
      <c r="GZ46" s="310"/>
      <c r="HA46" s="310"/>
      <c r="HB46" s="310"/>
      <c r="HC46" s="310"/>
      <c r="HD46" s="310"/>
      <c r="HE46" s="310"/>
      <c r="HF46" s="310"/>
      <c r="HG46" s="310"/>
      <c r="HH46" s="310"/>
      <c r="HI46" s="310"/>
      <c r="HJ46" s="310"/>
      <c r="HK46" s="310"/>
      <c r="HL46" s="310"/>
      <c r="HM46" s="310"/>
      <c r="HN46" s="310"/>
      <c r="HO46" s="310"/>
      <c r="HP46" s="310"/>
      <c r="HQ46" s="310"/>
      <c r="HR46" s="310"/>
      <c r="HS46" s="310"/>
      <c r="HT46" s="310"/>
      <c r="HU46" s="310"/>
      <c r="HV46" s="310"/>
      <c r="HW46" s="310"/>
      <c r="HX46" s="310"/>
      <c r="HY46" s="310"/>
      <c r="HZ46" s="310"/>
      <c r="IA46" s="310"/>
      <c r="IB46" s="310"/>
      <c r="IC46" s="310"/>
      <c r="ID46" s="310"/>
      <c r="IE46" s="310"/>
      <c r="IF46" s="310"/>
      <c r="IG46" s="310"/>
      <c r="IH46" s="310"/>
      <c r="II46" s="310"/>
      <c r="IJ46" s="310"/>
      <c r="IK46" s="310"/>
      <c r="IL46" s="310"/>
      <c r="IM46" s="312"/>
      <c r="IN46" s="312"/>
      <c r="IO46" s="312"/>
      <c r="IP46" s="312"/>
    </row>
    <row r="47" s="277" customFormat="1" spans="1:250">
      <c r="A47" s="323" t="s">
        <v>2527</v>
      </c>
      <c r="B47" s="323"/>
      <c r="C47" s="325"/>
      <c r="D47" s="324"/>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310"/>
      <c r="CY47" s="310"/>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310"/>
      <c r="DW47" s="310"/>
      <c r="DX47" s="310"/>
      <c r="DY47" s="310"/>
      <c r="DZ47" s="310"/>
      <c r="EA47" s="310"/>
      <c r="EB47" s="310"/>
      <c r="EC47" s="310"/>
      <c r="ED47" s="310"/>
      <c r="EE47" s="310"/>
      <c r="EF47" s="310"/>
      <c r="EG47" s="310"/>
      <c r="EH47" s="310"/>
      <c r="EI47" s="310"/>
      <c r="EJ47" s="310"/>
      <c r="EK47" s="310"/>
      <c r="EL47" s="310"/>
      <c r="EM47" s="310"/>
      <c r="EN47" s="310"/>
      <c r="EO47" s="310"/>
      <c r="EP47" s="310"/>
      <c r="EQ47" s="310"/>
      <c r="ER47" s="310"/>
      <c r="ES47" s="310"/>
      <c r="ET47" s="310"/>
      <c r="EU47" s="310"/>
      <c r="EV47" s="310"/>
      <c r="EW47" s="310"/>
      <c r="EX47" s="310"/>
      <c r="EY47" s="310"/>
      <c r="EZ47" s="310"/>
      <c r="FA47" s="310"/>
      <c r="FB47" s="310"/>
      <c r="FC47" s="310"/>
      <c r="FD47" s="310"/>
      <c r="FE47" s="310"/>
      <c r="FF47" s="310"/>
      <c r="FG47" s="310"/>
      <c r="FH47" s="310"/>
      <c r="FI47" s="310"/>
      <c r="FJ47" s="310"/>
      <c r="FK47" s="310"/>
      <c r="FL47" s="310"/>
      <c r="FM47" s="310"/>
      <c r="FN47" s="310"/>
      <c r="FO47" s="310"/>
      <c r="FP47" s="310"/>
      <c r="FQ47" s="310"/>
      <c r="FR47" s="310"/>
      <c r="FS47" s="310"/>
      <c r="FT47" s="310"/>
      <c r="FU47" s="310"/>
      <c r="FV47" s="310"/>
      <c r="FW47" s="310"/>
      <c r="FX47" s="310"/>
      <c r="FY47" s="310"/>
      <c r="FZ47" s="310"/>
      <c r="GA47" s="310"/>
      <c r="GB47" s="310"/>
      <c r="GC47" s="310"/>
      <c r="GD47" s="310"/>
      <c r="GE47" s="310"/>
      <c r="GF47" s="310"/>
      <c r="GG47" s="310"/>
      <c r="GH47" s="310"/>
      <c r="GI47" s="310"/>
      <c r="GJ47" s="310"/>
      <c r="GK47" s="310"/>
      <c r="GL47" s="310"/>
      <c r="GM47" s="310"/>
      <c r="GN47" s="310"/>
      <c r="GO47" s="310"/>
      <c r="GP47" s="310"/>
      <c r="GQ47" s="310"/>
      <c r="GR47" s="310"/>
      <c r="GS47" s="310"/>
      <c r="GT47" s="310"/>
      <c r="GU47" s="310"/>
      <c r="GV47" s="310"/>
      <c r="GW47" s="310"/>
      <c r="GX47" s="310"/>
      <c r="GY47" s="310"/>
      <c r="GZ47" s="310"/>
      <c r="HA47" s="310"/>
      <c r="HB47" s="310"/>
      <c r="HC47" s="310"/>
      <c r="HD47" s="310"/>
      <c r="HE47" s="310"/>
      <c r="HF47" s="310"/>
      <c r="HG47" s="310"/>
      <c r="HH47" s="310"/>
      <c r="HI47" s="310"/>
      <c r="HJ47" s="310"/>
      <c r="HK47" s="310"/>
      <c r="HL47" s="310"/>
      <c r="HM47" s="310"/>
      <c r="HN47" s="310"/>
      <c r="HO47" s="310"/>
      <c r="HP47" s="310"/>
      <c r="HQ47" s="310"/>
      <c r="HR47" s="310"/>
      <c r="HS47" s="310"/>
      <c r="HT47" s="310"/>
      <c r="HU47" s="310"/>
      <c r="HV47" s="310"/>
      <c r="HW47" s="310"/>
      <c r="HX47" s="310"/>
      <c r="HY47" s="310"/>
      <c r="HZ47" s="310"/>
      <c r="IA47" s="310"/>
      <c r="IB47" s="310"/>
      <c r="IC47" s="310"/>
      <c r="ID47" s="310"/>
      <c r="IE47" s="310"/>
      <c r="IF47" s="310"/>
      <c r="IG47" s="310"/>
      <c r="IH47" s="310"/>
      <c r="II47" s="310"/>
      <c r="IJ47" s="310"/>
      <c r="IK47" s="310"/>
      <c r="IL47" s="310"/>
      <c r="IM47" s="312"/>
      <c r="IN47" s="312"/>
      <c r="IO47" s="312"/>
      <c r="IP47" s="312"/>
    </row>
    <row r="48" s="277" customFormat="1" spans="1:250">
      <c r="A48" s="323" t="s">
        <v>2528</v>
      </c>
      <c r="B48" s="323"/>
      <c r="C48" s="325"/>
      <c r="D48" s="324"/>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c r="HV48" s="310"/>
      <c r="HW48" s="310"/>
      <c r="HX48" s="310"/>
      <c r="HY48" s="310"/>
      <c r="HZ48" s="310"/>
      <c r="IA48" s="310"/>
      <c r="IB48" s="310"/>
      <c r="IC48" s="310"/>
      <c r="ID48" s="310"/>
      <c r="IE48" s="310"/>
      <c r="IF48" s="310"/>
      <c r="IG48" s="310"/>
      <c r="IH48" s="310"/>
      <c r="II48" s="310"/>
      <c r="IJ48" s="310"/>
      <c r="IK48" s="310"/>
      <c r="IL48" s="310"/>
      <c r="IM48" s="312"/>
      <c r="IN48" s="312"/>
      <c r="IO48" s="312"/>
      <c r="IP48" s="312"/>
    </row>
    <row r="49" s="277" customFormat="1" spans="1:250">
      <c r="A49" s="323" t="s">
        <v>2529</v>
      </c>
      <c r="B49" s="323"/>
      <c r="C49" s="325"/>
      <c r="D49" s="324"/>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c r="BS49" s="310"/>
      <c r="BT49" s="310"/>
      <c r="BU49" s="310"/>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0"/>
      <c r="DQ49" s="310"/>
      <c r="DR49" s="310"/>
      <c r="DS49" s="310"/>
      <c r="DT49" s="310"/>
      <c r="DU49" s="310"/>
      <c r="DV49" s="310"/>
      <c r="DW49" s="310"/>
      <c r="DX49" s="310"/>
      <c r="DY49" s="310"/>
      <c r="DZ49" s="310"/>
      <c r="EA49" s="310"/>
      <c r="EB49" s="310"/>
      <c r="EC49" s="310"/>
      <c r="ED49" s="310"/>
      <c r="EE49" s="310"/>
      <c r="EF49" s="310"/>
      <c r="EG49" s="310"/>
      <c r="EH49" s="310"/>
      <c r="EI49" s="310"/>
      <c r="EJ49" s="310"/>
      <c r="EK49" s="310"/>
      <c r="EL49" s="310"/>
      <c r="EM49" s="310"/>
      <c r="EN49" s="310"/>
      <c r="EO49" s="310"/>
      <c r="EP49" s="310"/>
      <c r="EQ49" s="310"/>
      <c r="ER49" s="310"/>
      <c r="ES49" s="310"/>
      <c r="ET49" s="310"/>
      <c r="EU49" s="310"/>
      <c r="EV49" s="310"/>
      <c r="EW49" s="310"/>
      <c r="EX49" s="310"/>
      <c r="EY49" s="310"/>
      <c r="EZ49" s="310"/>
      <c r="FA49" s="310"/>
      <c r="FB49" s="310"/>
      <c r="FC49" s="310"/>
      <c r="FD49" s="310"/>
      <c r="FE49" s="310"/>
      <c r="FF49" s="310"/>
      <c r="FG49" s="310"/>
      <c r="FH49" s="310"/>
      <c r="FI49" s="310"/>
      <c r="FJ49" s="310"/>
      <c r="FK49" s="310"/>
      <c r="FL49" s="310"/>
      <c r="FM49" s="310"/>
      <c r="FN49" s="310"/>
      <c r="FO49" s="310"/>
      <c r="FP49" s="310"/>
      <c r="FQ49" s="310"/>
      <c r="FR49" s="310"/>
      <c r="FS49" s="310"/>
      <c r="FT49" s="310"/>
      <c r="FU49" s="310"/>
      <c r="FV49" s="310"/>
      <c r="FW49" s="310"/>
      <c r="FX49" s="310"/>
      <c r="FY49" s="310"/>
      <c r="FZ49" s="310"/>
      <c r="GA49" s="310"/>
      <c r="GB49" s="310"/>
      <c r="GC49" s="310"/>
      <c r="GD49" s="310"/>
      <c r="GE49" s="310"/>
      <c r="GF49" s="310"/>
      <c r="GG49" s="310"/>
      <c r="GH49" s="310"/>
      <c r="GI49" s="310"/>
      <c r="GJ49" s="310"/>
      <c r="GK49" s="310"/>
      <c r="GL49" s="310"/>
      <c r="GM49" s="310"/>
      <c r="GN49" s="310"/>
      <c r="GO49" s="310"/>
      <c r="GP49" s="310"/>
      <c r="GQ49" s="310"/>
      <c r="GR49" s="310"/>
      <c r="GS49" s="310"/>
      <c r="GT49" s="310"/>
      <c r="GU49" s="310"/>
      <c r="GV49" s="310"/>
      <c r="GW49" s="310"/>
      <c r="GX49" s="310"/>
      <c r="GY49" s="310"/>
      <c r="GZ49" s="310"/>
      <c r="HA49" s="310"/>
      <c r="HB49" s="310"/>
      <c r="HC49" s="310"/>
      <c r="HD49" s="310"/>
      <c r="HE49" s="310"/>
      <c r="HF49" s="310"/>
      <c r="HG49" s="310"/>
      <c r="HH49" s="310"/>
      <c r="HI49" s="310"/>
      <c r="HJ49" s="310"/>
      <c r="HK49" s="310"/>
      <c r="HL49" s="310"/>
      <c r="HM49" s="310"/>
      <c r="HN49" s="310"/>
      <c r="HO49" s="310"/>
      <c r="HP49" s="310"/>
      <c r="HQ49" s="310"/>
      <c r="HR49" s="310"/>
      <c r="HS49" s="310"/>
      <c r="HT49" s="310"/>
      <c r="HU49" s="310"/>
      <c r="HV49" s="310"/>
      <c r="HW49" s="310"/>
      <c r="HX49" s="310"/>
      <c r="HY49" s="310"/>
      <c r="HZ49" s="310"/>
      <c r="IA49" s="310"/>
      <c r="IB49" s="310"/>
      <c r="IC49" s="310"/>
      <c r="ID49" s="310"/>
      <c r="IE49" s="310"/>
      <c r="IF49" s="310"/>
      <c r="IG49" s="310"/>
      <c r="IH49" s="310"/>
      <c r="II49" s="310"/>
      <c r="IJ49" s="310"/>
      <c r="IK49" s="310"/>
      <c r="IL49" s="310"/>
      <c r="IM49" s="312"/>
      <c r="IN49" s="312"/>
      <c r="IO49" s="312"/>
      <c r="IP49" s="312"/>
    </row>
    <row r="50" s="277" customFormat="1" spans="1:250">
      <c r="A50" s="319" t="s">
        <v>2530</v>
      </c>
      <c r="B50" s="332">
        <v>500</v>
      </c>
      <c r="C50" s="332">
        <v>7718</v>
      </c>
      <c r="D50" s="320">
        <f>C50/B50</f>
        <v>15.436</v>
      </c>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310"/>
      <c r="CZ50" s="310"/>
      <c r="DA50" s="310"/>
      <c r="DB50" s="310"/>
      <c r="DC50" s="310"/>
      <c r="DD50" s="310"/>
      <c r="DE50" s="310"/>
      <c r="DF50" s="310"/>
      <c r="DG50" s="310"/>
      <c r="DH50" s="310"/>
      <c r="DI50" s="310"/>
      <c r="DJ50" s="310"/>
      <c r="DK50" s="310"/>
      <c r="DL50" s="310"/>
      <c r="DM50" s="310"/>
      <c r="DN50" s="310"/>
      <c r="DO50" s="310"/>
      <c r="DP50" s="310"/>
      <c r="DQ50" s="310"/>
      <c r="DR50" s="310"/>
      <c r="DS50" s="310"/>
      <c r="DT50" s="310"/>
      <c r="DU50" s="310"/>
      <c r="DV50" s="310"/>
      <c r="DW50" s="310"/>
      <c r="DX50" s="310"/>
      <c r="DY50" s="310"/>
      <c r="DZ50" s="310"/>
      <c r="EA50" s="310"/>
      <c r="EB50" s="310"/>
      <c r="EC50" s="310"/>
      <c r="ED50" s="310"/>
      <c r="EE50" s="310"/>
      <c r="EF50" s="310"/>
      <c r="EG50" s="310"/>
      <c r="EH50" s="310"/>
      <c r="EI50" s="310"/>
      <c r="EJ50" s="310"/>
      <c r="EK50" s="310"/>
      <c r="EL50" s="310"/>
      <c r="EM50" s="310"/>
      <c r="EN50" s="310"/>
      <c r="EO50" s="310"/>
      <c r="EP50" s="310"/>
      <c r="EQ50" s="310"/>
      <c r="ER50" s="310"/>
      <c r="ES50" s="310"/>
      <c r="ET50" s="310"/>
      <c r="EU50" s="310"/>
      <c r="EV50" s="310"/>
      <c r="EW50" s="310"/>
      <c r="EX50" s="310"/>
      <c r="EY50" s="310"/>
      <c r="EZ50" s="310"/>
      <c r="FA50" s="310"/>
      <c r="FB50" s="310"/>
      <c r="FC50" s="310"/>
      <c r="FD50" s="310"/>
      <c r="FE50" s="310"/>
      <c r="FF50" s="310"/>
      <c r="FG50" s="310"/>
      <c r="FH50" s="310"/>
      <c r="FI50" s="310"/>
      <c r="FJ50" s="310"/>
      <c r="FK50" s="310"/>
      <c r="FL50" s="310"/>
      <c r="FM50" s="310"/>
      <c r="FN50" s="310"/>
      <c r="FO50" s="310"/>
      <c r="FP50" s="310"/>
      <c r="FQ50" s="310"/>
      <c r="FR50" s="310"/>
      <c r="FS50" s="310"/>
      <c r="FT50" s="310"/>
      <c r="FU50" s="310"/>
      <c r="FV50" s="310"/>
      <c r="FW50" s="310"/>
      <c r="FX50" s="310"/>
      <c r="FY50" s="310"/>
      <c r="FZ50" s="310"/>
      <c r="GA50" s="310"/>
      <c r="GB50" s="310"/>
      <c r="GC50" s="310"/>
      <c r="GD50" s="310"/>
      <c r="GE50" s="310"/>
      <c r="GF50" s="310"/>
      <c r="GG50" s="310"/>
      <c r="GH50" s="310"/>
      <c r="GI50" s="310"/>
      <c r="GJ50" s="310"/>
      <c r="GK50" s="310"/>
      <c r="GL50" s="310"/>
      <c r="GM50" s="310"/>
      <c r="GN50" s="310"/>
      <c r="GO50" s="310"/>
      <c r="GP50" s="310"/>
      <c r="GQ50" s="310"/>
      <c r="GR50" s="310"/>
      <c r="GS50" s="310"/>
      <c r="GT50" s="310"/>
      <c r="GU50" s="310"/>
      <c r="GV50" s="310"/>
      <c r="GW50" s="310"/>
      <c r="GX50" s="310"/>
      <c r="GY50" s="310"/>
      <c r="GZ50" s="310"/>
      <c r="HA50" s="310"/>
      <c r="HB50" s="310"/>
      <c r="HC50" s="310"/>
      <c r="HD50" s="310"/>
      <c r="HE50" s="310"/>
      <c r="HF50" s="310"/>
      <c r="HG50" s="310"/>
      <c r="HH50" s="310"/>
      <c r="HI50" s="310"/>
      <c r="HJ50" s="310"/>
      <c r="HK50" s="310"/>
      <c r="HL50" s="310"/>
      <c r="HM50" s="310"/>
      <c r="HN50" s="310"/>
      <c r="HO50" s="310"/>
      <c r="HP50" s="310"/>
      <c r="HQ50" s="310"/>
      <c r="HR50" s="310"/>
      <c r="HS50" s="310"/>
      <c r="HT50" s="310"/>
      <c r="HU50" s="310"/>
      <c r="HV50" s="310"/>
      <c r="HW50" s="310"/>
      <c r="HX50" s="310"/>
      <c r="HY50" s="310"/>
      <c r="HZ50" s="310"/>
      <c r="IA50" s="310"/>
      <c r="IB50" s="310"/>
      <c r="IC50" s="310"/>
      <c r="ID50" s="310"/>
      <c r="IE50" s="310"/>
      <c r="IF50" s="310"/>
      <c r="IG50" s="310"/>
      <c r="IH50" s="310"/>
      <c r="II50" s="310"/>
      <c r="IJ50" s="310"/>
      <c r="IK50" s="310"/>
      <c r="IL50" s="310"/>
      <c r="IM50" s="312"/>
      <c r="IN50" s="312"/>
      <c r="IO50" s="312"/>
      <c r="IP50" s="312"/>
    </row>
    <row r="51" s="277" customFormat="1" spans="1:250">
      <c r="A51" s="333" t="s">
        <v>2531</v>
      </c>
      <c r="B51" s="334">
        <f>B5+B36+B41+B46+B50</f>
        <v>773331</v>
      </c>
      <c r="C51" s="334">
        <f>C5+C36+C41+C46+C50</f>
        <v>783737</v>
      </c>
      <c r="D51" s="324">
        <f>C51/B51</f>
        <v>1.01345607508299</v>
      </c>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0"/>
      <c r="FF51" s="310"/>
      <c r="FG51" s="310"/>
      <c r="FH51" s="310"/>
      <c r="FI51" s="310"/>
      <c r="FJ51" s="310"/>
      <c r="FK51" s="310"/>
      <c r="FL51" s="310"/>
      <c r="FM51" s="310"/>
      <c r="FN51" s="310"/>
      <c r="FO51" s="310"/>
      <c r="FP51" s="310"/>
      <c r="FQ51" s="310"/>
      <c r="FR51" s="310"/>
      <c r="FS51" s="310"/>
      <c r="FT51" s="310"/>
      <c r="FU51" s="310"/>
      <c r="FV51" s="310"/>
      <c r="FW51" s="310"/>
      <c r="FX51" s="310"/>
      <c r="FY51" s="310"/>
      <c r="FZ51" s="310"/>
      <c r="GA51" s="310"/>
      <c r="GB51" s="310"/>
      <c r="GC51" s="310"/>
      <c r="GD51" s="310"/>
      <c r="GE51" s="310"/>
      <c r="GF51" s="310"/>
      <c r="GG51" s="310"/>
      <c r="GH51" s="310"/>
      <c r="GI51" s="310"/>
      <c r="GJ51" s="310"/>
      <c r="GK51" s="310"/>
      <c r="GL51" s="310"/>
      <c r="GM51" s="310"/>
      <c r="GN51" s="310"/>
      <c r="GO51" s="310"/>
      <c r="GP51" s="310"/>
      <c r="GQ51" s="310"/>
      <c r="GR51" s="310"/>
      <c r="GS51" s="310"/>
      <c r="GT51" s="310"/>
      <c r="GU51" s="310"/>
      <c r="GV51" s="310"/>
      <c r="GW51" s="310"/>
      <c r="GX51" s="310"/>
      <c r="GY51" s="310"/>
      <c r="GZ51" s="310"/>
      <c r="HA51" s="310"/>
      <c r="HB51" s="310"/>
      <c r="HC51" s="310"/>
      <c r="HD51" s="310"/>
      <c r="HE51" s="310"/>
      <c r="HF51" s="310"/>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0"/>
      <c r="IG51" s="310"/>
      <c r="IH51" s="310"/>
      <c r="II51" s="310"/>
      <c r="IJ51" s="310"/>
      <c r="IK51" s="310"/>
      <c r="IL51" s="310"/>
      <c r="IM51" s="312"/>
      <c r="IN51" s="312"/>
      <c r="IO51" s="312"/>
      <c r="IP51" s="312"/>
    </row>
    <row r="52" s="277" customFormat="1" spans="1:250">
      <c r="A52" s="335" t="s">
        <v>2532</v>
      </c>
      <c r="B52" s="335"/>
      <c r="C52" s="336">
        <v>356</v>
      </c>
      <c r="D52" s="32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310"/>
      <c r="EJ52" s="310"/>
      <c r="EK52" s="310"/>
      <c r="EL52" s="310"/>
      <c r="EM52" s="310"/>
      <c r="EN52" s="310"/>
      <c r="EO52" s="310"/>
      <c r="EP52" s="310"/>
      <c r="EQ52" s="310"/>
      <c r="ER52" s="310"/>
      <c r="ES52" s="310"/>
      <c r="ET52" s="310"/>
      <c r="EU52" s="310"/>
      <c r="EV52" s="310"/>
      <c r="EW52" s="310"/>
      <c r="EX52" s="310"/>
      <c r="EY52" s="310"/>
      <c r="EZ52" s="310"/>
      <c r="FA52" s="310"/>
      <c r="FB52" s="310"/>
      <c r="FC52" s="310"/>
      <c r="FD52" s="310"/>
      <c r="FE52" s="310"/>
      <c r="FF52" s="310"/>
      <c r="FG52" s="310"/>
      <c r="FH52" s="310"/>
      <c r="FI52" s="310"/>
      <c r="FJ52" s="310"/>
      <c r="FK52" s="310"/>
      <c r="FL52" s="310"/>
      <c r="FM52" s="310"/>
      <c r="FN52" s="310"/>
      <c r="FO52" s="310"/>
      <c r="FP52" s="310"/>
      <c r="FQ52" s="310"/>
      <c r="FR52" s="310"/>
      <c r="FS52" s="310"/>
      <c r="FT52" s="310"/>
      <c r="FU52" s="310"/>
      <c r="FV52" s="310"/>
      <c r="FW52" s="310"/>
      <c r="FX52" s="310"/>
      <c r="FY52" s="310"/>
      <c r="FZ52" s="310"/>
      <c r="GA52" s="310"/>
      <c r="GB52" s="310"/>
      <c r="GC52" s="310"/>
      <c r="GD52" s="310"/>
      <c r="GE52" s="310"/>
      <c r="GF52" s="310"/>
      <c r="GG52" s="310"/>
      <c r="GH52" s="310"/>
      <c r="GI52" s="310"/>
      <c r="GJ52" s="310"/>
      <c r="GK52" s="310"/>
      <c r="GL52" s="310"/>
      <c r="GM52" s="310"/>
      <c r="GN52" s="310"/>
      <c r="GO52" s="310"/>
      <c r="GP52" s="310"/>
      <c r="GQ52" s="310"/>
      <c r="GR52" s="310"/>
      <c r="GS52" s="310"/>
      <c r="GT52" s="310"/>
      <c r="GU52" s="310"/>
      <c r="GV52" s="310"/>
      <c r="GW52" s="310"/>
      <c r="GX52" s="310"/>
      <c r="GY52" s="310"/>
      <c r="GZ52" s="310"/>
      <c r="HA52" s="310"/>
      <c r="HB52" s="310"/>
      <c r="HC52" s="310"/>
      <c r="HD52" s="310"/>
      <c r="HE52" s="310"/>
      <c r="HF52" s="310"/>
      <c r="HG52" s="310"/>
      <c r="HH52" s="310"/>
      <c r="HI52" s="310"/>
      <c r="HJ52" s="310"/>
      <c r="HK52" s="310"/>
      <c r="HL52" s="310"/>
      <c r="HM52" s="310"/>
      <c r="HN52" s="310"/>
      <c r="HO52" s="310"/>
      <c r="HP52" s="310"/>
      <c r="HQ52" s="310"/>
      <c r="HR52" s="310"/>
      <c r="HS52" s="310"/>
      <c r="HT52" s="310"/>
      <c r="HU52" s="310"/>
      <c r="HV52" s="310"/>
      <c r="HW52" s="310"/>
      <c r="HX52" s="310"/>
      <c r="HY52" s="310"/>
      <c r="HZ52" s="310"/>
      <c r="IA52" s="310"/>
      <c r="IB52" s="310"/>
      <c r="IC52" s="310"/>
      <c r="ID52" s="310"/>
      <c r="IE52" s="310"/>
      <c r="IF52" s="310"/>
      <c r="IG52" s="310"/>
      <c r="IH52" s="310"/>
      <c r="II52" s="310"/>
      <c r="IJ52" s="310"/>
      <c r="IK52" s="310"/>
      <c r="IL52" s="310"/>
      <c r="IM52" s="312"/>
      <c r="IN52" s="312"/>
      <c r="IO52" s="312"/>
      <c r="IP52" s="312"/>
    </row>
    <row r="53" s="277" customFormat="1" spans="1:250">
      <c r="A53" s="337" t="s">
        <v>2533</v>
      </c>
      <c r="B53" s="338">
        <v>54240</v>
      </c>
      <c r="C53" s="338">
        <v>47731</v>
      </c>
      <c r="D53" s="324">
        <f>C53/B53</f>
        <v>0.879996312684366</v>
      </c>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c r="DI53" s="310"/>
      <c r="DJ53" s="310"/>
      <c r="DK53" s="310"/>
      <c r="DL53" s="310"/>
      <c r="DM53" s="310"/>
      <c r="DN53" s="310"/>
      <c r="DO53" s="310"/>
      <c r="DP53" s="310"/>
      <c r="DQ53" s="310"/>
      <c r="DR53" s="310"/>
      <c r="DS53" s="310"/>
      <c r="DT53" s="310"/>
      <c r="DU53" s="310"/>
      <c r="DV53" s="310"/>
      <c r="DW53" s="310"/>
      <c r="DX53" s="310"/>
      <c r="DY53" s="310"/>
      <c r="DZ53" s="310"/>
      <c r="EA53" s="310"/>
      <c r="EB53" s="310"/>
      <c r="EC53" s="310"/>
      <c r="ED53" s="310"/>
      <c r="EE53" s="310"/>
      <c r="EF53" s="310"/>
      <c r="EG53" s="310"/>
      <c r="EH53" s="310"/>
      <c r="EI53" s="310"/>
      <c r="EJ53" s="310"/>
      <c r="EK53" s="310"/>
      <c r="EL53" s="310"/>
      <c r="EM53" s="310"/>
      <c r="EN53" s="310"/>
      <c r="EO53" s="310"/>
      <c r="EP53" s="310"/>
      <c r="EQ53" s="310"/>
      <c r="ER53" s="310"/>
      <c r="ES53" s="310"/>
      <c r="ET53" s="310"/>
      <c r="EU53" s="310"/>
      <c r="EV53" s="310"/>
      <c r="EW53" s="310"/>
      <c r="EX53" s="310"/>
      <c r="EY53" s="310"/>
      <c r="EZ53" s="310"/>
      <c r="FA53" s="310"/>
      <c r="FB53" s="310"/>
      <c r="FC53" s="310"/>
      <c r="FD53" s="310"/>
      <c r="FE53" s="310"/>
      <c r="FF53" s="310"/>
      <c r="FG53" s="310"/>
      <c r="FH53" s="310"/>
      <c r="FI53" s="310"/>
      <c r="FJ53" s="310"/>
      <c r="FK53" s="310"/>
      <c r="FL53" s="310"/>
      <c r="FM53" s="310"/>
      <c r="FN53" s="310"/>
      <c r="FO53" s="310"/>
      <c r="FP53" s="310"/>
      <c r="FQ53" s="310"/>
      <c r="FR53" s="310"/>
      <c r="FS53" s="310"/>
      <c r="FT53" s="310"/>
      <c r="FU53" s="310"/>
      <c r="FV53" s="310"/>
      <c r="FW53" s="310"/>
      <c r="FX53" s="310"/>
      <c r="FY53" s="310"/>
      <c r="FZ53" s="310"/>
      <c r="GA53" s="310"/>
      <c r="GB53" s="310"/>
      <c r="GC53" s="310"/>
      <c r="GD53" s="310"/>
      <c r="GE53" s="310"/>
      <c r="GF53" s="310"/>
      <c r="GG53" s="310"/>
      <c r="GH53" s="310"/>
      <c r="GI53" s="310"/>
      <c r="GJ53" s="310"/>
      <c r="GK53" s="310"/>
      <c r="GL53" s="310"/>
      <c r="GM53" s="310"/>
      <c r="GN53" s="310"/>
      <c r="GO53" s="310"/>
      <c r="GP53" s="310"/>
      <c r="GQ53" s="310"/>
      <c r="GR53" s="310"/>
      <c r="GS53" s="310"/>
      <c r="GT53" s="310"/>
      <c r="GU53" s="310"/>
      <c r="GV53" s="310"/>
      <c r="GW53" s="310"/>
      <c r="GX53" s="310"/>
      <c r="GY53" s="310"/>
      <c r="GZ53" s="310"/>
      <c r="HA53" s="310"/>
      <c r="HB53" s="310"/>
      <c r="HC53" s="310"/>
      <c r="HD53" s="310"/>
      <c r="HE53" s="310"/>
      <c r="HF53" s="310"/>
      <c r="HG53" s="310"/>
      <c r="HH53" s="310"/>
      <c r="HI53" s="310"/>
      <c r="HJ53" s="310"/>
      <c r="HK53" s="310"/>
      <c r="HL53" s="310"/>
      <c r="HM53" s="310"/>
      <c r="HN53" s="310"/>
      <c r="HO53" s="310"/>
      <c r="HP53" s="310"/>
      <c r="HQ53" s="310"/>
      <c r="HR53" s="310"/>
      <c r="HS53" s="310"/>
      <c r="HT53" s="310"/>
      <c r="HU53" s="310"/>
      <c r="HV53" s="310"/>
      <c r="HW53" s="310"/>
      <c r="HX53" s="310"/>
      <c r="HY53" s="310"/>
      <c r="HZ53" s="310"/>
      <c r="IA53" s="310"/>
      <c r="IB53" s="310"/>
      <c r="IC53" s="310"/>
      <c r="ID53" s="310"/>
      <c r="IE53" s="310"/>
      <c r="IF53" s="310"/>
      <c r="IG53" s="310"/>
      <c r="IH53" s="310"/>
      <c r="II53" s="310"/>
      <c r="IJ53" s="310"/>
      <c r="IK53" s="310"/>
      <c r="IL53" s="310"/>
      <c r="IM53" s="312"/>
      <c r="IN53" s="312"/>
      <c r="IO53" s="312"/>
      <c r="IP53" s="312"/>
    </row>
    <row r="54" s="277" customFormat="1" spans="1:250">
      <c r="A54" s="337"/>
      <c r="B54" s="337"/>
      <c r="C54" s="338"/>
      <c r="D54" s="32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10"/>
      <c r="CV54" s="310"/>
      <c r="CW54" s="310"/>
      <c r="CX54" s="310"/>
      <c r="CY54" s="310"/>
      <c r="CZ54" s="310"/>
      <c r="DA54" s="310"/>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c r="EC54" s="310"/>
      <c r="ED54" s="310"/>
      <c r="EE54" s="310"/>
      <c r="EF54" s="310"/>
      <c r="EG54" s="310"/>
      <c r="EH54" s="310"/>
      <c r="EI54" s="310"/>
      <c r="EJ54" s="310"/>
      <c r="EK54" s="310"/>
      <c r="EL54" s="310"/>
      <c r="EM54" s="310"/>
      <c r="EN54" s="310"/>
      <c r="EO54" s="310"/>
      <c r="EP54" s="310"/>
      <c r="EQ54" s="310"/>
      <c r="ER54" s="310"/>
      <c r="ES54" s="310"/>
      <c r="ET54" s="310"/>
      <c r="EU54" s="310"/>
      <c r="EV54" s="310"/>
      <c r="EW54" s="310"/>
      <c r="EX54" s="310"/>
      <c r="EY54" s="310"/>
      <c r="EZ54" s="310"/>
      <c r="FA54" s="310"/>
      <c r="FB54" s="310"/>
      <c r="FC54" s="310"/>
      <c r="FD54" s="310"/>
      <c r="FE54" s="310"/>
      <c r="FF54" s="310"/>
      <c r="FG54" s="310"/>
      <c r="FH54" s="310"/>
      <c r="FI54" s="310"/>
      <c r="FJ54" s="310"/>
      <c r="FK54" s="310"/>
      <c r="FL54" s="310"/>
      <c r="FM54" s="310"/>
      <c r="FN54" s="310"/>
      <c r="FO54" s="310"/>
      <c r="FP54" s="310"/>
      <c r="FQ54" s="310"/>
      <c r="FR54" s="310"/>
      <c r="FS54" s="310"/>
      <c r="FT54" s="310"/>
      <c r="FU54" s="310"/>
      <c r="FV54" s="310"/>
      <c r="FW54" s="310"/>
      <c r="FX54" s="310"/>
      <c r="FY54" s="310"/>
      <c r="FZ54" s="310"/>
      <c r="GA54" s="310"/>
      <c r="GB54" s="310"/>
      <c r="GC54" s="310"/>
      <c r="GD54" s="310"/>
      <c r="GE54" s="310"/>
      <c r="GF54" s="310"/>
      <c r="GG54" s="310"/>
      <c r="GH54" s="310"/>
      <c r="GI54" s="310"/>
      <c r="GJ54" s="310"/>
      <c r="GK54" s="310"/>
      <c r="GL54" s="310"/>
      <c r="GM54" s="310"/>
      <c r="GN54" s="310"/>
      <c r="GO54" s="310"/>
      <c r="GP54" s="310"/>
      <c r="GQ54" s="310"/>
      <c r="GR54" s="310"/>
      <c r="GS54" s="310"/>
      <c r="GT54" s="310"/>
      <c r="GU54" s="310"/>
      <c r="GV54" s="310"/>
      <c r="GW54" s="310"/>
      <c r="GX54" s="310"/>
      <c r="GY54" s="310"/>
      <c r="GZ54" s="310"/>
      <c r="HA54" s="310"/>
      <c r="HB54" s="310"/>
      <c r="HC54" s="310"/>
      <c r="HD54" s="310"/>
      <c r="HE54" s="310"/>
      <c r="HF54" s="310"/>
      <c r="HG54" s="310"/>
      <c r="HH54" s="310"/>
      <c r="HI54" s="310"/>
      <c r="HJ54" s="310"/>
      <c r="HK54" s="310"/>
      <c r="HL54" s="310"/>
      <c r="HM54" s="310"/>
      <c r="HN54" s="310"/>
      <c r="HO54" s="310"/>
      <c r="HP54" s="310"/>
      <c r="HQ54" s="310"/>
      <c r="HR54" s="310"/>
      <c r="HS54" s="310"/>
      <c r="HT54" s="310"/>
      <c r="HU54" s="310"/>
      <c r="HV54" s="310"/>
      <c r="HW54" s="310"/>
      <c r="HX54" s="310"/>
      <c r="HY54" s="310"/>
      <c r="HZ54" s="310"/>
      <c r="IA54" s="310"/>
      <c r="IB54" s="310"/>
      <c r="IC54" s="310"/>
      <c r="ID54" s="310"/>
      <c r="IE54" s="310"/>
      <c r="IF54" s="310"/>
      <c r="IG54" s="310"/>
      <c r="IH54" s="310"/>
      <c r="II54" s="310"/>
      <c r="IJ54" s="310"/>
      <c r="IK54" s="310"/>
      <c r="IL54" s="310"/>
      <c r="IM54" s="312"/>
      <c r="IN54" s="312"/>
      <c r="IO54" s="312"/>
      <c r="IP54" s="312"/>
    </row>
    <row r="55" s="277" customFormat="1" spans="1:250">
      <c r="A55" s="337"/>
      <c r="B55" s="337"/>
      <c r="C55" s="338"/>
      <c r="D55" s="324"/>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0"/>
      <c r="BX55" s="310"/>
      <c r="BY55" s="310"/>
      <c r="BZ55" s="310"/>
      <c r="CA55" s="310"/>
      <c r="CB55" s="310"/>
      <c r="CC55" s="310"/>
      <c r="CD55" s="310"/>
      <c r="CE55" s="310"/>
      <c r="CF55" s="310"/>
      <c r="CG55" s="310"/>
      <c r="CH55" s="310"/>
      <c r="CI55" s="310"/>
      <c r="CJ55" s="310"/>
      <c r="CK55" s="310"/>
      <c r="CL55" s="310"/>
      <c r="CM55" s="310"/>
      <c r="CN55" s="310"/>
      <c r="CO55" s="310"/>
      <c r="CP55" s="310"/>
      <c r="CQ55" s="310"/>
      <c r="CR55" s="310"/>
      <c r="CS55" s="310"/>
      <c r="CT55" s="310"/>
      <c r="CU55" s="310"/>
      <c r="CV55" s="310"/>
      <c r="CW55" s="310"/>
      <c r="CX55" s="310"/>
      <c r="CY55" s="310"/>
      <c r="CZ55" s="310"/>
      <c r="DA55" s="310"/>
      <c r="DB55" s="310"/>
      <c r="DC55" s="310"/>
      <c r="DD55" s="310"/>
      <c r="DE55" s="310"/>
      <c r="DF55" s="310"/>
      <c r="DG55" s="310"/>
      <c r="DH55" s="310"/>
      <c r="DI55" s="310"/>
      <c r="DJ55" s="310"/>
      <c r="DK55" s="310"/>
      <c r="DL55" s="310"/>
      <c r="DM55" s="310"/>
      <c r="DN55" s="310"/>
      <c r="DO55" s="310"/>
      <c r="DP55" s="310"/>
      <c r="DQ55" s="310"/>
      <c r="DR55" s="310"/>
      <c r="DS55" s="310"/>
      <c r="DT55" s="310"/>
      <c r="DU55" s="310"/>
      <c r="DV55" s="310"/>
      <c r="DW55" s="310"/>
      <c r="DX55" s="310"/>
      <c r="DY55" s="310"/>
      <c r="DZ55" s="310"/>
      <c r="EA55" s="310"/>
      <c r="EB55" s="310"/>
      <c r="EC55" s="310"/>
      <c r="ED55" s="310"/>
      <c r="EE55" s="310"/>
      <c r="EF55" s="310"/>
      <c r="EG55" s="310"/>
      <c r="EH55" s="310"/>
      <c r="EI55" s="310"/>
      <c r="EJ55" s="310"/>
      <c r="EK55" s="310"/>
      <c r="EL55" s="310"/>
      <c r="EM55" s="310"/>
      <c r="EN55" s="310"/>
      <c r="EO55" s="310"/>
      <c r="EP55" s="310"/>
      <c r="EQ55" s="310"/>
      <c r="ER55" s="310"/>
      <c r="ES55" s="310"/>
      <c r="ET55" s="310"/>
      <c r="EU55" s="310"/>
      <c r="EV55" s="310"/>
      <c r="EW55" s="310"/>
      <c r="EX55" s="310"/>
      <c r="EY55" s="310"/>
      <c r="EZ55" s="310"/>
      <c r="FA55" s="310"/>
      <c r="FB55" s="310"/>
      <c r="FC55" s="310"/>
      <c r="FD55" s="310"/>
      <c r="FE55" s="310"/>
      <c r="FF55" s="310"/>
      <c r="FG55" s="310"/>
      <c r="FH55" s="310"/>
      <c r="FI55" s="310"/>
      <c r="FJ55" s="310"/>
      <c r="FK55" s="310"/>
      <c r="FL55" s="310"/>
      <c r="FM55" s="310"/>
      <c r="FN55" s="310"/>
      <c r="FO55" s="310"/>
      <c r="FP55" s="310"/>
      <c r="FQ55" s="310"/>
      <c r="FR55" s="310"/>
      <c r="FS55" s="310"/>
      <c r="FT55" s="310"/>
      <c r="FU55" s="310"/>
      <c r="FV55" s="310"/>
      <c r="FW55" s="310"/>
      <c r="FX55" s="310"/>
      <c r="FY55" s="310"/>
      <c r="FZ55" s="310"/>
      <c r="GA55" s="310"/>
      <c r="GB55" s="310"/>
      <c r="GC55" s="310"/>
      <c r="GD55" s="310"/>
      <c r="GE55" s="310"/>
      <c r="GF55" s="310"/>
      <c r="GG55" s="310"/>
      <c r="GH55" s="310"/>
      <c r="GI55" s="310"/>
      <c r="GJ55" s="310"/>
      <c r="GK55" s="310"/>
      <c r="GL55" s="310"/>
      <c r="GM55" s="310"/>
      <c r="GN55" s="310"/>
      <c r="GO55" s="310"/>
      <c r="GP55" s="310"/>
      <c r="GQ55" s="310"/>
      <c r="GR55" s="310"/>
      <c r="GS55" s="310"/>
      <c r="GT55" s="310"/>
      <c r="GU55" s="310"/>
      <c r="GV55" s="310"/>
      <c r="GW55" s="310"/>
      <c r="GX55" s="310"/>
      <c r="GY55" s="310"/>
      <c r="GZ55" s="310"/>
      <c r="HA55" s="310"/>
      <c r="HB55" s="310"/>
      <c r="HC55" s="310"/>
      <c r="HD55" s="310"/>
      <c r="HE55" s="310"/>
      <c r="HF55" s="310"/>
      <c r="HG55" s="310"/>
      <c r="HH55" s="310"/>
      <c r="HI55" s="310"/>
      <c r="HJ55" s="310"/>
      <c r="HK55" s="310"/>
      <c r="HL55" s="310"/>
      <c r="HM55" s="310"/>
      <c r="HN55" s="310"/>
      <c r="HO55" s="310"/>
      <c r="HP55" s="310"/>
      <c r="HQ55" s="310"/>
      <c r="HR55" s="310"/>
      <c r="HS55" s="310"/>
      <c r="HT55" s="310"/>
      <c r="HU55" s="310"/>
      <c r="HV55" s="310"/>
      <c r="HW55" s="310"/>
      <c r="HX55" s="310"/>
      <c r="HY55" s="310"/>
      <c r="HZ55" s="310"/>
      <c r="IA55" s="310"/>
      <c r="IB55" s="310"/>
      <c r="IC55" s="310"/>
      <c r="ID55" s="310"/>
      <c r="IE55" s="310"/>
      <c r="IF55" s="310"/>
      <c r="IG55" s="310"/>
      <c r="IH55" s="310"/>
      <c r="II55" s="310"/>
      <c r="IJ55" s="310"/>
      <c r="IK55" s="310"/>
      <c r="IL55" s="310"/>
      <c r="IM55" s="312"/>
      <c r="IN55" s="312"/>
      <c r="IO55" s="312"/>
      <c r="IP55" s="312"/>
    </row>
    <row r="56" s="277" customFormat="1" spans="1:250">
      <c r="A56" s="337"/>
      <c r="B56" s="337"/>
      <c r="C56" s="338"/>
      <c r="D56" s="324"/>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310"/>
      <c r="BT56" s="310"/>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c r="EI56" s="310"/>
      <c r="EJ56" s="310"/>
      <c r="EK56" s="310"/>
      <c r="EL56" s="310"/>
      <c r="EM56" s="310"/>
      <c r="EN56" s="310"/>
      <c r="EO56" s="310"/>
      <c r="EP56" s="310"/>
      <c r="EQ56" s="310"/>
      <c r="ER56" s="310"/>
      <c r="ES56" s="310"/>
      <c r="ET56" s="310"/>
      <c r="EU56" s="310"/>
      <c r="EV56" s="310"/>
      <c r="EW56" s="310"/>
      <c r="EX56" s="310"/>
      <c r="EY56" s="310"/>
      <c r="EZ56" s="310"/>
      <c r="FA56" s="310"/>
      <c r="FB56" s="310"/>
      <c r="FC56" s="310"/>
      <c r="FD56" s="310"/>
      <c r="FE56" s="310"/>
      <c r="FF56" s="310"/>
      <c r="FG56" s="310"/>
      <c r="FH56" s="310"/>
      <c r="FI56" s="310"/>
      <c r="FJ56" s="310"/>
      <c r="FK56" s="310"/>
      <c r="FL56" s="310"/>
      <c r="FM56" s="310"/>
      <c r="FN56" s="310"/>
      <c r="FO56" s="310"/>
      <c r="FP56" s="310"/>
      <c r="FQ56" s="310"/>
      <c r="FR56" s="310"/>
      <c r="FS56" s="310"/>
      <c r="FT56" s="310"/>
      <c r="FU56" s="310"/>
      <c r="FV56" s="310"/>
      <c r="FW56" s="310"/>
      <c r="FX56" s="310"/>
      <c r="FY56" s="310"/>
      <c r="FZ56" s="310"/>
      <c r="GA56" s="310"/>
      <c r="GB56" s="310"/>
      <c r="GC56" s="310"/>
      <c r="GD56" s="310"/>
      <c r="GE56" s="310"/>
      <c r="GF56" s="310"/>
      <c r="GG56" s="310"/>
      <c r="GH56" s="310"/>
      <c r="GI56" s="310"/>
      <c r="GJ56" s="310"/>
      <c r="GK56" s="310"/>
      <c r="GL56" s="310"/>
      <c r="GM56" s="310"/>
      <c r="GN56" s="310"/>
      <c r="GO56" s="310"/>
      <c r="GP56" s="310"/>
      <c r="GQ56" s="310"/>
      <c r="GR56" s="310"/>
      <c r="GS56" s="310"/>
      <c r="GT56" s="310"/>
      <c r="GU56" s="310"/>
      <c r="GV56" s="310"/>
      <c r="GW56" s="310"/>
      <c r="GX56" s="310"/>
      <c r="GY56" s="310"/>
      <c r="GZ56" s="310"/>
      <c r="HA56" s="310"/>
      <c r="HB56" s="310"/>
      <c r="HC56" s="310"/>
      <c r="HD56" s="310"/>
      <c r="HE56" s="310"/>
      <c r="HF56" s="310"/>
      <c r="HG56" s="310"/>
      <c r="HH56" s="310"/>
      <c r="HI56" s="310"/>
      <c r="HJ56" s="310"/>
      <c r="HK56" s="310"/>
      <c r="HL56" s="310"/>
      <c r="HM56" s="310"/>
      <c r="HN56" s="310"/>
      <c r="HO56" s="310"/>
      <c r="HP56" s="310"/>
      <c r="HQ56" s="310"/>
      <c r="HR56" s="310"/>
      <c r="HS56" s="310"/>
      <c r="HT56" s="310"/>
      <c r="HU56" s="310"/>
      <c r="HV56" s="310"/>
      <c r="HW56" s="310"/>
      <c r="HX56" s="310"/>
      <c r="HY56" s="310"/>
      <c r="HZ56" s="310"/>
      <c r="IA56" s="310"/>
      <c r="IB56" s="310"/>
      <c r="IC56" s="310"/>
      <c r="ID56" s="310"/>
      <c r="IE56" s="310"/>
      <c r="IF56" s="310"/>
      <c r="IG56" s="310"/>
      <c r="IH56" s="310"/>
      <c r="II56" s="310"/>
      <c r="IJ56" s="310"/>
      <c r="IK56" s="310"/>
      <c r="IL56" s="310"/>
      <c r="IM56" s="312"/>
      <c r="IN56" s="312"/>
      <c r="IO56" s="312"/>
      <c r="IP56" s="312"/>
    </row>
    <row r="57" s="277" customFormat="1" spans="1:250">
      <c r="A57" s="327" t="s">
        <v>98</v>
      </c>
      <c r="B57" s="328">
        <f>B50+B36+B5+B53</f>
        <v>827571</v>
      </c>
      <c r="C57" s="328">
        <f>C50+C36+C5+C53+C52</f>
        <v>831824</v>
      </c>
      <c r="D57" s="320">
        <f>C57/B57</f>
        <v>1.00513913609829</v>
      </c>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310"/>
      <c r="BS57" s="310"/>
      <c r="BT57" s="310"/>
      <c r="BU57" s="310"/>
      <c r="BV57" s="310"/>
      <c r="BW57" s="310"/>
      <c r="BX57" s="310"/>
      <c r="BY57" s="310"/>
      <c r="BZ57" s="310"/>
      <c r="CA57" s="310"/>
      <c r="CB57" s="310"/>
      <c r="CC57" s="310"/>
      <c r="CD57" s="310"/>
      <c r="CE57" s="310"/>
      <c r="CF57" s="310"/>
      <c r="CG57" s="310"/>
      <c r="CH57" s="310"/>
      <c r="CI57" s="310"/>
      <c r="CJ57" s="310"/>
      <c r="CK57" s="310"/>
      <c r="CL57" s="310"/>
      <c r="CM57" s="310"/>
      <c r="CN57" s="310"/>
      <c r="CO57" s="310"/>
      <c r="CP57" s="310"/>
      <c r="CQ57" s="310"/>
      <c r="CR57" s="310"/>
      <c r="CS57" s="310"/>
      <c r="CT57" s="310"/>
      <c r="CU57" s="310"/>
      <c r="CV57" s="310"/>
      <c r="CW57" s="310"/>
      <c r="CX57" s="310"/>
      <c r="CY57" s="310"/>
      <c r="CZ57" s="310"/>
      <c r="DA57" s="310"/>
      <c r="DB57" s="310"/>
      <c r="DC57" s="310"/>
      <c r="DD57" s="310"/>
      <c r="DE57" s="310"/>
      <c r="DF57" s="310"/>
      <c r="DG57" s="310"/>
      <c r="DH57" s="310"/>
      <c r="DI57" s="310"/>
      <c r="DJ57" s="310"/>
      <c r="DK57" s="310"/>
      <c r="DL57" s="310"/>
      <c r="DM57" s="310"/>
      <c r="DN57" s="310"/>
      <c r="DO57" s="310"/>
      <c r="DP57" s="310"/>
      <c r="DQ57" s="310"/>
      <c r="DR57" s="310"/>
      <c r="DS57" s="310"/>
      <c r="DT57" s="310"/>
      <c r="DU57" s="310"/>
      <c r="DV57" s="310"/>
      <c r="DW57" s="310"/>
      <c r="DX57" s="310"/>
      <c r="DY57" s="310"/>
      <c r="DZ57" s="310"/>
      <c r="EA57" s="310"/>
      <c r="EB57" s="310"/>
      <c r="EC57" s="310"/>
      <c r="ED57" s="310"/>
      <c r="EE57" s="310"/>
      <c r="EF57" s="310"/>
      <c r="EG57" s="310"/>
      <c r="EH57" s="310"/>
      <c r="EI57" s="310"/>
      <c r="EJ57" s="310"/>
      <c r="EK57" s="310"/>
      <c r="EL57" s="310"/>
      <c r="EM57" s="310"/>
      <c r="EN57" s="310"/>
      <c r="EO57" s="310"/>
      <c r="EP57" s="310"/>
      <c r="EQ57" s="310"/>
      <c r="ER57" s="310"/>
      <c r="ES57" s="310"/>
      <c r="ET57" s="310"/>
      <c r="EU57" s="310"/>
      <c r="EV57" s="310"/>
      <c r="EW57" s="310"/>
      <c r="EX57" s="310"/>
      <c r="EY57" s="310"/>
      <c r="EZ57" s="310"/>
      <c r="FA57" s="310"/>
      <c r="FB57" s="310"/>
      <c r="FC57" s="310"/>
      <c r="FD57" s="310"/>
      <c r="FE57" s="310"/>
      <c r="FF57" s="310"/>
      <c r="FG57" s="310"/>
      <c r="FH57" s="310"/>
      <c r="FI57" s="310"/>
      <c r="FJ57" s="310"/>
      <c r="FK57" s="310"/>
      <c r="FL57" s="310"/>
      <c r="FM57" s="310"/>
      <c r="FN57" s="310"/>
      <c r="FO57" s="310"/>
      <c r="FP57" s="310"/>
      <c r="FQ57" s="310"/>
      <c r="FR57" s="310"/>
      <c r="FS57" s="310"/>
      <c r="FT57" s="310"/>
      <c r="FU57" s="310"/>
      <c r="FV57" s="310"/>
      <c r="FW57" s="310"/>
      <c r="FX57" s="310"/>
      <c r="FY57" s="310"/>
      <c r="FZ57" s="310"/>
      <c r="GA57" s="310"/>
      <c r="GB57" s="310"/>
      <c r="GC57" s="310"/>
      <c r="GD57" s="310"/>
      <c r="GE57" s="310"/>
      <c r="GF57" s="310"/>
      <c r="GG57" s="310"/>
      <c r="GH57" s="310"/>
      <c r="GI57" s="310"/>
      <c r="GJ57" s="310"/>
      <c r="GK57" s="310"/>
      <c r="GL57" s="310"/>
      <c r="GM57" s="310"/>
      <c r="GN57" s="310"/>
      <c r="GO57" s="310"/>
      <c r="GP57" s="310"/>
      <c r="GQ57" s="310"/>
      <c r="GR57" s="310"/>
      <c r="GS57" s="310"/>
      <c r="GT57" s="310"/>
      <c r="GU57" s="310"/>
      <c r="GV57" s="310"/>
      <c r="GW57" s="310"/>
      <c r="GX57" s="310"/>
      <c r="GY57" s="310"/>
      <c r="GZ57" s="310"/>
      <c r="HA57" s="310"/>
      <c r="HB57" s="310"/>
      <c r="HC57" s="310"/>
      <c r="HD57" s="310"/>
      <c r="HE57" s="310"/>
      <c r="HF57" s="310"/>
      <c r="HG57" s="310"/>
      <c r="HH57" s="310"/>
      <c r="HI57" s="310"/>
      <c r="HJ57" s="310"/>
      <c r="HK57" s="310"/>
      <c r="HL57" s="310"/>
      <c r="HM57" s="310"/>
      <c r="HN57" s="310"/>
      <c r="HO57" s="310"/>
      <c r="HP57" s="310"/>
      <c r="HQ57" s="310"/>
      <c r="HR57" s="310"/>
      <c r="HS57" s="310"/>
      <c r="HT57" s="310"/>
      <c r="HU57" s="310"/>
      <c r="HV57" s="310"/>
      <c r="HW57" s="310"/>
      <c r="HX57" s="310"/>
      <c r="HY57" s="310"/>
      <c r="HZ57" s="310"/>
      <c r="IA57" s="310"/>
      <c r="IB57" s="310"/>
      <c r="IC57" s="310"/>
      <c r="ID57" s="310"/>
      <c r="IE57" s="310"/>
      <c r="IF57" s="310"/>
      <c r="IG57" s="310"/>
      <c r="IH57" s="310"/>
      <c r="II57" s="310"/>
      <c r="IJ57" s="310"/>
      <c r="IK57" s="310"/>
      <c r="IL57" s="310"/>
      <c r="IM57" s="312"/>
      <c r="IN57" s="312"/>
      <c r="IO57" s="312"/>
      <c r="IP57" s="312"/>
    </row>
  </sheetData>
  <mergeCells count="1">
    <mergeCell ref="A2:D2"/>
  </mergeCells>
  <printOptions horizontalCentered="1"/>
  <pageMargins left="0.161111111111111" right="0.161111111111111" top="0.60625" bottom="0.60625" header="0.302777777777778" footer="0.302777777777778"/>
  <pageSetup paperSize="8" scale="150" fitToHeight="0" orientation="landscape"/>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4"/>
  <sheetViews>
    <sheetView view="pageBreakPreview" zoomScaleNormal="100" workbookViewId="0">
      <selection activeCell="H12" sqref="H12"/>
    </sheetView>
  </sheetViews>
  <sheetFormatPr defaultColWidth="25.125" defaultRowHeight="14.25"/>
  <cols>
    <col min="1" max="1" width="31.625" style="311" customWidth="1"/>
    <col min="2" max="3" width="12.625" style="311" customWidth="1"/>
    <col min="4" max="4" width="15.625" style="311" customWidth="1"/>
    <col min="5" max="7" width="9.125" style="310" customWidth="1"/>
    <col min="8" max="8" width="42.625" style="310" customWidth="1"/>
    <col min="9" max="9" width="14.125" style="310" customWidth="1"/>
    <col min="10" max="10" width="40.375" style="310" customWidth="1"/>
    <col min="11" max="248" width="9.125" style="310" customWidth="1"/>
    <col min="249" max="249" width="25.75" style="310" customWidth="1"/>
    <col min="250" max="253" width="25.125" style="312"/>
    <col min="254" max="16384" width="25.125" style="277"/>
  </cols>
  <sheetData>
    <row r="1" customHeight="1" spans="1:253">
      <c r="A1" s="281" t="s">
        <v>2534</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c r="FJ1" s="277"/>
      <c r="FK1" s="277"/>
      <c r="FL1" s="277"/>
      <c r="FM1" s="277"/>
      <c r="FN1" s="277"/>
      <c r="FO1" s="277"/>
      <c r="FP1" s="277"/>
      <c r="FQ1" s="277"/>
      <c r="FR1" s="277"/>
      <c r="FS1" s="277"/>
      <c r="FT1" s="277"/>
      <c r="FU1" s="277"/>
      <c r="FV1" s="277"/>
      <c r="FW1" s="277"/>
      <c r="FX1" s="277"/>
      <c r="FY1" s="277"/>
      <c r="FZ1" s="277"/>
      <c r="GA1" s="277"/>
      <c r="GB1" s="277"/>
      <c r="GC1" s="277"/>
      <c r="GD1" s="277"/>
      <c r="GE1" s="277"/>
      <c r="GF1" s="277"/>
      <c r="GG1" s="277"/>
      <c r="GH1" s="277"/>
      <c r="GI1" s="277"/>
      <c r="GJ1" s="277"/>
      <c r="GK1" s="277"/>
      <c r="GL1" s="277"/>
      <c r="GM1" s="277"/>
      <c r="GN1" s="277"/>
      <c r="GO1" s="277"/>
      <c r="GP1" s="277"/>
      <c r="GQ1" s="277"/>
      <c r="GR1" s="277"/>
      <c r="GS1" s="277"/>
      <c r="GT1" s="277"/>
      <c r="GU1" s="277"/>
      <c r="GV1" s="277"/>
      <c r="GW1" s="277"/>
      <c r="GX1" s="277"/>
      <c r="GY1" s="277"/>
      <c r="GZ1" s="277"/>
      <c r="HA1" s="277"/>
      <c r="HB1" s="277"/>
      <c r="HC1" s="277"/>
      <c r="HD1" s="277"/>
      <c r="HE1" s="277"/>
      <c r="HF1" s="277"/>
      <c r="HG1" s="277"/>
      <c r="HH1" s="277"/>
      <c r="HI1" s="277"/>
      <c r="HJ1" s="277"/>
      <c r="HK1" s="277"/>
      <c r="HL1" s="277"/>
      <c r="HM1" s="277"/>
      <c r="HN1" s="277"/>
      <c r="HO1" s="277"/>
      <c r="HP1" s="277"/>
      <c r="HQ1" s="277"/>
      <c r="HR1" s="277"/>
      <c r="HS1" s="277"/>
      <c r="HT1" s="277"/>
      <c r="HU1" s="277"/>
      <c r="HV1" s="277"/>
      <c r="HW1" s="277"/>
      <c r="HX1" s="277"/>
      <c r="HY1" s="277"/>
      <c r="HZ1" s="277"/>
      <c r="IA1" s="277"/>
      <c r="IB1" s="277"/>
      <c r="IC1" s="277"/>
      <c r="ID1" s="277"/>
      <c r="IE1" s="277"/>
      <c r="IF1" s="277"/>
      <c r="IG1" s="277"/>
      <c r="IH1" s="277"/>
      <c r="II1" s="277"/>
      <c r="IJ1" s="277"/>
      <c r="IK1" s="277"/>
      <c r="IL1" s="277"/>
      <c r="IM1" s="277"/>
      <c r="IN1" s="277"/>
      <c r="IO1" s="277"/>
      <c r="IP1" s="277"/>
      <c r="IQ1" s="277"/>
      <c r="IR1" s="277"/>
      <c r="IS1" s="277"/>
    </row>
    <row r="2" s="309" customFormat="1" ht="33.75" customHeight="1" spans="1:4">
      <c r="A2" s="313" t="s">
        <v>2535</v>
      </c>
      <c r="B2" s="313"/>
      <c r="C2" s="313"/>
      <c r="D2" s="313"/>
    </row>
    <row r="3" s="309" customFormat="1" ht="23.1" customHeight="1" spans="1:4">
      <c r="A3" s="314"/>
      <c r="B3" s="314"/>
      <c r="C3" s="315"/>
      <c r="D3" s="316" t="s">
        <v>2172</v>
      </c>
    </row>
    <row r="4" s="309" customFormat="1" ht="26.25" customHeight="1" spans="1:4">
      <c r="A4" s="317" t="s">
        <v>2484</v>
      </c>
      <c r="B4" s="317" t="s">
        <v>1490</v>
      </c>
      <c r="C4" s="317" t="s">
        <v>156</v>
      </c>
      <c r="D4" s="317" t="s">
        <v>65</v>
      </c>
    </row>
    <row r="5" s="310" customFormat="1" spans="1:253">
      <c r="A5" s="318" t="s">
        <v>2536</v>
      </c>
      <c r="B5" s="319">
        <f>B6+B16+B25+B31</f>
        <v>554667</v>
      </c>
      <c r="C5" s="319">
        <f>C6+C16+C25+C31</f>
        <v>545955</v>
      </c>
      <c r="D5" s="320">
        <v>0.984293278669905</v>
      </c>
      <c r="H5" s="277"/>
      <c r="I5" s="277"/>
      <c r="J5" s="329"/>
      <c r="IP5" s="312"/>
      <c r="IQ5" s="312"/>
      <c r="IR5" s="312"/>
      <c r="IS5" s="312"/>
    </row>
    <row r="6" spans="1:10">
      <c r="A6" s="321" t="s">
        <v>2537</v>
      </c>
      <c r="B6" s="319">
        <f>SUM(B7:B15)</f>
        <v>16605</v>
      </c>
      <c r="C6" s="319">
        <f>SUM(C7:C15)</f>
        <v>14676</v>
      </c>
      <c r="D6" s="320">
        <v>0.88383017163505</v>
      </c>
      <c r="H6" s="277"/>
      <c r="I6" s="277"/>
      <c r="J6" s="329"/>
    </row>
    <row r="7" spans="1:10">
      <c r="A7" s="322" t="s">
        <v>2538</v>
      </c>
      <c r="B7" s="323"/>
      <c r="C7" s="323"/>
      <c r="D7" s="324"/>
      <c r="H7" s="277"/>
      <c r="I7" s="277"/>
      <c r="J7" s="329"/>
    </row>
    <row r="8" spans="1:10">
      <c r="A8" s="322" t="s">
        <v>2539</v>
      </c>
      <c r="B8" s="323"/>
      <c r="C8" s="323"/>
      <c r="D8" s="324"/>
      <c r="H8" s="277"/>
      <c r="I8" s="277"/>
      <c r="J8" s="329"/>
    </row>
    <row r="9" spans="1:9">
      <c r="A9" s="322" t="s">
        <v>2540</v>
      </c>
      <c r="B9" s="323">
        <v>1073</v>
      </c>
      <c r="C9" s="323">
        <v>988</v>
      </c>
      <c r="D9" s="324">
        <v>0.920782851817335</v>
      </c>
      <c r="H9" s="277"/>
      <c r="I9" s="277"/>
    </row>
    <row r="10" spans="1:9">
      <c r="A10" s="322" t="s">
        <v>2541</v>
      </c>
      <c r="B10" s="323"/>
      <c r="C10" s="323"/>
      <c r="D10" s="324"/>
      <c r="H10" s="277"/>
      <c r="I10" s="277"/>
    </row>
    <row r="11" spans="1:9">
      <c r="A11" s="322" t="s">
        <v>2542</v>
      </c>
      <c r="B11" s="323"/>
      <c r="C11" s="323"/>
      <c r="D11" s="324"/>
      <c r="H11" s="277"/>
      <c r="I11" s="277"/>
    </row>
    <row r="12" spans="1:4">
      <c r="A12" s="322" t="s">
        <v>2543</v>
      </c>
      <c r="B12" s="323"/>
      <c r="C12" s="323"/>
      <c r="D12" s="324"/>
    </row>
    <row r="13" spans="1:4">
      <c r="A13" s="322" t="s">
        <v>2544</v>
      </c>
      <c r="B13" s="323"/>
      <c r="C13" s="325"/>
      <c r="D13" s="324"/>
    </row>
    <row r="14" spans="1:4">
      <c r="A14" s="322" t="s">
        <v>2545</v>
      </c>
      <c r="B14" s="323"/>
      <c r="C14" s="323"/>
      <c r="D14" s="324"/>
    </row>
    <row r="15" spans="1:4">
      <c r="A15" s="322" t="s">
        <v>2546</v>
      </c>
      <c r="B15" s="323">
        <v>15532</v>
      </c>
      <c r="C15" s="323">
        <v>13688</v>
      </c>
      <c r="D15" s="324">
        <v>0.881277362863765</v>
      </c>
    </row>
    <row r="16" spans="1:4">
      <c r="A16" s="321" t="s">
        <v>2547</v>
      </c>
      <c r="B16" s="319">
        <f>SUM(B17:B24)</f>
        <v>517833</v>
      </c>
      <c r="C16" s="319">
        <f>SUM(C17:C24)</f>
        <v>517832</v>
      </c>
      <c r="D16" s="320">
        <v>0.999998068875487</v>
      </c>
    </row>
    <row r="17" spans="1:4">
      <c r="A17" s="322" t="s">
        <v>2548</v>
      </c>
      <c r="B17" s="323">
        <v>203300</v>
      </c>
      <c r="C17" s="323">
        <v>203300</v>
      </c>
      <c r="D17" s="324">
        <v>1</v>
      </c>
    </row>
    <row r="18" spans="1:4">
      <c r="A18" s="322" t="s">
        <v>2549</v>
      </c>
      <c r="B18" s="323">
        <v>205000</v>
      </c>
      <c r="C18" s="323">
        <v>205000</v>
      </c>
      <c r="D18" s="324">
        <v>1</v>
      </c>
    </row>
    <row r="19" spans="1:4">
      <c r="A19" s="322" t="s">
        <v>2550</v>
      </c>
      <c r="B19" s="323">
        <v>53533</v>
      </c>
      <c r="C19" s="323">
        <v>53532</v>
      </c>
      <c r="D19" s="324">
        <v>0.999981319933499</v>
      </c>
    </row>
    <row r="20" spans="1:4">
      <c r="A20" s="322" t="s">
        <v>2551</v>
      </c>
      <c r="B20" s="323"/>
      <c r="C20" s="323"/>
      <c r="D20" s="324"/>
    </row>
    <row r="21" spans="1:4">
      <c r="A21" s="322" t="s">
        <v>2552</v>
      </c>
      <c r="B21" s="323">
        <v>56000</v>
      </c>
      <c r="C21" s="323">
        <v>56000</v>
      </c>
      <c r="D21" s="324">
        <v>1</v>
      </c>
    </row>
    <row r="22" spans="1:4">
      <c r="A22" s="322" t="s">
        <v>2553</v>
      </c>
      <c r="B22" s="323"/>
      <c r="C22" s="323"/>
      <c r="D22" s="324"/>
    </row>
    <row r="23" spans="1:4">
      <c r="A23" s="322" t="s">
        <v>2554</v>
      </c>
      <c r="B23" s="323"/>
      <c r="C23" s="323"/>
      <c r="D23" s="324"/>
    </row>
    <row r="24" spans="1:4">
      <c r="A24" s="322" t="s">
        <v>2555</v>
      </c>
      <c r="B24" s="323"/>
      <c r="C24" s="323"/>
      <c r="D24" s="324"/>
    </row>
    <row r="25" spans="1:4">
      <c r="A25" s="321" t="s">
        <v>2556</v>
      </c>
      <c r="B25" s="319">
        <v>13000</v>
      </c>
      <c r="C25" s="319">
        <v>7000</v>
      </c>
      <c r="D25" s="320">
        <v>0.538461538461538</v>
      </c>
    </row>
    <row r="26" spans="1:4">
      <c r="A26" s="322" t="s">
        <v>2557</v>
      </c>
      <c r="B26" s="323">
        <v>13000</v>
      </c>
      <c r="C26" s="323">
        <v>7000</v>
      </c>
      <c r="D26" s="324">
        <v>0.538461538461538</v>
      </c>
    </row>
    <row r="27" spans="1:4">
      <c r="A27" s="321" t="s">
        <v>2558</v>
      </c>
      <c r="B27" s="319"/>
      <c r="C27" s="319"/>
      <c r="D27" s="320"/>
    </row>
    <row r="28" spans="1:4">
      <c r="A28" s="322" t="s">
        <v>2559</v>
      </c>
      <c r="B28" s="323"/>
      <c r="C28" s="323"/>
      <c r="D28" s="324"/>
    </row>
    <row r="29" spans="1:4">
      <c r="A29" s="322" t="s">
        <v>2560</v>
      </c>
      <c r="B29" s="323"/>
      <c r="C29" s="323"/>
      <c r="D29" s="324"/>
    </row>
    <row r="30" spans="1:4">
      <c r="A30" s="322" t="s">
        <v>2561</v>
      </c>
      <c r="B30" s="323"/>
      <c r="C30" s="323"/>
      <c r="D30" s="324"/>
    </row>
    <row r="31" spans="1:4">
      <c r="A31" s="321" t="s">
        <v>2562</v>
      </c>
      <c r="B31" s="319">
        <v>7229</v>
      </c>
      <c r="C31" s="319">
        <v>6447</v>
      </c>
      <c r="D31" s="320">
        <v>0.891824595379721</v>
      </c>
    </row>
    <row r="32" spans="1:4">
      <c r="A32" s="322" t="s">
        <v>2563</v>
      </c>
      <c r="B32" s="323">
        <v>7229</v>
      </c>
      <c r="C32" s="323">
        <v>6447</v>
      </c>
      <c r="D32" s="324">
        <v>0.891824595379721</v>
      </c>
    </row>
    <row r="33" spans="1:4">
      <c r="A33" s="323"/>
      <c r="B33" s="323"/>
      <c r="C33" s="323"/>
      <c r="D33" s="324"/>
    </row>
    <row r="34" spans="1:4">
      <c r="A34" s="323"/>
      <c r="B34" s="323"/>
      <c r="C34" s="323"/>
      <c r="D34" s="324"/>
    </row>
    <row r="35" spans="1:4">
      <c r="A35" s="323"/>
      <c r="B35" s="323"/>
      <c r="C35" s="323"/>
      <c r="D35" s="324"/>
    </row>
    <row r="36" spans="1:4">
      <c r="A36" s="318" t="s">
        <v>2564</v>
      </c>
      <c r="B36" s="319">
        <f>B37+B39</f>
        <v>272904</v>
      </c>
      <c r="C36" s="319">
        <f>C37+C39</f>
        <v>273260</v>
      </c>
      <c r="D36" s="320">
        <v>1.00130448802509</v>
      </c>
    </row>
    <row r="37" spans="1:4">
      <c r="A37" s="322" t="s">
        <v>2565</v>
      </c>
      <c r="B37" s="323"/>
      <c r="C37" s="323">
        <v>356</v>
      </c>
      <c r="D37" s="324"/>
    </row>
    <row r="38" spans="1:4">
      <c r="A38" s="326" t="s">
        <v>2566</v>
      </c>
      <c r="B38" s="323"/>
      <c r="C38" s="323">
        <v>356</v>
      </c>
      <c r="D38" s="324"/>
    </row>
    <row r="39" spans="1:4">
      <c r="A39" s="322" t="s">
        <v>2142</v>
      </c>
      <c r="B39" s="323">
        <v>272904</v>
      </c>
      <c r="C39" s="323">
        <v>272904</v>
      </c>
      <c r="D39" s="324">
        <v>1</v>
      </c>
    </row>
    <row r="40" spans="1:4">
      <c r="A40" s="326" t="s">
        <v>2567</v>
      </c>
      <c r="B40" s="323">
        <v>272904</v>
      </c>
      <c r="C40" s="323">
        <v>272904</v>
      </c>
      <c r="D40" s="324">
        <v>1</v>
      </c>
    </row>
    <row r="41" spans="1:4">
      <c r="A41" s="319" t="s">
        <v>2568</v>
      </c>
      <c r="B41" s="319">
        <f>B36+B5</f>
        <v>827571</v>
      </c>
      <c r="C41" s="319">
        <f>C36+C5</f>
        <v>819215</v>
      </c>
      <c r="D41" s="324">
        <v>0.989902981133945</v>
      </c>
    </row>
    <row r="42" spans="1:4">
      <c r="A42" s="323" t="s">
        <v>2569</v>
      </c>
      <c r="B42" s="323"/>
      <c r="C42" s="301">
        <v>12609</v>
      </c>
      <c r="D42" s="324"/>
    </row>
    <row r="43" spans="1:4">
      <c r="A43" s="323"/>
      <c r="B43" s="323"/>
      <c r="C43" s="323"/>
      <c r="D43" s="324"/>
    </row>
    <row r="44" spans="1:4">
      <c r="A44" s="327" t="s">
        <v>2570</v>
      </c>
      <c r="B44" s="328">
        <f>B41+B42</f>
        <v>827571</v>
      </c>
      <c r="C44" s="328">
        <f>C41+C42</f>
        <v>831824</v>
      </c>
      <c r="D44" s="320">
        <v>1.00513913609829</v>
      </c>
    </row>
  </sheetData>
  <mergeCells count="1">
    <mergeCell ref="A2:D2"/>
  </mergeCells>
  <printOptions horizontalCentered="1"/>
  <pageMargins left="0.161111111111111" right="0.161111111111111" top="0.60625" bottom="0.60625" header="0.302777777777778" footer="0.302777777777778"/>
  <pageSetup paperSize="9" fitToHeight="0" orientation="portrait"/>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topLeftCell="A19" workbookViewId="0">
      <selection activeCell="B25" sqref="B25"/>
    </sheetView>
  </sheetViews>
  <sheetFormatPr defaultColWidth="16.5" defaultRowHeight="17.1" customHeight="1" outlineLevelCol="5"/>
  <cols>
    <col min="1" max="1" width="51.375" style="291" customWidth="1"/>
    <col min="2" max="3" width="13" style="291" customWidth="1"/>
    <col min="4" max="4" width="15.75" style="291" customWidth="1"/>
    <col min="5" max="5" width="39.75" style="239" customWidth="1"/>
    <col min="6" max="6" width="16.5" style="239" customWidth="1"/>
    <col min="7" max="250" width="12.125" style="291" customWidth="1"/>
    <col min="251" max="251" width="39.75" style="291" customWidth="1"/>
    <col min="252" max="254" width="16.5" style="291" customWidth="1"/>
    <col min="255" max="255" width="12.125" style="291" customWidth="1"/>
    <col min="256" max="256" width="37.25" style="291" customWidth="1"/>
    <col min="257" max="16384" width="16.5" style="291"/>
  </cols>
  <sheetData>
    <row r="1" s="277" customFormat="1" ht="14.25" customHeight="1" spans="1:1">
      <c r="A1" s="281" t="s">
        <v>2571</v>
      </c>
    </row>
    <row r="2" ht="22.5" spans="1:6">
      <c r="A2" s="292" t="s">
        <v>2572</v>
      </c>
      <c r="B2" s="292"/>
      <c r="C2" s="292"/>
      <c r="D2" s="292"/>
      <c r="E2" s="305"/>
      <c r="F2" s="305"/>
    </row>
    <row r="3" ht="14.25" spans="1:6">
      <c r="A3" s="295"/>
      <c r="B3" s="295"/>
      <c r="C3" s="295"/>
      <c r="D3" s="295"/>
      <c r="E3" s="306"/>
      <c r="F3" s="306"/>
    </row>
    <row r="4" ht="14.25" spans="1:6">
      <c r="A4" s="307" t="s">
        <v>60</v>
      </c>
      <c r="B4" s="307"/>
      <c r="C4" s="307"/>
      <c r="D4" s="307"/>
      <c r="E4" s="306"/>
      <c r="F4" s="306"/>
    </row>
    <row r="5" ht="14.25" spans="1:4">
      <c r="A5" s="296" t="s">
        <v>2484</v>
      </c>
      <c r="B5" s="296" t="s">
        <v>1490</v>
      </c>
      <c r="C5" s="296" t="s">
        <v>156</v>
      </c>
      <c r="D5" s="296" t="s">
        <v>65</v>
      </c>
    </row>
    <row r="6" ht="14.25" spans="1:4">
      <c r="A6" s="297" t="s">
        <v>2573</v>
      </c>
      <c r="B6" s="298">
        <v>942931</v>
      </c>
      <c r="C6" s="298">
        <v>961068</v>
      </c>
      <c r="D6" s="299">
        <f>C6/B6</f>
        <v>1.01923470540262</v>
      </c>
    </row>
    <row r="7" ht="14.25" spans="1:4">
      <c r="A7" s="297" t="s">
        <v>2574</v>
      </c>
      <c r="B7" s="298">
        <v>686664</v>
      </c>
      <c r="C7" s="298">
        <v>809581</v>
      </c>
      <c r="D7" s="299">
        <f>C7/B7</f>
        <v>1.17900603497489</v>
      </c>
    </row>
    <row r="8" ht="14.25" spans="1:4">
      <c r="A8" s="300" t="s">
        <v>2575</v>
      </c>
      <c r="B8" s="300"/>
      <c r="C8" s="301"/>
      <c r="D8" s="302"/>
    </row>
    <row r="9" ht="14.25" spans="1:4">
      <c r="A9" s="300" t="s">
        <v>2576</v>
      </c>
      <c r="B9" s="300"/>
      <c r="C9" s="301"/>
      <c r="D9" s="302"/>
    </row>
    <row r="10" ht="14.25" spans="1:4">
      <c r="A10" s="300" t="s">
        <v>2577</v>
      </c>
      <c r="B10" s="300"/>
      <c r="C10" s="301"/>
      <c r="D10" s="302"/>
    </row>
    <row r="11" ht="14.25" spans="1:4">
      <c r="A11" s="300" t="s">
        <v>2578</v>
      </c>
      <c r="B11" s="300"/>
      <c r="C11" s="301"/>
      <c r="D11" s="302"/>
    </row>
    <row r="12" ht="14.25" spans="1:4">
      <c r="A12" s="300" t="s">
        <v>2579</v>
      </c>
      <c r="B12" s="300"/>
      <c r="C12" s="301"/>
      <c r="D12" s="302"/>
    </row>
    <row r="13" ht="14.25" spans="1:4">
      <c r="A13" s="300" t="s">
        <v>2580</v>
      </c>
      <c r="B13" s="300"/>
      <c r="C13" s="301"/>
      <c r="D13" s="302"/>
    </row>
    <row r="14" ht="14.25" spans="1:4">
      <c r="A14" s="300" t="s">
        <v>2581</v>
      </c>
      <c r="B14" s="300"/>
      <c r="C14" s="301"/>
      <c r="D14" s="302"/>
    </row>
    <row r="15" ht="14.25" spans="1:4">
      <c r="A15" s="300" t="s">
        <v>2582</v>
      </c>
      <c r="B15" s="300"/>
      <c r="C15" s="301"/>
      <c r="D15" s="302"/>
    </row>
    <row r="16" ht="14.25" spans="1:4">
      <c r="A16" s="300" t="s">
        <v>2583</v>
      </c>
      <c r="B16" s="300"/>
      <c r="C16" s="301"/>
      <c r="D16" s="302"/>
    </row>
    <row r="17" ht="14.25" spans="1:4">
      <c r="A17" s="300" t="s">
        <v>2584</v>
      </c>
      <c r="B17" s="300"/>
      <c r="C17" s="301"/>
      <c r="D17" s="302"/>
    </row>
    <row r="18" ht="14.25" spans="1:4">
      <c r="A18" s="300" t="s">
        <v>2585</v>
      </c>
      <c r="B18" s="300"/>
      <c r="C18" s="301"/>
      <c r="D18" s="302"/>
    </row>
    <row r="19" ht="14.25" spans="1:4">
      <c r="A19" s="300" t="s">
        <v>2586</v>
      </c>
      <c r="B19" s="300"/>
      <c r="C19" s="301">
        <v>93015</v>
      </c>
      <c r="D19" s="302"/>
    </row>
    <row r="20" ht="14.25" spans="1:4">
      <c r="A20" s="300" t="s">
        <v>2587</v>
      </c>
      <c r="B20" s="300"/>
      <c r="C20" s="301"/>
      <c r="D20" s="302"/>
    </row>
    <row r="21" ht="14.25" spans="1:4">
      <c r="A21" s="300" t="s">
        <v>2588</v>
      </c>
      <c r="B21" s="300"/>
      <c r="C21" s="301">
        <v>1497</v>
      </c>
      <c r="D21" s="302"/>
    </row>
    <row r="22" ht="14.25" spans="1:4">
      <c r="A22" s="300" t="s">
        <v>2589</v>
      </c>
      <c r="B22" s="300"/>
      <c r="C22" s="301"/>
      <c r="D22" s="302"/>
    </row>
    <row r="23" ht="14.25" spans="1:4">
      <c r="A23" s="300" t="s">
        <v>2590</v>
      </c>
      <c r="B23" s="300"/>
      <c r="C23" s="301">
        <v>685</v>
      </c>
      <c r="D23" s="302"/>
    </row>
    <row r="24" ht="14.25" spans="1:4">
      <c r="A24" s="300" t="s">
        <v>2591</v>
      </c>
      <c r="B24" s="300"/>
      <c r="C24" s="301"/>
      <c r="D24" s="302"/>
    </row>
    <row r="25" ht="14.25" spans="1:4">
      <c r="A25" s="300" t="s">
        <v>2592</v>
      </c>
      <c r="B25" s="300"/>
      <c r="C25" s="301"/>
      <c r="D25" s="302"/>
    </row>
    <row r="26" ht="14.25" spans="1:4">
      <c r="A26" s="300" t="s">
        <v>2593</v>
      </c>
      <c r="B26" s="300"/>
      <c r="C26" s="301"/>
      <c r="D26" s="302"/>
    </row>
    <row r="27" ht="14.25" spans="1:4">
      <c r="A27" s="300" t="s">
        <v>2594</v>
      </c>
      <c r="B27" s="300"/>
      <c r="C27" s="301"/>
      <c r="D27" s="302"/>
    </row>
    <row r="28" ht="14.25" spans="1:4">
      <c r="A28" s="300" t="s">
        <v>2595</v>
      </c>
      <c r="B28" s="300"/>
      <c r="C28" s="301"/>
      <c r="D28" s="302"/>
    </row>
    <row r="29" ht="14.25" spans="1:4">
      <c r="A29" s="300" t="s">
        <v>2596</v>
      </c>
      <c r="B29" s="300"/>
      <c r="C29" s="301"/>
      <c r="D29" s="302"/>
    </row>
    <row r="30" ht="14.25" spans="1:4">
      <c r="A30" s="300" t="s">
        <v>2597</v>
      </c>
      <c r="B30" s="300"/>
      <c r="C30" s="301"/>
      <c r="D30" s="302"/>
    </row>
    <row r="31" ht="14.25" spans="1:4">
      <c r="A31" s="300" t="s">
        <v>2598</v>
      </c>
      <c r="B31" s="300"/>
      <c r="C31" s="301"/>
      <c r="D31" s="302"/>
    </row>
    <row r="32" ht="14.25" spans="1:4">
      <c r="A32" s="300" t="s">
        <v>2599</v>
      </c>
      <c r="B32" s="300"/>
      <c r="C32" s="301"/>
      <c r="D32" s="302"/>
    </row>
    <row r="33" ht="14.25" spans="1:4">
      <c r="A33" s="300" t="s">
        <v>2600</v>
      </c>
      <c r="B33" s="300"/>
      <c r="C33" s="301"/>
      <c r="D33" s="302"/>
    </row>
    <row r="34" ht="14.25" spans="1:4">
      <c r="A34" s="300" t="s">
        <v>2601</v>
      </c>
      <c r="B34" s="300"/>
      <c r="C34" s="301"/>
      <c r="D34" s="302"/>
    </row>
    <row r="35" ht="14.25" spans="1:4">
      <c r="A35" s="300" t="s">
        <v>2602</v>
      </c>
      <c r="B35" s="300"/>
      <c r="C35" s="301"/>
      <c r="D35" s="302"/>
    </row>
    <row r="36" ht="14.25" spans="1:4">
      <c r="A36" s="300" t="s">
        <v>2603</v>
      </c>
      <c r="B36" s="300"/>
      <c r="C36" s="301"/>
      <c r="D36" s="302"/>
    </row>
    <row r="37" ht="14.25" spans="1:4">
      <c r="A37" s="300" t="s">
        <v>2604</v>
      </c>
      <c r="B37" s="300"/>
      <c r="C37" s="301"/>
      <c r="D37" s="302"/>
    </row>
    <row r="38" ht="14.25" spans="1:4">
      <c r="A38" s="300" t="s">
        <v>2605</v>
      </c>
      <c r="B38" s="301">
        <v>686664</v>
      </c>
      <c r="C38" s="301">
        <v>714384</v>
      </c>
      <c r="D38" s="302">
        <f>C38/B38</f>
        <v>1.040369088812</v>
      </c>
    </row>
    <row r="39" ht="14.25" spans="1:4">
      <c r="A39" s="297" t="s">
        <v>2606</v>
      </c>
      <c r="B39" s="298">
        <v>255767</v>
      </c>
      <c r="C39" s="298">
        <v>140306</v>
      </c>
      <c r="D39" s="299">
        <f>C39/B39</f>
        <v>0.548569596546857</v>
      </c>
    </row>
    <row r="40" ht="14.25" spans="1:4">
      <c r="A40" s="300" t="s">
        <v>2607</v>
      </c>
      <c r="B40" s="300"/>
      <c r="C40" s="301">
        <v>2255</v>
      </c>
      <c r="D40" s="302"/>
    </row>
    <row r="41" ht="14.25" spans="1:4">
      <c r="A41" s="300" t="s">
        <v>2608</v>
      </c>
      <c r="B41" s="301">
        <v>353</v>
      </c>
      <c r="C41" s="301">
        <v>18908</v>
      </c>
      <c r="D41" s="302">
        <f>C41/B41</f>
        <v>53.5637393767705</v>
      </c>
    </row>
    <row r="42" ht="14.25" spans="1:4">
      <c r="A42" s="300" t="s">
        <v>2609</v>
      </c>
      <c r="B42" s="300"/>
      <c r="C42" s="301"/>
      <c r="D42" s="302"/>
    </row>
    <row r="43" ht="14.25" spans="1:4">
      <c r="A43" s="300" t="s">
        <v>2610</v>
      </c>
      <c r="B43" s="301">
        <v>255414</v>
      </c>
      <c r="C43" s="301">
        <v>119143</v>
      </c>
      <c r="D43" s="302">
        <f>C43/B43</f>
        <v>0.466470123015966</v>
      </c>
    </row>
    <row r="44" ht="14.25" spans="1:4">
      <c r="A44" s="297" t="s">
        <v>2611</v>
      </c>
      <c r="B44" s="297"/>
      <c r="C44" s="298">
        <v>3310</v>
      </c>
      <c r="D44" s="299"/>
    </row>
    <row r="45" ht="14.25" spans="1:4">
      <c r="A45" s="300" t="s">
        <v>2612</v>
      </c>
      <c r="B45" s="300"/>
      <c r="C45" s="301"/>
      <c r="D45" s="302"/>
    </row>
    <row r="46" ht="14.25" spans="1:4">
      <c r="A46" s="300" t="s">
        <v>2613</v>
      </c>
      <c r="B46" s="300"/>
      <c r="C46" s="301">
        <v>3310</v>
      </c>
      <c r="D46" s="302"/>
    </row>
    <row r="47" ht="14.25" spans="1:4">
      <c r="A47" s="300" t="s">
        <v>2614</v>
      </c>
      <c r="B47" s="300"/>
      <c r="C47" s="301"/>
      <c r="D47" s="302"/>
    </row>
    <row r="48" ht="14.25" spans="1:4">
      <c r="A48" s="300" t="s">
        <v>2615</v>
      </c>
      <c r="B48" s="300"/>
      <c r="C48" s="301"/>
      <c r="D48" s="302"/>
    </row>
    <row r="49" ht="14.25" spans="1:4">
      <c r="A49" s="300" t="s">
        <v>2616</v>
      </c>
      <c r="B49" s="300"/>
      <c r="C49" s="301"/>
      <c r="D49" s="302"/>
    </row>
    <row r="50" ht="14.25" spans="1:4">
      <c r="A50" s="297" t="s">
        <v>2617</v>
      </c>
      <c r="B50" s="297"/>
      <c r="C50" s="301"/>
      <c r="D50" s="302"/>
    </row>
    <row r="51" ht="14.25" spans="1:4">
      <c r="A51" s="300" t="s">
        <v>2618</v>
      </c>
      <c r="B51" s="300"/>
      <c r="C51" s="301"/>
      <c r="D51" s="302"/>
    </row>
    <row r="52" ht="14.25" spans="1:4">
      <c r="A52" s="300" t="s">
        <v>2619</v>
      </c>
      <c r="B52" s="300"/>
      <c r="C52" s="301"/>
      <c r="D52" s="302"/>
    </row>
    <row r="53" ht="14.25" spans="1:4">
      <c r="A53" s="300" t="s">
        <v>2620</v>
      </c>
      <c r="B53" s="300"/>
      <c r="C53" s="301"/>
      <c r="D53" s="302"/>
    </row>
    <row r="54" ht="14.25" spans="1:4">
      <c r="A54" s="297" t="s">
        <v>2621</v>
      </c>
      <c r="B54" s="298">
        <v>500</v>
      </c>
      <c r="C54" s="298">
        <v>7871</v>
      </c>
      <c r="D54" s="299">
        <f>C54/B54</f>
        <v>15.742</v>
      </c>
    </row>
    <row r="55" ht="14.25" spans="1:4">
      <c r="A55" s="296"/>
      <c r="B55" s="296"/>
      <c r="C55" s="296"/>
      <c r="D55" s="302"/>
    </row>
    <row r="56" ht="14.25" spans="1:4">
      <c r="A56" s="297" t="s">
        <v>2622</v>
      </c>
      <c r="B56" s="298">
        <f>B54+B39+B7+B44</f>
        <v>942931</v>
      </c>
      <c r="C56" s="298">
        <f>C54+C39+C7+C44</f>
        <v>961068</v>
      </c>
      <c r="D56" s="299">
        <f>C56/B56</f>
        <v>1.01923470540262</v>
      </c>
    </row>
    <row r="57" ht="14.25" spans="1:4">
      <c r="A57" s="300" t="s">
        <v>2532</v>
      </c>
      <c r="B57" s="300"/>
      <c r="C57" s="301">
        <v>356</v>
      </c>
      <c r="D57" s="302"/>
    </row>
    <row r="58" ht="14.25" spans="1:4">
      <c r="A58" s="300" t="s">
        <v>2623</v>
      </c>
      <c r="B58" s="300"/>
      <c r="C58" s="301"/>
      <c r="D58" s="302"/>
    </row>
    <row r="59" ht="14.25" spans="1:4">
      <c r="A59" s="300" t="s">
        <v>2624</v>
      </c>
      <c r="B59" s="301">
        <v>90722</v>
      </c>
      <c r="C59" s="301">
        <v>85138</v>
      </c>
      <c r="D59" s="302">
        <f>C59/B59</f>
        <v>0.938449328718503</v>
      </c>
    </row>
    <row r="60" ht="14.25" spans="1:4">
      <c r="A60" s="300" t="s">
        <v>2625</v>
      </c>
      <c r="B60" s="300"/>
      <c r="C60" s="301"/>
      <c r="D60" s="302"/>
    </row>
    <row r="61" ht="14.25" spans="1:4">
      <c r="A61" s="300" t="s">
        <v>2626</v>
      </c>
      <c r="B61" s="300"/>
      <c r="C61" s="301"/>
      <c r="D61" s="302"/>
    </row>
    <row r="62" ht="14.25" spans="1:4">
      <c r="A62" s="300"/>
      <c r="B62" s="300"/>
      <c r="C62" s="308"/>
      <c r="D62" s="302"/>
    </row>
    <row r="63" ht="14.25" spans="1:4">
      <c r="A63" s="296" t="s">
        <v>2627</v>
      </c>
      <c r="B63" s="298">
        <f>B56+B57+B59</f>
        <v>1033653</v>
      </c>
      <c r="C63" s="298">
        <f>C56+C57+C59</f>
        <v>1046562</v>
      </c>
      <c r="D63" s="299">
        <f>C63/B63</f>
        <v>1.01248871720007</v>
      </c>
    </row>
  </sheetData>
  <mergeCells count="3">
    <mergeCell ref="A2:D2"/>
    <mergeCell ref="A3:D3"/>
    <mergeCell ref="A4:D4"/>
  </mergeCells>
  <printOptions horizontalCentered="1"/>
  <pageMargins left="0.161111111111111" right="0.161111111111111" top="0.60625" bottom="0.60625" header="0.302777777777778" footer="0.302777777777778"/>
  <pageSetup paperSize="8" scale="170" fitToHeight="0" orientation="landscape"/>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B23" sqref="B23"/>
    </sheetView>
  </sheetViews>
  <sheetFormatPr defaultColWidth="39.75" defaultRowHeight="17.1" customHeight="1" outlineLevelCol="5"/>
  <cols>
    <col min="1" max="1" width="50.875" style="291" customWidth="1"/>
    <col min="2" max="3" width="13" style="291" customWidth="1"/>
    <col min="4" max="4" width="15.75" style="291" customWidth="1"/>
    <col min="5" max="6" width="16.5" style="291" customWidth="1"/>
    <col min="7" max="253" width="12.125" style="291" customWidth="1"/>
    <col min="254" max="16384" width="39.75" style="291"/>
  </cols>
  <sheetData>
    <row r="1" s="277" customFormat="1" ht="14.25" customHeight="1" spans="1:1">
      <c r="A1" s="281" t="s">
        <v>2628</v>
      </c>
    </row>
    <row r="2" ht="22.5" spans="1:6">
      <c r="A2" s="292" t="s">
        <v>2629</v>
      </c>
      <c r="B2" s="292"/>
      <c r="C2" s="292"/>
      <c r="D2" s="292"/>
      <c r="E2" s="293"/>
      <c r="F2" s="293"/>
    </row>
    <row r="3" ht="14.25" spans="1:6">
      <c r="A3" s="294"/>
      <c r="B3" s="294"/>
      <c r="C3" s="294"/>
      <c r="D3" s="294"/>
      <c r="E3" s="294"/>
      <c r="F3" s="294"/>
    </row>
    <row r="4" ht="14.25" spans="1:5">
      <c r="A4" s="294"/>
      <c r="B4" s="294"/>
      <c r="C4" s="294"/>
      <c r="D4" s="295" t="s">
        <v>60</v>
      </c>
      <c r="E4" s="294"/>
    </row>
    <row r="5" ht="14.25" spans="1:4">
      <c r="A5" s="296" t="s">
        <v>2484</v>
      </c>
      <c r="B5" s="296" t="s">
        <v>1490</v>
      </c>
      <c r="C5" s="296" t="s">
        <v>156</v>
      </c>
      <c r="D5" s="296" t="s">
        <v>65</v>
      </c>
    </row>
    <row r="6" ht="14.25" spans="1:4">
      <c r="A6" s="297" t="s">
        <v>2630</v>
      </c>
      <c r="B6" s="298">
        <f>B7+B17+B26+B28+B32</f>
        <v>613687</v>
      </c>
      <c r="C6" s="298">
        <f>C7+C17+C26+C28+C32</f>
        <v>582974</v>
      </c>
      <c r="D6" s="299">
        <f>C6/B6</f>
        <v>0.949953314963491</v>
      </c>
    </row>
    <row r="7" ht="14.25" spans="1:4">
      <c r="A7" s="297" t="s">
        <v>2631</v>
      </c>
      <c r="B7" s="298">
        <f>SUM(B8:B16)</f>
        <v>32295</v>
      </c>
      <c r="C7" s="298">
        <f>SUM(C8:C16)</f>
        <v>23629</v>
      </c>
      <c r="D7" s="299">
        <f t="shared" ref="D7:D33" si="0">C7/B7</f>
        <v>0.731661247871187</v>
      </c>
    </row>
    <row r="8" ht="14.25" spans="1:4">
      <c r="A8" s="300" t="s">
        <v>2632</v>
      </c>
      <c r="B8" s="301"/>
      <c r="C8" s="301"/>
      <c r="D8" s="299"/>
    </row>
    <row r="9" ht="14.25" spans="1:4">
      <c r="A9" s="300" t="s">
        <v>2633</v>
      </c>
      <c r="B9" s="301"/>
      <c r="C9" s="301"/>
      <c r="D9" s="299"/>
    </row>
    <row r="10" ht="14.25" spans="1:4">
      <c r="A10" s="300" t="s">
        <v>2634</v>
      </c>
      <c r="B10" s="301">
        <v>1073</v>
      </c>
      <c r="C10" s="301">
        <v>988</v>
      </c>
      <c r="D10" s="302">
        <f t="shared" si="0"/>
        <v>0.920782851817335</v>
      </c>
    </row>
    <row r="11" ht="14.25" spans="1:4">
      <c r="A11" s="300" t="s">
        <v>2635</v>
      </c>
      <c r="B11" s="301"/>
      <c r="C11" s="301"/>
      <c r="D11" s="299"/>
    </row>
    <row r="12" ht="14.25" spans="1:4">
      <c r="A12" s="300" t="s">
        <v>2636</v>
      </c>
      <c r="B12" s="301"/>
      <c r="C12" s="301">
        <v>110</v>
      </c>
      <c r="D12" s="299"/>
    </row>
    <row r="13" ht="14.25" spans="1:4">
      <c r="A13" s="300" t="s">
        <v>2637</v>
      </c>
      <c r="B13" s="301"/>
      <c r="C13" s="301"/>
      <c r="D13" s="299"/>
    </row>
    <row r="14" ht="14.25" spans="1:4">
      <c r="A14" s="300" t="s">
        <v>2638</v>
      </c>
      <c r="B14" s="301">
        <v>350</v>
      </c>
      <c r="C14" s="301">
        <v>200</v>
      </c>
      <c r="D14" s="302">
        <f t="shared" si="0"/>
        <v>0.571428571428571</v>
      </c>
    </row>
    <row r="15" ht="14.25" spans="1:4">
      <c r="A15" s="300" t="s">
        <v>2639</v>
      </c>
      <c r="B15" s="301"/>
      <c r="C15" s="301"/>
      <c r="D15" s="299"/>
    </row>
    <row r="16" ht="14.25" spans="1:4">
      <c r="A16" s="300" t="s">
        <v>2640</v>
      </c>
      <c r="B16" s="301">
        <v>30872</v>
      </c>
      <c r="C16" s="301">
        <v>22331</v>
      </c>
      <c r="D16" s="302">
        <f t="shared" si="0"/>
        <v>0.723341539258875</v>
      </c>
    </row>
    <row r="17" ht="14.25" spans="1:4">
      <c r="A17" s="297" t="s">
        <v>2641</v>
      </c>
      <c r="B17" s="298">
        <v>556127</v>
      </c>
      <c r="C17" s="298">
        <v>542366</v>
      </c>
      <c r="D17" s="299">
        <f t="shared" si="0"/>
        <v>0.975255652036315</v>
      </c>
    </row>
    <row r="18" ht="14.25" spans="1:4">
      <c r="A18" s="300" t="s">
        <v>2642</v>
      </c>
      <c r="B18" s="301">
        <v>205300</v>
      </c>
      <c r="C18" s="301">
        <v>205300</v>
      </c>
      <c r="D18" s="302">
        <f t="shared" si="0"/>
        <v>1</v>
      </c>
    </row>
    <row r="19" ht="14.25" spans="1:4">
      <c r="A19" s="300" t="s">
        <v>2643</v>
      </c>
      <c r="B19" s="301">
        <v>205000</v>
      </c>
      <c r="C19" s="301">
        <v>205000</v>
      </c>
      <c r="D19" s="302">
        <f t="shared" si="0"/>
        <v>1</v>
      </c>
    </row>
    <row r="20" ht="14.25" spans="1:4">
      <c r="A20" s="300" t="s">
        <v>2644</v>
      </c>
      <c r="B20" s="301">
        <v>53533</v>
      </c>
      <c r="C20" s="301">
        <v>53532</v>
      </c>
      <c r="D20" s="302">
        <f t="shared" si="0"/>
        <v>0.999981319933499</v>
      </c>
    </row>
    <row r="21" ht="14.25" spans="1:4">
      <c r="A21" s="300" t="s">
        <v>2645</v>
      </c>
      <c r="B21" s="301"/>
      <c r="C21" s="301"/>
      <c r="D21" s="299"/>
    </row>
    <row r="22" ht="14.25" spans="1:4">
      <c r="A22" s="300" t="s">
        <v>2646</v>
      </c>
      <c r="B22" s="301">
        <v>56000</v>
      </c>
      <c r="C22" s="301">
        <v>56000</v>
      </c>
      <c r="D22" s="302">
        <f t="shared" si="0"/>
        <v>1</v>
      </c>
    </row>
    <row r="23" ht="14.25" spans="1:4">
      <c r="A23" s="300" t="s">
        <v>2647</v>
      </c>
      <c r="B23" s="301"/>
      <c r="C23" s="301"/>
      <c r="D23" s="299"/>
    </row>
    <row r="24" ht="14.25" spans="1:4">
      <c r="A24" s="300" t="s">
        <v>2648</v>
      </c>
      <c r="B24" s="301"/>
      <c r="C24" s="301"/>
      <c r="D24" s="299"/>
    </row>
    <row r="25" ht="14.25" spans="1:4">
      <c r="A25" s="300" t="s">
        <v>2649</v>
      </c>
      <c r="B25" s="301">
        <v>36294</v>
      </c>
      <c r="C25" s="301">
        <v>22534</v>
      </c>
      <c r="D25" s="302">
        <f t="shared" si="0"/>
        <v>0.620873973659558</v>
      </c>
    </row>
    <row r="26" ht="14.25" spans="1:4">
      <c r="A26" s="297" t="s">
        <v>2650</v>
      </c>
      <c r="B26" s="298">
        <v>13600</v>
      </c>
      <c r="C26" s="298">
        <v>7500</v>
      </c>
      <c r="D26" s="299">
        <f t="shared" si="0"/>
        <v>0.551470588235294</v>
      </c>
    </row>
    <row r="27" ht="14.25" spans="1:4">
      <c r="A27" s="300" t="s">
        <v>2651</v>
      </c>
      <c r="B27" s="301">
        <v>13500</v>
      </c>
      <c r="C27" s="301">
        <v>7500</v>
      </c>
      <c r="D27" s="302">
        <f t="shared" si="0"/>
        <v>0.555555555555556</v>
      </c>
    </row>
    <row r="28" ht="14.25" spans="1:4">
      <c r="A28" s="297" t="s">
        <v>2652</v>
      </c>
      <c r="B28" s="301"/>
      <c r="C28" s="301"/>
      <c r="D28" s="299"/>
    </row>
    <row r="29" ht="14.25" spans="1:4">
      <c r="A29" s="300" t="s">
        <v>2653</v>
      </c>
      <c r="B29" s="301"/>
      <c r="C29" s="301"/>
      <c r="D29" s="299"/>
    </row>
    <row r="30" ht="14.25" spans="1:4">
      <c r="A30" s="300" t="s">
        <v>2654</v>
      </c>
      <c r="B30" s="301"/>
      <c r="C30" s="301"/>
      <c r="D30" s="299"/>
    </row>
    <row r="31" ht="14.25" spans="1:4">
      <c r="A31" s="300" t="s">
        <v>2655</v>
      </c>
      <c r="B31" s="301"/>
      <c r="C31" s="301"/>
      <c r="D31" s="299"/>
    </row>
    <row r="32" ht="14.25" spans="1:4">
      <c r="A32" s="297" t="s">
        <v>2656</v>
      </c>
      <c r="B32" s="298">
        <v>11665</v>
      </c>
      <c r="C32" s="298">
        <v>9479</v>
      </c>
      <c r="D32" s="299">
        <f t="shared" si="0"/>
        <v>0.81260180025718</v>
      </c>
    </row>
    <row r="33" ht="14.25" spans="1:4">
      <c r="A33" s="300" t="s">
        <v>2657</v>
      </c>
      <c r="B33" s="301">
        <v>11665</v>
      </c>
      <c r="C33" s="301">
        <v>9479</v>
      </c>
      <c r="D33" s="302">
        <f t="shared" si="0"/>
        <v>0.81260180025718</v>
      </c>
    </row>
    <row r="34" ht="14.25" spans="1:4">
      <c r="A34" s="303"/>
      <c r="B34" s="304"/>
      <c r="C34" s="304"/>
      <c r="D34" s="299"/>
    </row>
    <row r="35" ht="14.25" spans="1:4">
      <c r="A35" s="297" t="s">
        <v>2630</v>
      </c>
      <c r="B35" s="298">
        <v>613687</v>
      </c>
      <c r="C35" s="298">
        <v>582974</v>
      </c>
      <c r="D35" s="299">
        <f>C35/B35</f>
        <v>0.949953314963491</v>
      </c>
    </row>
    <row r="36" ht="14.25" spans="1:4">
      <c r="A36" s="300" t="s">
        <v>2658</v>
      </c>
      <c r="B36" s="303"/>
      <c r="C36" s="303"/>
      <c r="D36" s="299"/>
    </row>
    <row r="37" ht="14.25" spans="1:4">
      <c r="A37" s="300" t="s">
        <v>2659</v>
      </c>
      <c r="B37" s="303"/>
      <c r="C37" s="303"/>
      <c r="D37" s="299"/>
    </row>
    <row r="38" ht="14.25" spans="1:4">
      <c r="A38" s="300" t="s">
        <v>2660</v>
      </c>
      <c r="B38" s="301">
        <v>419966</v>
      </c>
      <c r="C38" s="301">
        <v>424676</v>
      </c>
      <c r="D38" s="299">
        <f>C38/B38</f>
        <v>1.01121519361091</v>
      </c>
    </row>
    <row r="39" ht="14.25" spans="1:4">
      <c r="A39" s="300" t="s">
        <v>2661</v>
      </c>
      <c r="B39" s="303"/>
      <c r="C39" s="303"/>
      <c r="D39" s="299"/>
    </row>
    <row r="40" ht="14.25" spans="1:4">
      <c r="A40" s="300" t="s">
        <v>2662</v>
      </c>
      <c r="B40" s="303"/>
      <c r="C40" s="303"/>
      <c r="D40" s="299"/>
    </row>
    <row r="41" ht="14.25" spans="1:4">
      <c r="A41" s="300" t="s">
        <v>2663</v>
      </c>
      <c r="B41" s="301"/>
      <c r="C41" s="301">
        <v>38912</v>
      </c>
      <c r="D41" s="299"/>
    </row>
    <row r="42" ht="14.25" spans="1:4">
      <c r="A42" s="296" t="s">
        <v>2664</v>
      </c>
      <c r="B42" s="298">
        <f>B35+B38+B41</f>
        <v>1033653</v>
      </c>
      <c r="C42" s="298">
        <f>C35+C38+C41</f>
        <v>1046562</v>
      </c>
      <c r="D42" s="299">
        <f>C42/B42</f>
        <v>1.01248871720007</v>
      </c>
    </row>
  </sheetData>
  <mergeCells count="1">
    <mergeCell ref="A2:D2"/>
  </mergeCells>
  <printOptions horizontalCentered="1"/>
  <pageMargins left="0.161111111111111" right="0.161111111111111" top="0.60625" bottom="0.60625" header="0.302777777777778" footer="0.302777777777778"/>
  <pageSetup paperSize="8" scale="170" fitToHeight="0" orientation="landscape"/>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zoomScale="70" zoomScaleNormal="70" workbookViewId="0">
      <selection activeCell="G16" sqref="G16"/>
    </sheetView>
  </sheetViews>
  <sheetFormatPr defaultColWidth="0.25" defaultRowHeight="13.5" outlineLevelRow="5"/>
  <cols>
    <col min="1" max="1" width="38.125" style="280" customWidth="1"/>
    <col min="2" max="2" width="12.75" style="280" customWidth="1"/>
    <col min="3" max="9" width="10.5" style="280" customWidth="1"/>
    <col min="10" max="10" width="9.375" style="280" customWidth="1"/>
    <col min="11" max="12" width="10.5" style="280" customWidth="1"/>
    <col min="13" max="253" width="5.25" style="280" customWidth="1"/>
    <col min="254" max="16384" width="0.25" style="280"/>
  </cols>
  <sheetData>
    <row r="1" s="277" customFormat="1" ht="14.25" customHeight="1" spans="1:1">
      <c r="A1" s="281" t="s">
        <v>2665</v>
      </c>
    </row>
    <row r="2" ht="57" customHeight="1" spans="1:12">
      <c r="A2" s="282" t="s">
        <v>2666</v>
      </c>
      <c r="B2" s="282"/>
      <c r="C2" s="282"/>
      <c r="D2" s="282"/>
      <c r="E2" s="282"/>
      <c r="F2" s="282"/>
      <c r="G2" s="282"/>
      <c r="H2" s="282"/>
      <c r="I2" s="282"/>
      <c r="J2" s="282"/>
      <c r="K2" s="282"/>
      <c r="L2" s="282"/>
    </row>
    <row r="3" ht="20.25" customHeight="1" spans="1:12">
      <c r="A3" s="283"/>
      <c r="B3" s="283"/>
      <c r="C3" s="283"/>
      <c r="D3" s="283"/>
      <c r="E3" s="283"/>
      <c r="F3" s="283"/>
      <c r="G3" s="283"/>
      <c r="H3" s="283"/>
      <c r="I3" s="283"/>
      <c r="J3" s="283"/>
      <c r="K3" s="289"/>
      <c r="L3" s="290" t="s">
        <v>60</v>
      </c>
    </row>
    <row r="4" s="278" customFormat="1" ht="60" customHeight="1" spans="1:12">
      <c r="A4" s="284" t="s">
        <v>1695</v>
      </c>
      <c r="B4" s="284" t="s">
        <v>2148</v>
      </c>
      <c r="C4" s="285" t="s">
        <v>1555</v>
      </c>
      <c r="D4" s="285" t="s">
        <v>1556</v>
      </c>
      <c r="E4" s="285" t="s">
        <v>1557</v>
      </c>
      <c r="F4" s="285" t="s">
        <v>1558</v>
      </c>
      <c r="G4" s="285" t="s">
        <v>1559</v>
      </c>
      <c r="H4" s="285" t="s">
        <v>1560</v>
      </c>
      <c r="I4" s="285" t="s">
        <v>1561</v>
      </c>
      <c r="J4" s="285" t="s">
        <v>1562</v>
      </c>
      <c r="K4" s="285" t="s">
        <v>1563</v>
      </c>
      <c r="L4" s="285" t="s">
        <v>1564</v>
      </c>
    </row>
    <row r="5" ht="60" customHeight="1" spans="1:12">
      <c r="A5" s="286" t="s">
        <v>2667</v>
      </c>
      <c r="B5" s="287">
        <f>SUM(C5:L5)</f>
        <v>356</v>
      </c>
      <c r="C5" s="287">
        <v>54</v>
      </c>
      <c r="D5" s="287">
        <v>57</v>
      </c>
      <c r="E5" s="287">
        <v>100</v>
      </c>
      <c r="F5" s="287">
        <v>11</v>
      </c>
      <c r="G5" s="287">
        <v>11</v>
      </c>
      <c r="H5" s="287">
        <v>3</v>
      </c>
      <c r="I5" s="287">
        <v>7</v>
      </c>
      <c r="J5" s="287">
        <v>3</v>
      </c>
      <c r="K5" s="287">
        <v>107</v>
      </c>
      <c r="L5" s="287">
        <v>3</v>
      </c>
    </row>
    <row r="6" s="279" customFormat="1" ht="60" customHeight="1" spans="1:12">
      <c r="A6" s="288" t="s">
        <v>2148</v>
      </c>
      <c r="B6" s="287">
        <f>SUM(C6:L6)</f>
        <v>356</v>
      </c>
      <c r="C6" s="287">
        <v>54</v>
      </c>
      <c r="D6" s="287">
        <v>57</v>
      </c>
      <c r="E6" s="287">
        <v>100</v>
      </c>
      <c r="F6" s="287">
        <v>11</v>
      </c>
      <c r="G6" s="287">
        <v>11</v>
      </c>
      <c r="H6" s="287">
        <v>3</v>
      </c>
      <c r="I6" s="287">
        <v>7</v>
      </c>
      <c r="J6" s="287">
        <v>3</v>
      </c>
      <c r="K6" s="287">
        <v>107</v>
      </c>
      <c r="L6" s="287">
        <v>3</v>
      </c>
    </row>
  </sheetData>
  <mergeCells count="1">
    <mergeCell ref="A2:L2"/>
  </mergeCells>
  <printOptions horizontalCentered="1"/>
  <pageMargins left="0.161111111111111" right="0.161111111111111" top="0.802777777777778" bottom="0.802777777777778" header="0.302777777777778" footer="0.302777777777778"/>
  <pageSetup paperSize="8"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E42"/>
  <sheetViews>
    <sheetView workbookViewId="0">
      <selection activeCell="D15" sqref="D15"/>
    </sheetView>
  </sheetViews>
  <sheetFormatPr defaultColWidth="9" defaultRowHeight="14.25"/>
  <cols>
    <col min="1" max="1" width="25.625" style="277" customWidth="1"/>
    <col min="2" max="4" width="14" style="277" customWidth="1"/>
    <col min="5" max="5" width="11.125" style="482" customWidth="1"/>
    <col min="6" max="237" width="9" style="277"/>
    <col min="238" max="239" width="9" style="312"/>
    <col min="240" max="16382" width="9" style="277"/>
  </cols>
  <sheetData>
    <row r="1" spans="1:1">
      <c r="A1" s="281" t="s">
        <v>58</v>
      </c>
    </row>
    <row r="2" ht="42" customHeight="1" spans="1:5">
      <c r="A2" s="471" t="s">
        <v>59</v>
      </c>
      <c r="B2" s="471"/>
      <c r="C2" s="471"/>
      <c r="D2" s="471"/>
      <c r="E2" s="471"/>
    </row>
    <row r="3" customHeight="1" spans="1:239">
      <c r="A3" s="117"/>
      <c r="B3" s="117"/>
      <c r="C3" s="117"/>
      <c r="D3" s="117"/>
      <c r="E3" s="574" t="s">
        <v>60</v>
      </c>
      <c r="IB3" s="312"/>
      <c r="IC3" s="312"/>
      <c r="ID3" s="277"/>
      <c r="IE3" s="277"/>
    </row>
    <row r="4" ht="37.9" customHeight="1" spans="1:5">
      <c r="A4" s="405" t="s">
        <v>61</v>
      </c>
      <c r="B4" s="372" t="s">
        <v>62</v>
      </c>
      <c r="C4" s="372" t="s">
        <v>63</v>
      </c>
      <c r="D4" s="372" t="s">
        <v>64</v>
      </c>
      <c r="E4" s="556" t="s">
        <v>65</v>
      </c>
    </row>
    <row r="5" s="442" customFormat="1" ht="17.25" customHeight="1" spans="1:5">
      <c r="A5" s="409" t="s">
        <v>66</v>
      </c>
      <c r="B5" s="298">
        <f>SUM(B6:B19)</f>
        <v>31354645</v>
      </c>
      <c r="C5" s="298">
        <f>SUM(C6:C19)</f>
        <v>30979945</v>
      </c>
      <c r="D5" s="298">
        <f>SUM(D6:D19)</f>
        <v>30874612</v>
      </c>
      <c r="E5" s="375">
        <f>D5/B5</f>
        <v>0.984690210971931</v>
      </c>
    </row>
    <row r="6" ht="17.25" customHeight="1" spans="1:5">
      <c r="A6" s="412" t="s">
        <v>67</v>
      </c>
      <c r="B6" s="301">
        <v>12045843</v>
      </c>
      <c r="C6" s="301">
        <v>11879369</v>
      </c>
      <c r="D6" s="301">
        <v>10608212</v>
      </c>
      <c r="E6" s="381">
        <f t="shared" ref="E6:E28" si="0">D6/B6</f>
        <v>0.880653350703641</v>
      </c>
    </row>
    <row r="7" ht="17.25" customHeight="1" spans="1:5">
      <c r="A7" s="412" t="s">
        <v>68</v>
      </c>
      <c r="B7" s="301">
        <v>7623510</v>
      </c>
      <c r="C7" s="301">
        <v>7574936</v>
      </c>
      <c r="D7" s="301">
        <v>6751541</v>
      </c>
      <c r="E7" s="381">
        <f t="shared" si="0"/>
        <v>0.885621059065968</v>
      </c>
    </row>
    <row r="8" ht="17.25" customHeight="1" spans="1:5">
      <c r="A8" s="412" t="s">
        <v>69</v>
      </c>
      <c r="B8" s="301">
        <v>3312122</v>
      </c>
      <c r="C8" s="301">
        <v>3285858</v>
      </c>
      <c r="D8" s="301">
        <v>3663798</v>
      </c>
      <c r="E8" s="381">
        <f t="shared" si="0"/>
        <v>1.10617845598683</v>
      </c>
    </row>
    <row r="9" ht="17.25" customHeight="1" spans="1:5">
      <c r="A9" s="584" t="s">
        <v>70</v>
      </c>
      <c r="B9" s="301">
        <v>90</v>
      </c>
      <c r="C9" s="301">
        <v>90</v>
      </c>
      <c r="D9" s="301">
        <v>90</v>
      </c>
      <c r="E9" s="381">
        <f t="shared" si="0"/>
        <v>1</v>
      </c>
    </row>
    <row r="10" ht="17.25" customHeight="1" spans="1:5">
      <c r="A10" s="412" t="s">
        <v>71</v>
      </c>
      <c r="B10" s="301">
        <v>1789211</v>
      </c>
      <c r="C10" s="301">
        <v>1727569</v>
      </c>
      <c r="D10" s="301">
        <v>1825493</v>
      </c>
      <c r="E10" s="381">
        <f t="shared" si="0"/>
        <v>1.02027821201636</v>
      </c>
    </row>
    <row r="11" ht="17.25" customHeight="1" spans="1:5">
      <c r="A11" s="412" t="s">
        <v>72</v>
      </c>
      <c r="B11" s="301">
        <v>632864</v>
      </c>
      <c r="C11" s="301">
        <v>624191</v>
      </c>
      <c r="D11" s="301">
        <v>619064</v>
      </c>
      <c r="E11" s="381">
        <f t="shared" si="0"/>
        <v>0.978194367194215</v>
      </c>
    </row>
    <row r="12" ht="17.25" customHeight="1" spans="1:5">
      <c r="A12" s="412" t="s">
        <v>73</v>
      </c>
      <c r="B12" s="301">
        <v>423358</v>
      </c>
      <c r="C12" s="301">
        <v>410410</v>
      </c>
      <c r="D12" s="301">
        <v>474670</v>
      </c>
      <c r="E12" s="381">
        <f t="shared" si="0"/>
        <v>1.12120238663259</v>
      </c>
    </row>
    <row r="13" ht="17.25" customHeight="1" spans="1:5">
      <c r="A13" s="412" t="s">
        <v>74</v>
      </c>
      <c r="B13" s="301">
        <v>69626</v>
      </c>
      <c r="C13" s="301">
        <v>66297</v>
      </c>
      <c r="D13" s="301">
        <v>62542</v>
      </c>
      <c r="E13" s="381">
        <f t="shared" si="0"/>
        <v>0.898256398471835</v>
      </c>
    </row>
    <row r="14" ht="17.25" customHeight="1" spans="1:5">
      <c r="A14" s="412" t="s">
        <v>75</v>
      </c>
      <c r="B14" s="301">
        <v>3670401</v>
      </c>
      <c r="C14" s="301">
        <v>3639729</v>
      </c>
      <c r="D14" s="301">
        <v>4686128</v>
      </c>
      <c r="E14" s="381">
        <f t="shared" si="0"/>
        <v>1.27673461292104</v>
      </c>
    </row>
    <row r="15" ht="17.25" customHeight="1" spans="1:5">
      <c r="A15" s="412" t="s">
        <v>76</v>
      </c>
      <c r="B15" s="301">
        <v>150000</v>
      </c>
      <c r="C15" s="301">
        <v>150000</v>
      </c>
      <c r="D15" s="301">
        <v>157299</v>
      </c>
      <c r="E15" s="381">
        <f t="shared" si="0"/>
        <v>1.04866</v>
      </c>
    </row>
    <row r="16" ht="17.25" customHeight="1" spans="1:227">
      <c r="A16" s="412" t="s">
        <v>77</v>
      </c>
      <c r="B16" s="301">
        <v>4000</v>
      </c>
      <c r="C16" s="301">
        <v>4000</v>
      </c>
      <c r="D16" s="301">
        <v>10413</v>
      </c>
      <c r="E16" s="381">
        <f t="shared" si="0"/>
        <v>2.60325</v>
      </c>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row>
    <row r="17" ht="17.25" customHeight="1" spans="1:5">
      <c r="A17" s="412" t="s">
        <v>78</v>
      </c>
      <c r="B17" s="301">
        <v>1626920</v>
      </c>
      <c r="C17" s="301">
        <v>1610796</v>
      </c>
      <c r="D17" s="585">
        <v>2003480</v>
      </c>
      <c r="E17" s="381">
        <f t="shared" si="0"/>
        <v>1.23145575689032</v>
      </c>
    </row>
    <row r="18" s="312" customFormat="1" ht="17.25" customHeight="1" spans="1:5">
      <c r="A18" s="560" t="s">
        <v>79</v>
      </c>
      <c r="B18" s="301">
        <v>6200</v>
      </c>
      <c r="C18" s="301">
        <v>6200</v>
      </c>
      <c r="D18" s="585">
        <v>5908</v>
      </c>
      <c r="E18" s="381">
        <f t="shared" si="0"/>
        <v>0.952903225806452</v>
      </c>
    </row>
    <row r="19" s="312" customFormat="1" ht="17.25" customHeight="1" spans="1:5">
      <c r="A19" s="560" t="s">
        <v>80</v>
      </c>
      <c r="B19" s="585">
        <v>500</v>
      </c>
      <c r="C19" s="585">
        <v>500</v>
      </c>
      <c r="D19" s="585">
        <v>5974</v>
      </c>
      <c r="E19" s="381">
        <f t="shared" si="0"/>
        <v>11.948</v>
      </c>
    </row>
    <row r="20" s="312" customFormat="1" ht="17.25" customHeight="1" spans="1:5">
      <c r="A20" s="557" t="s">
        <v>81</v>
      </c>
      <c r="B20" s="298">
        <f>SUM(B21:B28)</f>
        <v>7358124</v>
      </c>
      <c r="C20" s="298">
        <f>SUM(C21:C28)</f>
        <v>7334324</v>
      </c>
      <c r="D20" s="298">
        <f>SUM(D21:D28)</f>
        <v>7700006</v>
      </c>
      <c r="E20" s="375">
        <f t="shared" si="0"/>
        <v>1.04646320176175</v>
      </c>
    </row>
    <row r="21" s="312" customFormat="1" ht="17.25" customHeight="1" spans="1:5">
      <c r="A21" s="560" t="s">
        <v>82</v>
      </c>
      <c r="B21" s="301">
        <v>3404245</v>
      </c>
      <c r="C21" s="301">
        <v>3404145</v>
      </c>
      <c r="D21" s="301">
        <v>3234856</v>
      </c>
      <c r="E21" s="381">
        <f t="shared" si="0"/>
        <v>0.950241830420548</v>
      </c>
    </row>
    <row r="22" s="442" customFormat="1" ht="17.25" customHeight="1" spans="1:5">
      <c r="A22" s="560" t="s">
        <v>83</v>
      </c>
      <c r="B22" s="301">
        <v>377877</v>
      </c>
      <c r="C22" s="301">
        <v>377877</v>
      </c>
      <c r="D22" s="301">
        <v>363407</v>
      </c>
      <c r="E22" s="381">
        <f t="shared" si="0"/>
        <v>0.961707116336797</v>
      </c>
    </row>
    <row r="23" ht="17.25" customHeight="1" spans="1:5">
      <c r="A23" s="560" t="s">
        <v>84</v>
      </c>
      <c r="B23" s="301">
        <v>266826</v>
      </c>
      <c r="C23" s="301">
        <v>263426</v>
      </c>
      <c r="D23" s="301">
        <v>451560</v>
      </c>
      <c r="E23" s="381">
        <f t="shared" si="0"/>
        <v>1.69233882755054</v>
      </c>
    </row>
    <row r="24" ht="17.25" customHeight="1" spans="1:5">
      <c r="A24" s="412" t="s">
        <v>85</v>
      </c>
      <c r="B24" s="301">
        <v>542000</v>
      </c>
      <c r="C24" s="301">
        <v>542000</v>
      </c>
      <c r="D24" s="301">
        <v>196764</v>
      </c>
      <c r="E24" s="381">
        <f t="shared" si="0"/>
        <v>0.363033210332103</v>
      </c>
    </row>
    <row r="25" ht="17.25" customHeight="1" spans="1:5">
      <c r="A25" s="412" t="s">
        <v>86</v>
      </c>
      <c r="B25" s="301">
        <v>2165836</v>
      </c>
      <c r="C25" s="301">
        <v>2145036</v>
      </c>
      <c r="D25" s="301">
        <v>2769272</v>
      </c>
      <c r="E25" s="381">
        <f t="shared" si="0"/>
        <v>1.27861574006527</v>
      </c>
    </row>
    <row r="26" ht="17.25" customHeight="1" spans="1:5">
      <c r="A26" s="412" t="s">
        <v>87</v>
      </c>
      <c r="B26" s="301">
        <v>100</v>
      </c>
      <c r="C26" s="301">
        <v>100</v>
      </c>
      <c r="D26" s="301">
        <v>8</v>
      </c>
      <c r="E26" s="381">
        <f t="shared" si="0"/>
        <v>0.08</v>
      </c>
    </row>
    <row r="27" ht="17.25" customHeight="1" spans="1:5">
      <c r="A27" s="412" t="s">
        <v>88</v>
      </c>
      <c r="B27" s="301">
        <v>310800</v>
      </c>
      <c r="C27" s="301">
        <v>309800</v>
      </c>
      <c r="D27" s="301">
        <v>365633</v>
      </c>
      <c r="E27" s="381">
        <f t="shared" si="0"/>
        <v>1.17642535392535</v>
      </c>
    </row>
    <row r="28" ht="17.25" customHeight="1" spans="1:5">
      <c r="A28" s="412" t="s">
        <v>89</v>
      </c>
      <c r="B28" s="301">
        <v>290440</v>
      </c>
      <c r="C28" s="301">
        <v>291940</v>
      </c>
      <c r="D28" s="301">
        <v>318506</v>
      </c>
      <c r="E28" s="381">
        <f t="shared" si="0"/>
        <v>1.09663269522104</v>
      </c>
    </row>
    <row r="29" ht="17.25" customHeight="1" spans="1:239">
      <c r="A29" s="326"/>
      <c r="B29" s="586"/>
      <c r="C29" s="586"/>
      <c r="D29" s="586"/>
      <c r="E29" s="381"/>
      <c r="IC29" s="312"/>
      <c r="IE29" s="277"/>
    </row>
    <row r="30" ht="17.25" customHeight="1" spans="1:239">
      <c r="A30" s="566" t="s">
        <v>90</v>
      </c>
      <c r="B30" s="298">
        <f>B5+B20</f>
        <v>38712769</v>
      </c>
      <c r="C30" s="298">
        <f>C5+C20</f>
        <v>38314269</v>
      </c>
      <c r="D30" s="298">
        <f>D5+D20</f>
        <v>38574618</v>
      </c>
      <c r="E30" s="375">
        <f>D30/B30</f>
        <v>0.996431384177143</v>
      </c>
      <c r="IC30" s="312"/>
      <c r="IE30" s="277"/>
    </row>
    <row r="31" ht="17.25" customHeight="1" spans="1:239">
      <c r="A31" s="566"/>
      <c r="B31" s="581"/>
      <c r="C31" s="581"/>
      <c r="D31" s="581"/>
      <c r="E31" s="375"/>
      <c r="IC31" s="312"/>
      <c r="IE31" s="277"/>
    </row>
    <row r="32" ht="17.25" customHeight="1" spans="1:239">
      <c r="A32" s="587" t="s">
        <v>91</v>
      </c>
      <c r="B32" s="543">
        <f>SUM(B33:B38)</f>
        <v>10884933</v>
      </c>
      <c r="C32" s="543">
        <f>SUM(C33:C38)</f>
        <v>14670219</v>
      </c>
      <c r="D32" s="543">
        <f>SUM(D33:D38)</f>
        <v>15357389</v>
      </c>
      <c r="E32" s="375">
        <f>D32/B32</f>
        <v>1.41088502795562</v>
      </c>
      <c r="IC32" s="312"/>
      <c r="IE32" s="277"/>
    </row>
    <row r="33" s="442" customFormat="1" ht="17.25" customHeight="1" spans="1:5">
      <c r="A33" s="588" t="s">
        <v>92</v>
      </c>
      <c r="B33" s="589">
        <v>2658312</v>
      </c>
      <c r="C33" s="589">
        <v>2658312</v>
      </c>
      <c r="D33" s="589">
        <f>3121932</f>
        <v>3121932</v>
      </c>
      <c r="E33" s="381">
        <f>D33/B33</f>
        <v>1.17440390744202</v>
      </c>
    </row>
    <row r="34" s="442" customFormat="1" ht="17.25" customHeight="1" spans="1:5">
      <c r="A34" s="588" t="s">
        <v>93</v>
      </c>
      <c r="B34" s="589">
        <v>123648</v>
      </c>
      <c r="C34" s="589">
        <v>123648</v>
      </c>
      <c r="D34" s="589">
        <v>347198</v>
      </c>
      <c r="E34" s="381">
        <f>D34/B34</f>
        <v>2.80795483954451</v>
      </c>
    </row>
    <row r="35" s="442" customFormat="1" ht="17.25" customHeight="1" spans="1:5">
      <c r="A35" s="588" t="s">
        <v>94</v>
      </c>
      <c r="B35" s="589">
        <v>0</v>
      </c>
      <c r="C35" s="589">
        <v>220000</v>
      </c>
      <c r="D35" s="589">
        <v>220000</v>
      </c>
      <c r="E35" s="381"/>
    </row>
    <row r="36" s="312" customFormat="1" ht="17.25" customHeight="1" spans="1:5">
      <c r="A36" s="588" t="s">
        <v>95</v>
      </c>
      <c r="B36" s="589">
        <v>2165400</v>
      </c>
      <c r="C36" s="589">
        <v>5600401</v>
      </c>
      <c r="D36" s="589">
        <v>5600401</v>
      </c>
      <c r="E36" s="381">
        <f>D36/B36</f>
        <v>2.58631245959176</v>
      </c>
    </row>
    <row r="37" s="312" customFormat="1" ht="17.25" customHeight="1" spans="1:5">
      <c r="A37" s="588" t="s">
        <v>96</v>
      </c>
      <c r="B37" s="589">
        <v>5230962</v>
      </c>
      <c r="C37" s="589">
        <v>5196957</v>
      </c>
      <c r="D37" s="589">
        <v>5196957</v>
      </c>
      <c r="E37" s="381">
        <f>D37/B37</f>
        <v>0.993499283688163</v>
      </c>
    </row>
    <row r="38" s="312" customFormat="1" ht="17.25" customHeight="1" spans="1:5">
      <c r="A38" s="588" t="s">
        <v>97</v>
      </c>
      <c r="B38" s="589">
        <v>706611</v>
      </c>
      <c r="C38" s="589">
        <v>870901</v>
      </c>
      <c r="D38" s="301">
        <v>870901</v>
      </c>
      <c r="E38" s="381">
        <f>D38/B38</f>
        <v>1.23250416424313</v>
      </c>
    </row>
    <row r="39" ht="17.25" customHeight="1" spans="1:5">
      <c r="A39" s="588"/>
      <c r="B39" s="589"/>
      <c r="C39" s="589"/>
      <c r="D39" s="301"/>
      <c r="E39" s="375"/>
    </row>
    <row r="40" ht="17.25" customHeight="1" spans="1:5">
      <c r="A40" s="587"/>
      <c r="B40" s="581"/>
      <c r="C40" s="581"/>
      <c r="D40" s="581"/>
      <c r="E40" s="375"/>
    </row>
    <row r="41" ht="17.25" customHeight="1" spans="1:5">
      <c r="A41" s="603" t="s">
        <v>98</v>
      </c>
      <c r="B41" s="543">
        <f>B30+B32</f>
        <v>49597702</v>
      </c>
      <c r="C41" s="543">
        <f>C30+C32</f>
        <v>52984488</v>
      </c>
      <c r="D41" s="543">
        <f>D30+D32</f>
        <v>53932007</v>
      </c>
      <c r="E41" s="375">
        <f>D41/B41</f>
        <v>1.08738923025103</v>
      </c>
    </row>
    <row r="42" ht="17.25" customHeight="1"/>
  </sheetData>
  <mergeCells count="1">
    <mergeCell ref="A2:E2"/>
  </mergeCells>
  <printOptions horizontalCentered="1"/>
  <pageMargins left="0.161111111111111" right="0.161111111111111" top="0.60625" bottom="0.60625" header="0.302777777777778" footer="0.302777777777778"/>
  <pageSetup paperSize="8" scale="150" fitToWidth="0" orientation="landscape"/>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9"/>
  <sheetViews>
    <sheetView workbookViewId="0">
      <selection activeCell="B5" sqref="B5"/>
    </sheetView>
  </sheetViews>
  <sheetFormatPr defaultColWidth="9" defaultRowHeight="14.25" outlineLevelCol="1"/>
  <sheetData>
    <row r="19" ht="35.25" spans="2:2">
      <c r="B19" s="276" t="s">
        <v>2668</v>
      </c>
    </row>
  </sheetData>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zoomScale="55" zoomScaleNormal="55" workbookViewId="0">
      <selection activeCell="K20" sqref="K20"/>
    </sheetView>
  </sheetViews>
  <sheetFormatPr defaultColWidth="8" defaultRowHeight="13.5"/>
  <cols>
    <col min="1" max="1" width="23.625" style="111"/>
    <col min="2" max="2" width="23.375" style="111"/>
    <col min="3" max="3" width="22.75" style="111"/>
    <col min="4" max="5" width="8" style="111" hidden="1" customWidth="1"/>
    <col min="6" max="13" width="24.25" style="111"/>
    <col min="14" max="15" width="8" style="111" hidden="1" customWidth="1"/>
    <col min="16" max="17" width="24.25" style="111"/>
    <col min="18" max="16384" width="8" style="112"/>
  </cols>
  <sheetData>
    <row r="1" ht="14.25" spans="1:1">
      <c r="A1" s="131" t="s">
        <v>2669</v>
      </c>
    </row>
    <row r="2" ht="48" customHeight="1" spans="1:17">
      <c r="A2" s="113" t="s">
        <v>2670</v>
      </c>
      <c r="B2" s="129"/>
      <c r="C2" s="129"/>
      <c r="D2" s="267"/>
      <c r="E2" s="129"/>
      <c r="F2" s="268"/>
      <c r="G2" s="268"/>
      <c r="H2" s="129"/>
      <c r="I2" s="129"/>
      <c r="J2" s="129"/>
      <c r="K2" s="129"/>
      <c r="L2" s="129"/>
      <c r="M2" s="129"/>
      <c r="N2" s="129"/>
      <c r="O2" s="129"/>
      <c r="P2" s="129"/>
      <c r="Q2" s="129"/>
    </row>
    <row r="3" ht="14.25" customHeight="1" spans="1:17">
      <c r="A3" s="223"/>
      <c r="B3" s="223"/>
      <c r="C3" s="223"/>
      <c r="D3" s="131"/>
      <c r="E3" s="223"/>
      <c r="F3" s="227"/>
      <c r="G3" s="227"/>
      <c r="H3" s="223"/>
      <c r="I3" s="223"/>
      <c r="J3" s="223"/>
      <c r="K3" s="223"/>
      <c r="L3" s="223"/>
      <c r="M3" s="223"/>
      <c r="N3" s="223"/>
      <c r="O3" s="223"/>
      <c r="P3" s="223"/>
      <c r="Q3" s="223"/>
    </row>
    <row r="4" ht="19.5" customHeight="1" spans="1:17">
      <c r="A4" s="131"/>
      <c r="B4" s="131"/>
      <c r="C4" s="131"/>
      <c r="D4" s="131"/>
      <c r="E4" s="131"/>
      <c r="F4" s="227"/>
      <c r="G4" s="227"/>
      <c r="H4" s="131"/>
      <c r="I4" s="131"/>
      <c r="J4" s="208"/>
      <c r="K4" s="131"/>
      <c r="L4" s="131"/>
      <c r="M4" s="131"/>
      <c r="N4" s="131"/>
      <c r="O4" s="208"/>
      <c r="P4" s="208"/>
      <c r="Q4" s="208" t="s">
        <v>2671</v>
      </c>
    </row>
    <row r="5" ht="19.5" customHeight="1" spans="1:17">
      <c r="A5" s="156" t="s">
        <v>2050</v>
      </c>
      <c r="B5" s="157"/>
      <c r="C5" s="156"/>
      <c r="D5" s="156"/>
      <c r="E5" s="156"/>
      <c r="F5" s="229"/>
      <c r="G5" s="229"/>
      <c r="H5" s="156"/>
      <c r="I5" s="156"/>
      <c r="J5" s="158"/>
      <c r="K5" s="156"/>
      <c r="L5" s="156"/>
      <c r="M5" s="156"/>
      <c r="N5" s="156"/>
      <c r="O5" s="158"/>
      <c r="P5" s="158"/>
      <c r="Q5" s="158" t="s">
        <v>2672</v>
      </c>
    </row>
    <row r="6" ht="30" customHeight="1" spans="1:17">
      <c r="A6" s="160" t="s">
        <v>2673</v>
      </c>
      <c r="B6" s="160" t="s">
        <v>2674</v>
      </c>
      <c r="C6" s="269"/>
      <c r="D6" s="270"/>
      <c r="E6" s="271"/>
      <c r="F6" s="160" t="s">
        <v>2675</v>
      </c>
      <c r="G6" s="272"/>
      <c r="H6" s="211" t="s">
        <v>2676</v>
      </c>
      <c r="I6" s="269"/>
      <c r="J6" s="160" t="s">
        <v>2677</v>
      </c>
      <c r="K6" s="269"/>
      <c r="L6" s="160" t="s">
        <v>2678</v>
      </c>
      <c r="M6" s="269"/>
      <c r="N6" s="160"/>
      <c r="O6" s="269"/>
      <c r="P6" s="160" t="s">
        <v>2679</v>
      </c>
      <c r="Q6" s="269"/>
    </row>
    <row r="7" ht="30" customHeight="1" spans="1:17">
      <c r="A7" s="269"/>
      <c r="B7" s="160" t="s">
        <v>2680</v>
      </c>
      <c r="C7" s="160" t="s">
        <v>2681</v>
      </c>
      <c r="D7" s="159"/>
      <c r="E7" s="159"/>
      <c r="F7" s="159" t="s">
        <v>2680</v>
      </c>
      <c r="G7" s="273" t="s">
        <v>2681</v>
      </c>
      <c r="H7" s="274" t="s">
        <v>2680</v>
      </c>
      <c r="I7" s="159" t="s">
        <v>2681</v>
      </c>
      <c r="J7" s="160" t="s">
        <v>2680</v>
      </c>
      <c r="K7" s="160" t="s">
        <v>2681</v>
      </c>
      <c r="L7" s="160" t="s">
        <v>2680</v>
      </c>
      <c r="M7" s="160" t="s">
        <v>2681</v>
      </c>
      <c r="N7" s="160"/>
      <c r="O7" s="160"/>
      <c r="P7" s="160" t="s">
        <v>2680</v>
      </c>
      <c r="Q7" s="160" t="s">
        <v>2681</v>
      </c>
    </row>
    <row r="8" ht="30" customHeight="1" spans="1:17">
      <c r="A8" s="162" t="s">
        <v>2682</v>
      </c>
      <c r="B8" s="169">
        <f t="shared" ref="B8:B13" si="0">D8+F8+H8+J8+L8+N8+P8</f>
        <v>160799156009.4</v>
      </c>
      <c r="C8" s="169">
        <f t="shared" ref="C8:C13" si="1">E8+G8+I8+K8+M8+O8+Q8</f>
        <v>163974419652.78</v>
      </c>
      <c r="D8" s="169"/>
      <c r="E8" s="169"/>
      <c r="F8" s="169">
        <f>F9+F10+F11+F12+F13+F14</f>
        <v>48853509.64</v>
      </c>
      <c r="G8" s="191">
        <f>G9+G10+G11+G12+G13+G14</f>
        <v>52931139.42</v>
      </c>
      <c r="H8" s="212">
        <f t="shared" ref="H8:M8" si="2">H9+H10+H11+H12+H13</f>
        <v>22543968575.64</v>
      </c>
      <c r="I8" s="169">
        <f t="shared" si="2"/>
        <v>13067751033.73</v>
      </c>
      <c r="J8" s="169">
        <f t="shared" si="2"/>
        <v>118221483399.61</v>
      </c>
      <c r="K8" s="169">
        <f t="shared" si="2"/>
        <v>135013044767.33</v>
      </c>
      <c r="L8" s="169">
        <f t="shared" si="2"/>
        <v>2859282125.58</v>
      </c>
      <c r="M8" s="169">
        <f t="shared" si="2"/>
        <v>4289656097.9</v>
      </c>
      <c r="N8" s="169"/>
      <c r="O8" s="169"/>
      <c r="P8" s="169">
        <f>P9+P10+P11+P12+P13</f>
        <v>17125568398.93</v>
      </c>
      <c r="Q8" s="169">
        <f>Q9+Q10+Q11+Q12+Q13</f>
        <v>11551036614.4</v>
      </c>
    </row>
    <row r="9" ht="30" customHeight="1" spans="1:17">
      <c r="A9" s="162" t="s">
        <v>2683</v>
      </c>
      <c r="B9" s="169">
        <f t="shared" si="0"/>
        <v>0</v>
      </c>
      <c r="C9" s="169">
        <f t="shared" si="1"/>
        <v>0</v>
      </c>
      <c r="D9" s="169"/>
      <c r="E9" s="169"/>
      <c r="F9" s="169">
        <v>0</v>
      </c>
      <c r="G9" s="191">
        <v>0</v>
      </c>
      <c r="H9" s="212">
        <v>0</v>
      </c>
      <c r="I9" s="169">
        <v>0</v>
      </c>
      <c r="J9" s="169">
        <v>0</v>
      </c>
      <c r="K9" s="169">
        <v>0</v>
      </c>
      <c r="L9" s="169">
        <v>0</v>
      </c>
      <c r="M9" s="169">
        <v>0</v>
      </c>
      <c r="N9" s="169"/>
      <c r="O9" s="169"/>
      <c r="P9" s="169">
        <v>0</v>
      </c>
      <c r="Q9" s="169">
        <v>0</v>
      </c>
    </row>
    <row r="10" ht="30" customHeight="1" spans="1:17">
      <c r="A10" s="162" t="s">
        <v>2684</v>
      </c>
      <c r="B10" s="169">
        <f t="shared" si="0"/>
        <v>4020668932.7</v>
      </c>
      <c r="C10" s="169">
        <f t="shared" si="1"/>
        <v>5941225092.4</v>
      </c>
      <c r="D10" s="169"/>
      <c r="E10" s="169"/>
      <c r="F10" s="169">
        <v>104078.43</v>
      </c>
      <c r="G10" s="191">
        <v>1251982.31</v>
      </c>
      <c r="H10" s="212">
        <v>1453128279.9</v>
      </c>
      <c r="I10" s="169">
        <v>1039770652.03</v>
      </c>
      <c r="J10" s="169">
        <v>1384895678.79</v>
      </c>
      <c r="K10" s="169">
        <v>3318064496.44</v>
      </c>
      <c r="L10" s="169">
        <v>602653560.02</v>
      </c>
      <c r="M10" s="169">
        <v>1167944815.17</v>
      </c>
      <c r="N10" s="169"/>
      <c r="O10" s="169"/>
      <c r="P10" s="169">
        <v>579887335.56</v>
      </c>
      <c r="Q10" s="169">
        <v>414193146.45</v>
      </c>
    </row>
    <row r="11" ht="30" customHeight="1" spans="1:17">
      <c r="A11" s="162" t="s">
        <v>2685</v>
      </c>
      <c r="B11" s="169">
        <f t="shared" si="0"/>
        <v>155105848985.06</v>
      </c>
      <c r="C11" s="169">
        <f t="shared" si="1"/>
        <v>155944009557.35</v>
      </c>
      <c r="D11" s="169"/>
      <c r="E11" s="169"/>
      <c r="F11" s="169">
        <v>48749431.21</v>
      </c>
      <c r="G11" s="191">
        <v>51679157.11</v>
      </c>
      <c r="H11" s="212">
        <v>21084653367.83</v>
      </c>
      <c r="I11" s="169">
        <v>12027906859.27</v>
      </c>
      <c r="J11" s="169">
        <v>115170739457.09</v>
      </c>
      <c r="K11" s="169">
        <v>129606471690.29</v>
      </c>
      <c r="L11" s="169">
        <v>2256025665.56</v>
      </c>
      <c r="M11" s="169">
        <v>3121108382.73</v>
      </c>
      <c r="N11" s="169"/>
      <c r="O11" s="169"/>
      <c r="P11" s="169">
        <v>16545681063.37</v>
      </c>
      <c r="Q11" s="169">
        <v>11136843467.95</v>
      </c>
    </row>
    <row r="12" ht="30" customHeight="1" spans="1:17">
      <c r="A12" s="162" t="s">
        <v>2686</v>
      </c>
      <c r="B12" s="169">
        <f t="shared" si="0"/>
        <v>1672638091.64</v>
      </c>
      <c r="C12" s="169">
        <f t="shared" si="1"/>
        <v>2089185003.03</v>
      </c>
      <c r="D12" s="169"/>
      <c r="E12" s="169"/>
      <c r="F12" s="169">
        <v>0</v>
      </c>
      <c r="G12" s="191">
        <v>0</v>
      </c>
      <c r="H12" s="212">
        <v>6186927.91</v>
      </c>
      <c r="I12" s="169">
        <v>73522.43</v>
      </c>
      <c r="J12" s="169">
        <v>1665848263.73</v>
      </c>
      <c r="K12" s="169">
        <v>2088508580.6</v>
      </c>
      <c r="L12" s="169">
        <v>602900</v>
      </c>
      <c r="M12" s="169">
        <v>602900</v>
      </c>
      <c r="N12" s="169"/>
      <c r="O12" s="169"/>
      <c r="P12" s="169">
        <v>0</v>
      </c>
      <c r="Q12" s="169">
        <v>0</v>
      </c>
    </row>
    <row r="13" ht="30" customHeight="1" spans="1:17">
      <c r="A13" s="162" t="s">
        <v>2687</v>
      </c>
      <c r="B13" s="169">
        <f t="shared" si="0"/>
        <v>0</v>
      </c>
      <c r="C13" s="169">
        <f t="shared" si="1"/>
        <v>0</v>
      </c>
      <c r="D13" s="169"/>
      <c r="E13" s="169"/>
      <c r="F13" s="169">
        <v>0</v>
      </c>
      <c r="G13" s="191">
        <v>0</v>
      </c>
      <c r="H13" s="212">
        <v>0</v>
      </c>
      <c r="I13" s="169">
        <v>0</v>
      </c>
      <c r="J13" s="169">
        <v>0</v>
      </c>
      <c r="K13" s="169">
        <v>0</v>
      </c>
      <c r="L13" s="169">
        <v>0</v>
      </c>
      <c r="M13" s="169">
        <v>0</v>
      </c>
      <c r="N13" s="169"/>
      <c r="O13" s="169"/>
      <c r="P13" s="169">
        <v>0</v>
      </c>
      <c r="Q13" s="169">
        <v>0</v>
      </c>
    </row>
    <row r="14" ht="30" customHeight="1" spans="1:17">
      <c r="A14" s="162" t="s">
        <v>2688</v>
      </c>
      <c r="B14" s="169">
        <f>D14+F14</f>
        <v>0</v>
      </c>
      <c r="C14" s="169">
        <f>E14+G14</f>
        <v>0</v>
      </c>
      <c r="D14" s="169"/>
      <c r="E14" s="169"/>
      <c r="F14" s="169">
        <v>0</v>
      </c>
      <c r="G14" s="169">
        <v>0</v>
      </c>
      <c r="H14" s="163" t="s">
        <v>2689</v>
      </c>
      <c r="I14" s="163" t="s">
        <v>2689</v>
      </c>
      <c r="J14" s="163" t="s">
        <v>2689</v>
      </c>
      <c r="K14" s="163" t="s">
        <v>2689</v>
      </c>
      <c r="L14" s="163" t="s">
        <v>2689</v>
      </c>
      <c r="M14" s="163" t="s">
        <v>2689</v>
      </c>
      <c r="N14" s="163"/>
      <c r="O14" s="163"/>
      <c r="P14" s="163" t="s">
        <v>2689</v>
      </c>
      <c r="Q14" s="163" t="s">
        <v>2689</v>
      </c>
    </row>
    <row r="15" ht="30" customHeight="1" spans="1:17">
      <c r="A15" s="162" t="s">
        <v>2690</v>
      </c>
      <c r="B15" s="169">
        <f t="shared" ref="B15:B18" si="3">D15+F15+H15+J15+L15+N15+P15</f>
        <v>196922785.59</v>
      </c>
      <c r="C15" s="169">
        <f t="shared" ref="C15:C18" si="4">E15+G15+I15+K15+M15+O15+Q15</f>
        <v>324466036.87</v>
      </c>
      <c r="D15" s="169"/>
      <c r="E15" s="169"/>
      <c r="F15" s="169">
        <f t="shared" ref="F15:M15" si="5">F16+F17</f>
        <v>10906722.1</v>
      </c>
      <c r="G15" s="191">
        <f t="shared" si="5"/>
        <v>13354969.51</v>
      </c>
      <c r="H15" s="212">
        <f t="shared" si="5"/>
        <v>13327422.45</v>
      </c>
      <c r="I15" s="169">
        <f t="shared" si="5"/>
        <v>159417097.25</v>
      </c>
      <c r="J15" s="169">
        <f t="shared" si="5"/>
        <v>56024042.8</v>
      </c>
      <c r="K15" s="169">
        <f t="shared" si="5"/>
        <v>31900305.21</v>
      </c>
      <c r="L15" s="169">
        <f t="shared" si="5"/>
        <v>116490518.24</v>
      </c>
      <c r="M15" s="169">
        <f t="shared" si="5"/>
        <v>119115644.97</v>
      </c>
      <c r="N15" s="169"/>
      <c r="O15" s="169"/>
      <c r="P15" s="169">
        <f>P16+P17</f>
        <v>174080</v>
      </c>
      <c r="Q15" s="169">
        <f>Q16+Q17</f>
        <v>678019.93</v>
      </c>
    </row>
    <row r="16" ht="30" customHeight="1" spans="1:17">
      <c r="A16" s="162" t="s">
        <v>2691</v>
      </c>
      <c r="B16" s="169">
        <f t="shared" si="3"/>
        <v>0</v>
      </c>
      <c r="C16" s="169">
        <f t="shared" si="4"/>
        <v>0</v>
      </c>
      <c r="D16" s="169"/>
      <c r="E16" s="169"/>
      <c r="F16" s="169">
        <v>0</v>
      </c>
      <c r="G16" s="191">
        <v>0</v>
      </c>
      <c r="H16" s="212">
        <v>0</v>
      </c>
      <c r="I16" s="169">
        <v>0</v>
      </c>
      <c r="J16" s="169">
        <v>0</v>
      </c>
      <c r="K16" s="169">
        <v>0</v>
      </c>
      <c r="L16" s="169">
        <v>0</v>
      </c>
      <c r="M16" s="169">
        <v>0</v>
      </c>
      <c r="N16" s="169"/>
      <c r="O16" s="169"/>
      <c r="P16" s="169">
        <v>0</v>
      </c>
      <c r="Q16" s="169">
        <v>0</v>
      </c>
    </row>
    <row r="17" ht="30" customHeight="1" spans="1:17">
      <c r="A17" s="162" t="s">
        <v>2692</v>
      </c>
      <c r="B17" s="169">
        <f t="shared" si="3"/>
        <v>196922785.59</v>
      </c>
      <c r="C17" s="169">
        <f t="shared" si="4"/>
        <v>324466036.87</v>
      </c>
      <c r="D17" s="169"/>
      <c r="E17" s="169"/>
      <c r="F17" s="169">
        <v>10906722.1</v>
      </c>
      <c r="G17" s="191">
        <v>13354969.51</v>
      </c>
      <c r="H17" s="212">
        <v>13327422.45</v>
      </c>
      <c r="I17" s="169">
        <v>159417097.25</v>
      </c>
      <c r="J17" s="169">
        <v>56024042.8</v>
      </c>
      <c r="K17" s="169">
        <v>31900305.21</v>
      </c>
      <c r="L17" s="169">
        <v>116490518.24</v>
      </c>
      <c r="M17" s="169">
        <v>119115644.97</v>
      </c>
      <c r="N17" s="169"/>
      <c r="O17" s="169"/>
      <c r="P17" s="169">
        <v>174080</v>
      </c>
      <c r="Q17" s="169">
        <v>678019.93</v>
      </c>
    </row>
    <row r="18" ht="30" customHeight="1" spans="1:17">
      <c r="A18" s="162" t="s">
        <v>2693</v>
      </c>
      <c r="B18" s="169">
        <f t="shared" si="3"/>
        <v>160602233223.81</v>
      </c>
      <c r="C18" s="169">
        <f t="shared" si="4"/>
        <v>163649953615.91</v>
      </c>
      <c r="D18" s="169"/>
      <c r="E18" s="169"/>
      <c r="F18" s="180">
        <f t="shared" ref="F18:M18" si="6">F8-F15</f>
        <v>37946787.54</v>
      </c>
      <c r="G18" s="193">
        <f t="shared" si="6"/>
        <v>39576169.91</v>
      </c>
      <c r="H18" s="212">
        <f t="shared" si="6"/>
        <v>22530641153.19</v>
      </c>
      <c r="I18" s="169">
        <f t="shared" si="6"/>
        <v>12908333936.48</v>
      </c>
      <c r="J18" s="169">
        <f t="shared" si="6"/>
        <v>118165459356.81</v>
      </c>
      <c r="K18" s="169">
        <f t="shared" si="6"/>
        <v>134981144462.12</v>
      </c>
      <c r="L18" s="169">
        <f t="shared" si="6"/>
        <v>2742791607.34</v>
      </c>
      <c r="M18" s="169">
        <f t="shared" si="6"/>
        <v>4170540452.93</v>
      </c>
      <c r="N18" s="169"/>
      <c r="O18" s="169"/>
      <c r="P18" s="169">
        <f>P8-P15</f>
        <v>17125394318.93</v>
      </c>
      <c r="Q18" s="169">
        <f>Q8-Q15</f>
        <v>11550358594.47</v>
      </c>
    </row>
    <row r="19" ht="30" customHeight="1" spans="1:17">
      <c r="A19" s="219"/>
      <c r="B19" s="219"/>
      <c r="C19" s="219"/>
      <c r="D19" s="219"/>
      <c r="E19" s="219"/>
      <c r="F19" s="203"/>
      <c r="G19" s="203"/>
      <c r="H19" s="219"/>
      <c r="I19" s="219"/>
      <c r="J19" s="219"/>
      <c r="K19" s="219"/>
      <c r="L19" s="219"/>
      <c r="M19" s="219"/>
      <c r="N19" s="219"/>
      <c r="O19" s="275"/>
      <c r="P19" s="275"/>
      <c r="Q19" s="275"/>
    </row>
  </sheetData>
  <mergeCells count="10">
    <mergeCell ref="A2:Q2"/>
    <mergeCell ref="B6:C6"/>
    <mergeCell ref="D6:E6"/>
    <mergeCell ref="F6:G6"/>
    <mergeCell ref="H6:I6"/>
    <mergeCell ref="J6:K6"/>
    <mergeCell ref="L6:M6"/>
    <mergeCell ref="N6:O6"/>
    <mergeCell ref="P6:Q6"/>
    <mergeCell ref="A6:A7"/>
  </mergeCells>
  <printOptions horizontalCentered="1"/>
  <pageMargins left="0.161111111111111" right="0.161111111111111" top="0.60625" bottom="0.60625" header="0.302777777777778" footer="0.302777777777778"/>
  <pageSetup paperSize="8" scale="62" fitToHeight="0" orientation="landscape"/>
  <headerFooter alignWithMargins="0">
    <oddFooter>&amp;C第 &amp;P 页，共 &amp;N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workbookViewId="0">
      <selection activeCell="A1" sqref="A1"/>
    </sheetView>
  </sheetViews>
  <sheetFormatPr defaultColWidth="8" defaultRowHeight="13.5"/>
  <cols>
    <col min="1" max="1" width="47.875" style="111"/>
    <col min="2" max="2" width="27.25" style="111"/>
    <col min="3" max="3" width="8" style="111" hidden="1" customWidth="1"/>
    <col min="4" max="5" width="23" style="111"/>
    <col min="6" max="6" width="28.375" style="111"/>
    <col min="7" max="7" width="23" style="111"/>
    <col min="8" max="8" width="8" style="111" hidden="1" customWidth="1"/>
    <col min="9" max="9" width="23" style="111"/>
    <col min="10" max="16384" width="8" style="112"/>
  </cols>
  <sheetData>
    <row r="1" spans="1:1">
      <c r="A1" s="111" t="s">
        <v>2694</v>
      </c>
    </row>
    <row r="2" ht="48" customHeight="1" spans="1:9">
      <c r="A2" s="113" t="s">
        <v>2695</v>
      </c>
      <c r="B2" s="129"/>
      <c r="C2" s="129"/>
      <c r="D2" s="129"/>
      <c r="E2" s="129"/>
      <c r="F2" s="129"/>
      <c r="G2" s="129"/>
      <c r="H2" s="129"/>
      <c r="I2" s="129"/>
    </row>
    <row r="3" ht="19.5" customHeight="1" spans="1:9">
      <c r="A3" s="131"/>
      <c r="B3" s="131"/>
      <c r="C3" s="131"/>
      <c r="D3" s="131"/>
      <c r="E3" s="131"/>
      <c r="F3" s="131"/>
      <c r="G3" s="131"/>
      <c r="H3" s="131"/>
      <c r="I3" s="208" t="s">
        <v>2696</v>
      </c>
    </row>
    <row r="4" ht="19.5" customHeight="1" spans="1:9">
      <c r="A4" s="156" t="s">
        <v>2050</v>
      </c>
      <c r="B4" s="156"/>
      <c r="C4" s="156"/>
      <c r="D4" s="156"/>
      <c r="E4" s="156"/>
      <c r="F4" s="156"/>
      <c r="G4" s="156"/>
      <c r="H4" s="156"/>
      <c r="I4" s="158" t="s">
        <v>2672</v>
      </c>
    </row>
    <row r="5" ht="39" customHeight="1" spans="1:9">
      <c r="A5" s="160" t="s">
        <v>2697</v>
      </c>
      <c r="B5" s="159" t="s">
        <v>2148</v>
      </c>
      <c r="C5" s="265"/>
      <c r="D5" s="159" t="s">
        <v>2698</v>
      </c>
      <c r="E5" s="159" t="s">
        <v>2699</v>
      </c>
      <c r="F5" s="159" t="s">
        <v>2700</v>
      </c>
      <c r="G5" s="159" t="s">
        <v>2701</v>
      </c>
      <c r="H5" s="159"/>
      <c r="I5" s="159" t="s">
        <v>2679</v>
      </c>
    </row>
    <row r="6" ht="28.5" customHeight="1" spans="1:9">
      <c r="A6" s="266" t="s">
        <v>2702</v>
      </c>
      <c r="B6" s="169">
        <f t="shared" ref="B6:B9" si="0">C6+D6+E6+F6+G6+H6+I6</f>
        <v>63148702823.22</v>
      </c>
      <c r="C6" s="169"/>
      <c r="D6" s="169">
        <v>53704366.93</v>
      </c>
      <c r="E6" s="169">
        <v>11436471213.72</v>
      </c>
      <c r="F6" s="169">
        <v>44191127724.06</v>
      </c>
      <c r="G6" s="169">
        <v>4816904163</v>
      </c>
      <c r="H6" s="169"/>
      <c r="I6" s="169">
        <v>2650495355.51</v>
      </c>
    </row>
    <row r="7" ht="28.5" customHeight="1" spans="1:9">
      <c r="A7" s="204" t="s">
        <v>2703</v>
      </c>
      <c r="B7" s="169">
        <f t="shared" si="0"/>
        <v>55650457293.08</v>
      </c>
      <c r="C7" s="169"/>
      <c r="D7" s="169">
        <v>8694600</v>
      </c>
      <c r="E7" s="169">
        <v>10850968625.04</v>
      </c>
      <c r="F7" s="169">
        <v>40468441128.33</v>
      </c>
      <c r="G7" s="169">
        <v>2964390276.01</v>
      </c>
      <c r="H7" s="169"/>
      <c r="I7" s="169">
        <v>1357962663.7</v>
      </c>
    </row>
    <row r="8" ht="28.5" customHeight="1" spans="1:9">
      <c r="A8" s="204" t="s">
        <v>2704</v>
      </c>
      <c r="B8" s="169">
        <f t="shared" si="0"/>
        <v>1847660696.02</v>
      </c>
      <c r="C8" s="169"/>
      <c r="D8" s="169">
        <v>43820932.94</v>
      </c>
      <c r="E8" s="169">
        <v>0</v>
      </c>
      <c r="F8" s="169">
        <v>0</v>
      </c>
      <c r="G8" s="169">
        <v>1803839763.08</v>
      </c>
      <c r="H8" s="169"/>
      <c r="I8" s="169">
        <v>0</v>
      </c>
    </row>
    <row r="9" ht="28.5" customHeight="1" spans="1:9">
      <c r="A9" s="162" t="s">
        <v>2705</v>
      </c>
      <c r="B9" s="169">
        <f t="shared" si="0"/>
        <v>4577526501.22</v>
      </c>
      <c r="C9" s="169"/>
      <c r="D9" s="169">
        <v>1188825.9</v>
      </c>
      <c r="E9" s="169">
        <v>531007793.35</v>
      </c>
      <c r="F9" s="169">
        <v>2735671555.12</v>
      </c>
      <c r="G9" s="169">
        <v>47496053.38</v>
      </c>
      <c r="H9" s="169"/>
      <c r="I9" s="169">
        <v>1262162273.47</v>
      </c>
    </row>
    <row r="10" ht="28.5" customHeight="1" spans="1:9">
      <c r="A10" s="162" t="s">
        <v>2706</v>
      </c>
      <c r="B10" s="169">
        <f>C10+D10</f>
        <v>0</v>
      </c>
      <c r="C10" s="169"/>
      <c r="D10" s="169">
        <v>0</v>
      </c>
      <c r="E10" s="169"/>
      <c r="F10" s="169"/>
      <c r="G10" s="169"/>
      <c r="H10" s="169"/>
      <c r="I10" s="169"/>
    </row>
    <row r="11" ht="28.5" customHeight="1" spans="1:9">
      <c r="A11" s="162" t="s">
        <v>2707</v>
      </c>
      <c r="B11" s="169">
        <f>C11+D11+E11+F11+I11</f>
        <v>47561021.46</v>
      </c>
      <c r="C11" s="169"/>
      <c r="D11" s="169">
        <v>0</v>
      </c>
      <c r="E11" s="169">
        <v>20598665.85</v>
      </c>
      <c r="F11" s="169">
        <v>26945300.61</v>
      </c>
      <c r="G11" s="169"/>
      <c r="H11" s="169"/>
      <c r="I11" s="169">
        <v>17055</v>
      </c>
    </row>
    <row r="12" ht="28.5" customHeight="1" spans="1:9">
      <c r="A12" s="162" t="s">
        <v>2708</v>
      </c>
      <c r="B12" s="169">
        <f t="shared" ref="B12" si="1">C12+D12+E12+F12+G12+H12+I12</f>
        <v>974097311.44</v>
      </c>
      <c r="C12" s="169"/>
      <c r="D12" s="169">
        <v>8.09</v>
      </c>
      <c r="E12" s="169">
        <v>616129.48</v>
      </c>
      <c r="F12" s="169">
        <v>960069740</v>
      </c>
      <c r="G12" s="169">
        <v>1178070.53</v>
      </c>
      <c r="H12" s="169"/>
      <c r="I12" s="169">
        <v>12233363.34</v>
      </c>
    </row>
    <row r="13" ht="28.5" customHeight="1" spans="1:9">
      <c r="A13" s="162" t="s">
        <v>2709</v>
      </c>
      <c r="B13" s="169">
        <f>C13</f>
        <v>0</v>
      </c>
      <c r="C13" s="169"/>
      <c r="D13" s="169"/>
      <c r="E13" s="169"/>
      <c r="F13" s="169"/>
      <c r="G13" s="169"/>
      <c r="H13" s="169"/>
      <c r="I13" s="169"/>
    </row>
    <row r="14" ht="28.5" customHeight="1" spans="1:9">
      <c r="A14" s="162" t="s">
        <v>2710</v>
      </c>
      <c r="B14" s="169">
        <f>C14</f>
        <v>0</v>
      </c>
      <c r="C14" s="169"/>
      <c r="D14" s="169"/>
      <c r="E14" s="169"/>
      <c r="F14" s="169"/>
      <c r="G14" s="169"/>
      <c r="H14" s="169"/>
      <c r="I14" s="169"/>
    </row>
    <row r="15" ht="28.5" customHeight="1" spans="1:9">
      <c r="A15" s="204" t="s">
        <v>2711</v>
      </c>
      <c r="B15" s="169">
        <f>C15+D15+E15+F15+G15+H15+I15</f>
        <v>60100982431.12</v>
      </c>
      <c r="C15" s="169"/>
      <c r="D15" s="169">
        <v>52074984.56</v>
      </c>
      <c r="E15" s="169">
        <v>21058778430.43</v>
      </c>
      <c r="F15" s="169">
        <v>27375442618.75</v>
      </c>
      <c r="G15" s="169">
        <v>3389155317.41</v>
      </c>
      <c r="H15" s="169"/>
      <c r="I15" s="169">
        <v>8225531079.97</v>
      </c>
    </row>
    <row r="16" ht="28.5" customHeight="1" spans="1:9">
      <c r="A16" s="204" t="s">
        <v>2712</v>
      </c>
      <c r="B16" s="169">
        <f>C16+D16+E16+F16+G16+H16+I16</f>
        <v>50207390285.38</v>
      </c>
      <c r="C16" s="169"/>
      <c r="D16" s="169">
        <v>51260869.69</v>
      </c>
      <c r="E16" s="169">
        <v>20997661919.64</v>
      </c>
      <c r="F16" s="169">
        <v>24561309271.6</v>
      </c>
      <c r="G16" s="169">
        <v>3230049355.8</v>
      </c>
      <c r="H16" s="169"/>
      <c r="I16" s="169">
        <v>1367108868.65</v>
      </c>
    </row>
    <row r="17" ht="28.5" customHeight="1" spans="1:9">
      <c r="A17" s="204" t="s">
        <v>2713</v>
      </c>
      <c r="B17" s="169">
        <f>C17+D17+E17+F17+I17</f>
        <v>213935013.57</v>
      </c>
      <c r="C17" s="169"/>
      <c r="D17" s="169">
        <v>0</v>
      </c>
      <c r="E17" s="169">
        <v>0</v>
      </c>
      <c r="F17" s="169">
        <v>213935013.57</v>
      </c>
      <c r="G17" s="169"/>
      <c r="H17" s="169"/>
      <c r="I17" s="169">
        <v>0</v>
      </c>
    </row>
    <row r="18" ht="28.5" customHeight="1" spans="1:9">
      <c r="A18" s="162" t="s">
        <v>2714</v>
      </c>
      <c r="B18" s="169">
        <f t="shared" ref="B18" si="2">C18+D18+E18+F18+G18+H18+I18</f>
        <v>7623944267.65</v>
      </c>
      <c r="C18" s="169"/>
      <c r="D18" s="169">
        <v>814114.87</v>
      </c>
      <c r="E18" s="169">
        <v>5858297.63</v>
      </c>
      <c r="F18" s="169">
        <v>2600198333.58</v>
      </c>
      <c r="G18" s="169">
        <v>159105961.61</v>
      </c>
      <c r="H18" s="169"/>
      <c r="I18" s="169">
        <v>4857967559.96</v>
      </c>
    </row>
    <row r="19" ht="28.5" customHeight="1" spans="1:9">
      <c r="A19" s="162" t="s">
        <v>2715</v>
      </c>
      <c r="B19" s="169">
        <f>C19</f>
        <v>0</v>
      </c>
      <c r="C19" s="169"/>
      <c r="D19" s="169"/>
      <c r="E19" s="169"/>
      <c r="F19" s="169"/>
      <c r="G19" s="169"/>
      <c r="H19" s="169"/>
      <c r="I19" s="169"/>
    </row>
    <row r="20" ht="28.5" customHeight="1" spans="1:9">
      <c r="A20" s="162" t="s">
        <v>2716</v>
      </c>
      <c r="B20" s="169">
        <f>C20</f>
        <v>0</v>
      </c>
      <c r="C20" s="169"/>
      <c r="D20" s="169"/>
      <c r="E20" s="169"/>
      <c r="F20" s="169"/>
      <c r="G20" s="169"/>
      <c r="H20" s="169"/>
      <c r="I20" s="169"/>
    </row>
    <row r="21" ht="28.5" customHeight="1" spans="1:9">
      <c r="A21" s="266" t="s">
        <v>2717</v>
      </c>
      <c r="B21" s="169">
        <f>C21+D21+E21+F21+G21+H21+I21</f>
        <v>3047720392.1</v>
      </c>
      <c r="C21" s="169"/>
      <c r="D21" s="169">
        <v>1629382.37</v>
      </c>
      <c r="E21" s="169">
        <v>-9622307216.71</v>
      </c>
      <c r="F21" s="169">
        <v>16815685105.31</v>
      </c>
      <c r="G21" s="169">
        <v>1427748845.59</v>
      </c>
      <c r="H21" s="169"/>
      <c r="I21" s="169">
        <v>-5575035724.46</v>
      </c>
    </row>
    <row r="22" ht="28.5" customHeight="1" spans="1:9">
      <c r="A22" s="204" t="s">
        <v>2718</v>
      </c>
      <c r="B22" s="169">
        <f>C22+D22+E22+F22+G22+H22+I22</f>
        <v>163649953615.91</v>
      </c>
      <c r="C22" s="169"/>
      <c r="D22" s="169">
        <v>39576169.91</v>
      </c>
      <c r="E22" s="169">
        <v>12908333936.48</v>
      </c>
      <c r="F22" s="169">
        <v>134981144462.12</v>
      </c>
      <c r="G22" s="169">
        <v>4170540452.93</v>
      </c>
      <c r="H22" s="169"/>
      <c r="I22" s="169">
        <v>11550358594.47</v>
      </c>
    </row>
    <row r="23" ht="28.5" customHeight="1" spans="1:9">
      <c r="A23" s="227"/>
      <c r="I23" s="221"/>
    </row>
  </sheetData>
  <mergeCells count="1">
    <mergeCell ref="A2:I2"/>
  </mergeCells>
  <printOptions horizontalCentered="1"/>
  <pageMargins left="0.161111111111111" right="0.161111111111111" top="0.60625" bottom="0.60625" header="0.302777777777778" footer="0.302777777777778"/>
  <pageSetup paperSize="8" scale="99" fitToHeight="0" orientation="landscape"/>
  <headerFooter alignWithMargins="0">
    <oddFooter>&amp;C第 &amp;P 页，共 &amp;N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50"/>
  <sheetViews>
    <sheetView workbookViewId="0">
      <selection activeCell="A1" sqref="A1"/>
    </sheetView>
  </sheetViews>
  <sheetFormatPr defaultColWidth="18.625" defaultRowHeight="18" customHeight="1" outlineLevelCol="3"/>
  <cols>
    <col min="1" max="1" width="36.25" style="255" customWidth="1"/>
    <col min="2" max="2" width="43.5" style="256" customWidth="1"/>
    <col min="3" max="3" width="18.625" style="255" customWidth="1"/>
    <col min="4" max="16384" width="18.625" style="255"/>
  </cols>
  <sheetData>
    <row r="1" s="253" customFormat="1" customHeight="1" spans="1:2">
      <c r="A1" s="257" t="s">
        <v>2719</v>
      </c>
      <c r="B1" s="258"/>
    </row>
    <row r="2" ht="42.75" customHeight="1" spans="1:2">
      <c r="A2" s="259" t="s">
        <v>2720</v>
      </c>
      <c r="B2" s="260"/>
    </row>
    <row r="3" ht="24.95" customHeight="1" spans="1:2">
      <c r="A3" s="261"/>
      <c r="B3" s="251" t="s">
        <v>2721</v>
      </c>
    </row>
    <row r="4" ht="24.95" customHeight="1" spans="1:2">
      <c r="A4" s="261"/>
      <c r="B4" s="251" t="s">
        <v>2672</v>
      </c>
    </row>
    <row r="5" s="254" customFormat="1" ht="24.95" customHeight="1" spans="1:2">
      <c r="A5" s="262" t="s">
        <v>2722</v>
      </c>
      <c r="B5" s="262" t="s">
        <v>2723</v>
      </c>
    </row>
    <row r="6" ht="24.95" customHeight="1" spans="1:2">
      <c r="A6" s="252" t="s">
        <v>2675</v>
      </c>
      <c r="B6" s="263">
        <v>53704366.93</v>
      </c>
    </row>
    <row r="7" ht="24.95" customHeight="1" spans="1:2">
      <c r="A7" s="252" t="s">
        <v>2676</v>
      </c>
      <c r="B7" s="263">
        <v>11436471213.72</v>
      </c>
    </row>
    <row r="8" ht="24.95" customHeight="1" spans="1:2">
      <c r="A8" s="252" t="s">
        <v>2677</v>
      </c>
      <c r="B8" s="263">
        <v>44191127724.06</v>
      </c>
    </row>
    <row r="9" ht="24.95" customHeight="1" spans="1:2">
      <c r="A9" s="252" t="s">
        <v>2678</v>
      </c>
      <c r="B9" s="263">
        <v>4816904163</v>
      </c>
    </row>
    <row r="10" ht="24.95" customHeight="1" spans="1:2">
      <c r="A10" s="252" t="s">
        <v>2679</v>
      </c>
      <c r="B10" s="263">
        <v>2650495355.51</v>
      </c>
    </row>
    <row r="11" ht="24.95" customHeight="1" spans="1:2">
      <c r="A11" s="262" t="s">
        <v>2724</v>
      </c>
      <c r="B11" s="264">
        <f>SUM(B6:B10)</f>
        <v>63148702823.22</v>
      </c>
    </row>
    <row r="12" s="253" customFormat="1" customHeight="1" spans="2:2">
      <c r="B12" s="258"/>
    </row>
    <row r="13" s="253" customFormat="1" customHeight="1" spans="2:2">
      <c r="B13" s="258"/>
    </row>
    <row r="14" s="253" customFormat="1" customHeight="1" spans="2:2">
      <c r="B14" s="258"/>
    </row>
    <row r="15" s="253" customFormat="1" customHeight="1" spans="2:2">
      <c r="B15" s="258"/>
    </row>
    <row r="16" s="253" customFormat="1" customHeight="1" spans="2:2">
      <c r="B16" s="258"/>
    </row>
    <row r="17" s="253" customFormat="1" customHeight="1" spans="2:2">
      <c r="B17" s="258"/>
    </row>
    <row r="18" s="253" customFormat="1" customHeight="1" spans="2:2">
      <c r="B18" s="258"/>
    </row>
    <row r="19" s="253" customFormat="1" customHeight="1" spans="2:2">
      <c r="B19" s="258"/>
    </row>
    <row r="20" s="253" customFormat="1" customHeight="1" spans="2:2">
      <c r="B20" s="258"/>
    </row>
    <row r="21" s="253" customFormat="1" customHeight="1" spans="2:2">
      <c r="B21" s="258"/>
    </row>
    <row r="22" s="253" customFormat="1" customHeight="1" spans="2:2">
      <c r="B22" s="258"/>
    </row>
    <row r="23" s="253" customFormat="1" customHeight="1" spans="2:2">
      <c r="B23" s="258"/>
    </row>
    <row r="24" s="253" customFormat="1" customHeight="1" spans="2:2">
      <c r="B24" s="258"/>
    </row>
    <row r="25" s="253" customFormat="1" customHeight="1" spans="2:2">
      <c r="B25" s="258"/>
    </row>
    <row r="26" s="253" customFormat="1" customHeight="1" spans="2:2">
      <c r="B26" s="258"/>
    </row>
    <row r="27" s="253" customFormat="1" customHeight="1" spans="2:2">
      <c r="B27" s="258"/>
    </row>
    <row r="28" s="253" customFormat="1" customHeight="1" spans="2:2">
      <c r="B28" s="258"/>
    </row>
    <row r="29" s="253" customFormat="1" customHeight="1" spans="2:2">
      <c r="B29" s="258"/>
    </row>
    <row r="30" s="253" customFormat="1" customHeight="1" spans="2:2">
      <c r="B30" s="258"/>
    </row>
    <row r="31" s="253" customFormat="1" customHeight="1" spans="2:2">
      <c r="B31" s="258"/>
    </row>
    <row r="32" s="253" customFormat="1" customHeight="1" spans="2:2">
      <c r="B32" s="258"/>
    </row>
    <row r="33" s="253" customFormat="1" customHeight="1" spans="2:2">
      <c r="B33" s="258"/>
    </row>
    <row r="34" s="253" customFormat="1" customHeight="1" spans="2:2">
      <c r="B34" s="258"/>
    </row>
    <row r="35" s="253" customFormat="1" customHeight="1" spans="2:2">
      <c r="B35" s="258"/>
    </row>
    <row r="36" s="253" customFormat="1" customHeight="1" spans="2:2">
      <c r="B36" s="258"/>
    </row>
    <row r="37" s="253" customFormat="1" customHeight="1" spans="2:2">
      <c r="B37" s="258"/>
    </row>
    <row r="38" s="253" customFormat="1" customHeight="1" spans="2:2">
      <c r="B38" s="258"/>
    </row>
    <row r="39" s="253" customFormat="1" customHeight="1" spans="2:2">
      <c r="B39" s="258"/>
    </row>
    <row r="40" s="253" customFormat="1" customHeight="1" spans="2:2">
      <c r="B40" s="258"/>
    </row>
    <row r="41" s="253" customFormat="1" customHeight="1" spans="2:2">
      <c r="B41" s="258"/>
    </row>
    <row r="42" s="253" customFormat="1" customHeight="1" spans="2:2">
      <c r="B42" s="258"/>
    </row>
    <row r="43" s="253" customFormat="1" customHeight="1" spans="2:2">
      <c r="B43" s="258"/>
    </row>
    <row r="44" s="253" customFormat="1" customHeight="1" spans="2:2">
      <c r="B44" s="258"/>
    </row>
    <row r="45" s="253" customFormat="1" customHeight="1" spans="2:2">
      <c r="B45" s="258"/>
    </row>
    <row r="46" s="253" customFormat="1" customHeight="1" spans="2:2">
      <c r="B46" s="258"/>
    </row>
    <row r="47" s="253" customFormat="1" customHeight="1" spans="2:2">
      <c r="B47" s="258"/>
    </row>
    <row r="48" s="253" customFormat="1" customHeight="1" spans="2:2">
      <c r="B48" s="258"/>
    </row>
    <row r="49" s="253" customFormat="1" customHeight="1" spans="2:2">
      <c r="B49" s="258"/>
    </row>
    <row r="50" s="253" customFormat="1" customHeight="1" spans="2:2">
      <c r="B50" s="258"/>
    </row>
    <row r="51" s="253" customFormat="1" customHeight="1" spans="2:2">
      <c r="B51" s="258"/>
    </row>
    <row r="52" s="253" customFormat="1" customHeight="1" spans="2:2">
      <c r="B52" s="258"/>
    </row>
    <row r="53" s="253" customFormat="1" customHeight="1" spans="2:2">
      <c r="B53" s="258"/>
    </row>
    <row r="54" s="253" customFormat="1" customHeight="1" spans="2:2">
      <c r="B54" s="258"/>
    </row>
    <row r="55" s="253" customFormat="1" customHeight="1" spans="2:2">
      <c r="B55" s="258"/>
    </row>
    <row r="56" s="253" customFormat="1" customHeight="1" spans="2:2">
      <c r="B56" s="258"/>
    </row>
    <row r="57" s="253" customFormat="1" customHeight="1" spans="2:2">
      <c r="B57" s="258"/>
    </row>
    <row r="58" s="253" customFormat="1" customHeight="1" spans="2:2">
      <c r="B58" s="258"/>
    </row>
    <row r="59" s="253" customFormat="1" customHeight="1" spans="2:2">
      <c r="B59" s="258"/>
    </row>
    <row r="60" s="253" customFormat="1" customHeight="1" spans="2:2">
      <c r="B60" s="258"/>
    </row>
    <row r="61" s="253" customFormat="1" customHeight="1" spans="2:2">
      <c r="B61" s="258"/>
    </row>
    <row r="62" s="253" customFormat="1" customHeight="1" spans="2:2">
      <c r="B62" s="258"/>
    </row>
    <row r="63" s="253" customFormat="1" customHeight="1" spans="2:2">
      <c r="B63" s="258"/>
    </row>
    <row r="64" s="253" customFormat="1" customHeight="1" spans="2:2">
      <c r="B64" s="258"/>
    </row>
    <row r="65" s="253" customFormat="1" customHeight="1" spans="2:2">
      <c r="B65" s="258"/>
    </row>
    <row r="66" s="253" customFormat="1" customHeight="1" spans="2:2">
      <c r="B66" s="258"/>
    </row>
    <row r="67" s="253" customFormat="1" customHeight="1" spans="2:2">
      <c r="B67" s="258"/>
    </row>
    <row r="68" s="253" customFormat="1" customHeight="1" spans="2:2">
      <c r="B68" s="258"/>
    </row>
    <row r="69" s="253" customFormat="1" customHeight="1" spans="2:2">
      <c r="B69" s="258"/>
    </row>
    <row r="70" s="253" customFormat="1" customHeight="1" spans="2:2">
      <c r="B70" s="258"/>
    </row>
    <row r="71" s="253" customFormat="1" customHeight="1" spans="2:2">
      <c r="B71" s="258"/>
    </row>
    <row r="72" s="253" customFormat="1" customHeight="1" spans="2:2">
      <c r="B72" s="258"/>
    </row>
    <row r="73" s="253" customFormat="1" customHeight="1" spans="2:2">
      <c r="B73" s="258"/>
    </row>
    <row r="74" s="253" customFormat="1" customHeight="1" spans="2:2">
      <c r="B74" s="258"/>
    </row>
    <row r="75" s="253" customFormat="1" customHeight="1" spans="2:2">
      <c r="B75" s="258"/>
    </row>
    <row r="76" s="253" customFormat="1" customHeight="1" spans="2:2">
      <c r="B76" s="258"/>
    </row>
    <row r="77" s="253" customFormat="1" customHeight="1" spans="2:2">
      <c r="B77" s="258"/>
    </row>
    <row r="78" s="253" customFormat="1" customHeight="1" spans="2:2">
      <c r="B78" s="258"/>
    </row>
    <row r="79" s="253" customFormat="1" customHeight="1" spans="2:2">
      <c r="B79" s="258"/>
    </row>
    <row r="80" s="253" customFormat="1" customHeight="1" spans="2:2">
      <c r="B80" s="258"/>
    </row>
    <row r="81" s="253" customFormat="1" customHeight="1" spans="2:2">
      <c r="B81" s="258"/>
    </row>
    <row r="82" s="253" customFormat="1" customHeight="1" spans="2:2">
      <c r="B82" s="258"/>
    </row>
    <row r="83" s="253" customFormat="1" customHeight="1" spans="2:2">
      <c r="B83" s="258"/>
    </row>
    <row r="84" s="253" customFormat="1" customHeight="1" spans="2:2">
      <c r="B84" s="258"/>
    </row>
    <row r="85" s="253" customFormat="1" customHeight="1" spans="2:2">
      <c r="B85" s="258"/>
    </row>
    <row r="86" s="253" customFormat="1" customHeight="1" spans="2:2">
      <c r="B86" s="258"/>
    </row>
    <row r="87" s="253" customFormat="1" customHeight="1" spans="2:2">
      <c r="B87" s="258"/>
    </row>
    <row r="88" s="253" customFormat="1" customHeight="1" spans="2:2">
      <c r="B88" s="258"/>
    </row>
    <row r="89" s="253" customFormat="1" customHeight="1" spans="2:2">
      <c r="B89" s="258"/>
    </row>
    <row r="90" s="253" customFormat="1" customHeight="1" spans="2:2">
      <c r="B90" s="258"/>
    </row>
    <row r="91" s="253" customFormat="1" customHeight="1" spans="2:2">
      <c r="B91" s="258"/>
    </row>
    <row r="92" s="253" customFormat="1" customHeight="1" spans="2:2">
      <c r="B92" s="258"/>
    </row>
    <row r="93" s="253" customFormat="1" customHeight="1" spans="2:2">
      <c r="B93" s="258"/>
    </row>
    <row r="94" s="253" customFormat="1" customHeight="1" spans="2:2">
      <c r="B94" s="258"/>
    </row>
    <row r="95" s="253" customFormat="1" customHeight="1" spans="2:2">
      <c r="B95" s="258"/>
    </row>
    <row r="96" s="253" customFormat="1" customHeight="1" spans="2:2">
      <c r="B96" s="258"/>
    </row>
    <row r="97" s="253" customFormat="1" customHeight="1" spans="2:2">
      <c r="B97" s="258"/>
    </row>
    <row r="98" s="253" customFormat="1" customHeight="1" spans="2:2">
      <c r="B98" s="258"/>
    </row>
    <row r="99" s="253" customFormat="1" customHeight="1" spans="2:2">
      <c r="B99" s="258"/>
    </row>
    <row r="100" s="253" customFormat="1" customHeight="1" spans="2:2">
      <c r="B100" s="258"/>
    </row>
    <row r="101" s="253" customFormat="1" customHeight="1" spans="2:2">
      <c r="B101" s="258"/>
    </row>
    <row r="102" s="253" customFormat="1" customHeight="1" spans="2:2">
      <c r="B102" s="258"/>
    </row>
    <row r="103" s="253" customFormat="1" customHeight="1" spans="2:2">
      <c r="B103" s="258"/>
    </row>
    <row r="104" s="253" customFormat="1" customHeight="1" spans="2:2">
      <c r="B104" s="258"/>
    </row>
    <row r="105" s="253" customFormat="1" customHeight="1" spans="2:2">
      <c r="B105" s="258"/>
    </row>
    <row r="106" s="253" customFormat="1" customHeight="1" spans="2:2">
      <c r="B106" s="258"/>
    </row>
    <row r="107" s="253" customFormat="1" customHeight="1" spans="2:2">
      <c r="B107" s="258"/>
    </row>
    <row r="108" s="253" customFormat="1" customHeight="1" spans="2:2">
      <c r="B108" s="258"/>
    </row>
    <row r="109" s="253" customFormat="1" customHeight="1" spans="2:2">
      <c r="B109" s="258"/>
    </row>
    <row r="110" s="253" customFormat="1" customHeight="1" spans="2:2">
      <c r="B110" s="258"/>
    </row>
    <row r="111" s="253" customFormat="1" customHeight="1" spans="2:2">
      <c r="B111" s="258"/>
    </row>
    <row r="112" s="253" customFormat="1" customHeight="1" spans="2:2">
      <c r="B112" s="258"/>
    </row>
    <row r="113" s="253" customFormat="1" customHeight="1" spans="2:2">
      <c r="B113" s="258"/>
    </row>
    <row r="114" s="253" customFormat="1" customHeight="1" spans="2:2">
      <c r="B114" s="258"/>
    </row>
    <row r="115" s="253" customFormat="1" customHeight="1" spans="2:2">
      <c r="B115" s="258"/>
    </row>
    <row r="116" s="253" customFormat="1" customHeight="1" spans="2:2">
      <c r="B116" s="258"/>
    </row>
    <row r="117" s="253" customFormat="1" customHeight="1" spans="2:2">
      <c r="B117" s="258"/>
    </row>
    <row r="118" s="253" customFormat="1" customHeight="1" spans="2:2">
      <c r="B118" s="258"/>
    </row>
    <row r="119" s="253" customFormat="1" customHeight="1" spans="2:2">
      <c r="B119" s="258"/>
    </row>
    <row r="120" s="253" customFormat="1" customHeight="1" spans="2:2">
      <c r="B120" s="258"/>
    </row>
    <row r="121" s="253" customFormat="1" customHeight="1" spans="2:2">
      <c r="B121" s="258"/>
    </row>
    <row r="122" s="253" customFormat="1" customHeight="1" spans="2:2">
      <c r="B122" s="258"/>
    </row>
    <row r="123" s="253" customFormat="1" customHeight="1" spans="2:2">
      <c r="B123" s="258"/>
    </row>
    <row r="124" s="253" customFormat="1" customHeight="1" spans="2:2">
      <c r="B124" s="258"/>
    </row>
    <row r="125" s="253" customFormat="1" customHeight="1" spans="2:2">
      <c r="B125" s="258"/>
    </row>
    <row r="126" s="253" customFormat="1" customHeight="1" spans="2:2">
      <c r="B126" s="258"/>
    </row>
    <row r="127" s="253" customFormat="1" customHeight="1" spans="2:2">
      <c r="B127" s="258"/>
    </row>
    <row r="128" s="253" customFormat="1" customHeight="1" spans="2:2">
      <c r="B128" s="258"/>
    </row>
    <row r="129" s="253" customFormat="1" customHeight="1" spans="2:2">
      <c r="B129" s="258"/>
    </row>
    <row r="130" s="253" customFormat="1" customHeight="1" spans="2:2">
      <c r="B130" s="258"/>
    </row>
    <row r="131" s="253" customFormat="1" customHeight="1" spans="2:2">
      <c r="B131" s="258"/>
    </row>
    <row r="132" s="253" customFormat="1" customHeight="1" spans="2:2">
      <c r="B132" s="258"/>
    </row>
    <row r="133" s="253" customFormat="1" customHeight="1" spans="2:2">
      <c r="B133" s="258"/>
    </row>
    <row r="134" s="253" customFormat="1" customHeight="1" spans="2:2">
      <c r="B134" s="258"/>
    </row>
    <row r="135" s="253" customFormat="1" customHeight="1" spans="2:2">
      <c r="B135" s="258"/>
    </row>
    <row r="136" s="253" customFormat="1" customHeight="1" spans="2:2">
      <c r="B136" s="258"/>
    </row>
    <row r="137" s="253" customFormat="1" customHeight="1" spans="2:2">
      <c r="B137" s="258"/>
    </row>
    <row r="138" s="253" customFormat="1" customHeight="1" spans="2:2">
      <c r="B138" s="258"/>
    </row>
    <row r="139" s="253" customFormat="1" customHeight="1" spans="2:2">
      <c r="B139" s="258"/>
    </row>
    <row r="140" s="253" customFormat="1" customHeight="1" spans="2:2">
      <c r="B140" s="258"/>
    </row>
    <row r="141" s="253" customFormat="1" customHeight="1" spans="2:2">
      <c r="B141" s="258"/>
    </row>
    <row r="142" s="253" customFormat="1" customHeight="1" spans="2:2">
      <c r="B142" s="258"/>
    </row>
    <row r="143" s="253" customFormat="1" customHeight="1" spans="2:2">
      <c r="B143" s="258"/>
    </row>
    <row r="144" s="253" customFormat="1" customHeight="1" spans="2:2">
      <c r="B144" s="258"/>
    </row>
    <row r="145" s="253" customFormat="1" customHeight="1" spans="2:2">
      <c r="B145" s="258"/>
    </row>
    <row r="146" s="253" customFormat="1" customHeight="1" spans="2:2">
      <c r="B146" s="258"/>
    </row>
    <row r="147" s="253" customFormat="1" customHeight="1" spans="2:2">
      <c r="B147" s="258"/>
    </row>
    <row r="148" s="253" customFormat="1" customHeight="1" spans="2:2">
      <c r="B148" s="258"/>
    </row>
    <row r="149" s="253" customFormat="1" customHeight="1" spans="2:2">
      <c r="B149" s="258"/>
    </row>
    <row r="150" s="253" customFormat="1" customHeight="1" spans="2:2">
      <c r="B150" s="258"/>
    </row>
    <row r="151" s="253" customFormat="1" customHeight="1" spans="2:2">
      <c r="B151" s="258"/>
    </row>
    <row r="152" s="253" customFormat="1" customHeight="1" spans="2:2">
      <c r="B152" s="258"/>
    </row>
    <row r="153" s="253" customFormat="1" customHeight="1" spans="2:2">
      <c r="B153" s="258"/>
    </row>
    <row r="154" s="253" customFormat="1" customHeight="1" spans="2:2">
      <c r="B154" s="258"/>
    </row>
    <row r="155" s="253" customFormat="1" customHeight="1" spans="2:2">
      <c r="B155" s="258"/>
    </row>
    <row r="156" s="253" customFormat="1" customHeight="1" spans="2:2">
      <c r="B156" s="258"/>
    </row>
    <row r="157" s="253" customFormat="1" customHeight="1" spans="2:2">
      <c r="B157" s="258"/>
    </row>
    <row r="158" s="253" customFormat="1" customHeight="1" spans="2:2">
      <c r="B158" s="258"/>
    </row>
    <row r="159" s="253" customFormat="1" customHeight="1" spans="2:2">
      <c r="B159" s="258"/>
    </row>
    <row r="160" s="253" customFormat="1" customHeight="1" spans="2:2">
      <c r="B160" s="258"/>
    </row>
    <row r="161" s="253" customFormat="1" customHeight="1" spans="2:2">
      <c r="B161" s="258"/>
    </row>
    <row r="162" s="253" customFormat="1" customHeight="1" spans="2:2">
      <c r="B162" s="258"/>
    </row>
    <row r="163" s="253" customFormat="1" customHeight="1" spans="2:2">
      <c r="B163" s="258"/>
    </row>
    <row r="164" s="253" customFormat="1" customHeight="1" spans="2:2">
      <c r="B164" s="258"/>
    </row>
    <row r="165" s="253" customFormat="1" customHeight="1" spans="2:2">
      <c r="B165" s="258"/>
    </row>
    <row r="166" s="253" customFormat="1" customHeight="1" spans="2:2">
      <c r="B166" s="258"/>
    </row>
    <row r="167" s="253" customFormat="1" customHeight="1" spans="2:2">
      <c r="B167" s="258"/>
    </row>
    <row r="168" s="253" customFormat="1" customHeight="1" spans="2:2">
      <c r="B168" s="258"/>
    </row>
    <row r="169" s="253" customFormat="1" customHeight="1" spans="2:2">
      <c r="B169" s="258"/>
    </row>
    <row r="170" s="253" customFormat="1" customHeight="1" spans="2:2">
      <c r="B170" s="258"/>
    </row>
    <row r="171" s="253" customFormat="1" customHeight="1" spans="2:2">
      <c r="B171" s="258"/>
    </row>
    <row r="172" s="253" customFormat="1" customHeight="1" spans="2:2">
      <c r="B172" s="258"/>
    </row>
    <row r="173" s="253" customFormat="1" customHeight="1" spans="2:2">
      <c r="B173" s="258"/>
    </row>
    <row r="174" s="253" customFormat="1" customHeight="1" spans="2:2">
      <c r="B174" s="258"/>
    </row>
    <row r="175" s="253" customFormat="1" customHeight="1" spans="2:2">
      <c r="B175" s="258"/>
    </row>
    <row r="176" s="253" customFormat="1" customHeight="1" spans="2:2">
      <c r="B176" s="258"/>
    </row>
    <row r="177" s="253" customFormat="1" customHeight="1" spans="2:2">
      <c r="B177" s="258"/>
    </row>
    <row r="178" s="253" customFormat="1" customHeight="1" spans="2:2">
      <c r="B178" s="258"/>
    </row>
    <row r="179" s="253" customFormat="1" customHeight="1" spans="2:2">
      <c r="B179" s="258"/>
    </row>
    <row r="180" s="253" customFormat="1" customHeight="1" spans="2:2">
      <c r="B180" s="258"/>
    </row>
    <row r="181" s="253" customFormat="1" customHeight="1" spans="2:2">
      <c r="B181" s="258"/>
    </row>
    <row r="182" s="253" customFormat="1" customHeight="1" spans="2:2">
      <c r="B182" s="258"/>
    </row>
    <row r="183" s="253" customFormat="1" customHeight="1" spans="2:2">
      <c r="B183" s="258"/>
    </row>
    <row r="184" s="253" customFormat="1" customHeight="1" spans="2:2">
      <c r="B184" s="258"/>
    </row>
    <row r="185" s="253" customFormat="1" customHeight="1" spans="2:2">
      <c r="B185" s="258"/>
    </row>
    <row r="186" s="253" customFormat="1" customHeight="1" spans="2:2">
      <c r="B186" s="258"/>
    </row>
    <row r="187" s="253" customFormat="1" customHeight="1" spans="2:2">
      <c r="B187" s="258"/>
    </row>
    <row r="188" s="253" customFormat="1" customHeight="1" spans="2:2">
      <c r="B188" s="258"/>
    </row>
    <row r="189" s="253" customFormat="1" customHeight="1" spans="2:2">
      <c r="B189" s="258"/>
    </row>
    <row r="190" s="253" customFormat="1" customHeight="1" spans="2:2">
      <c r="B190" s="258"/>
    </row>
    <row r="191" s="253" customFormat="1" customHeight="1" spans="2:2">
      <c r="B191" s="258"/>
    </row>
    <row r="192" s="253" customFormat="1" customHeight="1" spans="2:2">
      <c r="B192" s="258"/>
    </row>
    <row r="193" s="253" customFormat="1" customHeight="1" spans="2:2">
      <c r="B193" s="258"/>
    </row>
    <row r="194" s="253" customFormat="1" customHeight="1" spans="2:2">
      <c r="B194" s="258"/>
    </row>
    <row r="195" s="253" customFormat="1" customHeight="1" spans="2:2">
      <c r="B195" s="258"/>
    </row>
    <row r="196" s="253" customFormat="1" customHeight="1" spans="2:2">
      <c r="B196" s="258"/>
    </row>
    <row r="197" s="253" customFormat="1" customHeight="1" spans="2:2">
      <c r="B197" s="258"/>
    </row>
    <row r="198" s="253" customFormat="1" customHeight="1" spans="2:2">
      <c r="B198" s="258"/>
    </row>
    <row r="199" s="253" customFormat="1" customHeight="1" spans="2:2">
      <c r="B199" s="258"/>
    </row>
    <row r="200" s="253" customFormat="1" customHeight="1" spans="2:2">
      <c r="B200" s="258"/>
    </row>
    <row r="201" s="253" customFormat="1" customHeight="1" spans="2:2">
      <c r="B201" s="258"/>
    </row>
    <row r="202" s="253" customFormat="1" customHeight="1" spans="2:2">
      <c r="B202" s="258"/>
    </row>
    <row r="203" s="253" customFormat="1" customHeight="1" spans="2:2">
      <c r="B203" s="258"/>
    </row>
    <row r="204" s="253" customFormat="1" customHeight="1" spans="2:2">
      <c r="B204" s="258"/>
    </row>
    <row r="205" s="253" customFormat="1" customHeight="1" spans="2:2">
      <c r="B205" s="258"/>
    </row>
    <row r="206" s="253" customFormat="1" customHeight="1" spans="2:2">
      <c r="B206" s="258"/>
    </row>
    <row r="207" s="253" customFormat="1" customHeight="1" spans="2:2">
      <c r="B207" s="258"/>
    </row>
    <row r="208" s="253" customFormat="1" customHeight="1" spans="2:2">
      <c r="B208" s="258"/>
    </row>
    <row r="209" s="253" customFormat="1" customHeight="1" spans="2:2">
      <c r="B209" s="258"/>
    </row>
    <row r="210" s="253" customFormat="1" customHeight="1" spans="2:2">
      <c r="B210" s="258"/>
    </row>
    <row r="211" s="253" customFormat="1" customHeight="1" spans="2:2">
      <c r="B211" s="258"/>
    </row>
    <row r="212" s="253" customFormat="1" customHeight="1" spans="2:2">
      <c r="B212" s="258"/>
    </row>
    <row r="213" s="253" customFormat="1" customHeight="1" spans="2:2">
      <c r="B213" s="258"/>
    </row>
    <row r="214" s="253" customFormat="1" customHeight="1" spans="2:2">
      <c r="B214" s="258"/>
    </row>
    <row r="215" s="253" customFormat="1" customHeight="1" spans="2:2">
      <c r="B215" s="258"/>
    </row>
    <row r="216" s="253" customFormat="1" customHeight="1" spans="2:2">
      <c r="B216" s="258"/>
    </row>
    <row r="217" s="253" customFormat="1" customHeight="1" spans="2:2">
      <c r="B217" s="258"/>
    </row>
    <row r="218" s="253" customFormat="1" customHeight="1" spans="2:2">
      <c r="B218" s="258"/>
    </row>
    <row r="219" s="253" customFormat="1" customHeight="1" spans="2:2">
      <c r="B219" s="258"/>
    </row>
    <row r="220" s="253" customFormat="1" customHeight="1" spans="2:2">
      <c r="B220" s="258"/>
    </row>
    <row r="221" s="253" customFormat="1" customHeight="1" spans="2:2">
      <c r="B221" s="258"/>
    </row>
    <row r="222" s="253" customFormat="1" customHeight="1" spans="2:2">
      <c r="B222" s="258"/>
    </row>
    <row r="223" s="253" customFormat="1" customHeight="1" spans="2:2">
      <c r="B223" s="258"/>
    </row>
    <row r="224" s="253" customFormat="1" customHeight="1" spans="2:2">
      <c r="B224" s="258"/>
    </row>
    <row r="225" s="253" customFormat="1" customHeight="1" spans="2:2">
      <c r="B225" s="258"/>
    </row>
    <row r="226" s="253" customFormat="1" customHeight="1" spans="2:2">
      <c r="B226" s="258"/>
    </row>
    <row r="227" s="253" customFormat="1" customHeight="1" spans="2:2">
      <c r="B227" s="258"/>
    </row>
    <row r="228" s="253" customFormat="1" customHeight="1" spans="2:2">
      <c r="B228" s="258"/>
    </row>
    <row r="229" s="253" customFormat="1" customHeight="1" spans="2:2">
      <c r="B229" s="258"/>
    </row>
    <row r="230" s="253" customFormat="1" customHeight="1" spans="2:2">
      <c r="B230" s="258"/>
    </row>
    <row r="231" s="253" customFormat="1" customHeight="1" spans="2:2">
      <c r="B231" s="258"/>
    </row>
    <row r="232" s="253" customFormat="1" customHeight="1" spans="2:2">
      <c r="B232" s="258"/>
    </row>
    <row r="233" s="253" customFormat="1" customHeight="1" spans="2:2">
      <c r="B233" s="258"/>
    </row>
    <row r="234" s="253" customFormat="1" customHeight="1" spans="2:2">
      <c r="B234" s="258"/>
    </row>
    <row r="235" s="253" customFormat="1" customHeight="1" spans="2:2">
      <c r="B235" s="258"/>
    </row>
    <row r="236" s="253" customFormat="1" customHeight="1" spans="2:2">
      <c r="B236" s="258"/>
    </row>
    <row r="237" s="253" customFormat="1" customHeight="1" spans="2:2">
      <c r="B237" s="258"/>
    </row>
    <row r="238" s="253" customFormat="1" customHeight="1" spans="2:2">
      <c r="B238" s="258"/>
    </row>
    <row r="239" s="253" customFormat="1" customHeight="1" spans="2:2">
      <c r="B239" s="258"/>
    </row>
    <row r="240" s="253" customFormat="1" customHeight="1" spans="2:2">
      <c r="B240" s="258"/>
    </row>
    <row r="241" s="253" customFormat="1" customHeight="1" spans="2:2">
      <c r="B241" s="258"/>
    </row>
    <row r="242" s="253" customFormat="1" customHeight="1" spans="2:2">
      <c r="B242" s="258"/>
    </row>
    <row r="243" s="253" customFormat="1" customHeight="1" spans="2:2">
      <c r="B243" s="258"/>
    </row>
    <row r="244" s="253" customFormat="1" customHeight="1" spans="2:2">
      <c r="B244" s="258"/>
    </row>
    <row r="245" s="253" customFormat="1" customHeight="1" spans="2:2">
      <c r="B245" s="258"/>
    </row>
    <row r="246" s="253" customFormat="1" customHeight="1" spans="2:2">
      <c r="B246" s="258"/>
    </row>
    <row r="247" s="253" customFormat="1" customHeight="1" spans="2:2">
      <c r="B247" s="258"/>
    </row>
    <row r="248" s="253" customFormat="1" customHeight="1" spans="2:2">
      <c r="B248" s="258"/>
    </row>
    <row r="249" s="253" customFormat="1" customHeight="1" spans="2:2">
      <c r="B249" s="258"/>
    </row>
    <row r="250" s="253" customFormat="1" customHeight="1" spans="2:2">
      <c r="B250" s="258"/>
    </row>
    <row r="251" s="253" customFormat="1" customHeight="1" spans="2:2">
      <c r="B251" s="258"/>
    </row>
    <row r="252" s="253" customFormat="1" customHeight="1" spans="2:2">
      <c r="B252" s="258"/>
    </row>
    <row r="253" s="253" customFormat="1" customHeight="1" spans="2:2">
      <c r="B253" s="258"/>
    </row>
    <row r="254" s="253" customFormat="1" customHeight="1" spans="2:2">
      <c r="B254" s="258"/>
    </row>
    <row r="255" s="253" customFormat="1" customHeight="1" spans="2:2">
      <c r="B255" s="258"/>
    </row>
    <row r="256" s="253" customFormat="1" customHeight="1" spans="2:2">
      <c r="B256" s="258"/>
    </row>
    <row r="257" s="253" customFormat="1" customHeight="1" spans="2:2">
      <c r="B257" s="258"/>
    </row>
    <row r="258" s="253" customFormat="1" customHeight="1" spans="2:2">
      <c r="B258" s="258"/>
    </row>
    <row r="259" s="253" customFormat="1" customHeight="1" spans="2:2">
      <c r="B259" s="258"/>
    </row>
    <row r="260" s="253" customFormat="1" customHeight="1" spans="2:2">
      <c r="B260" s="258"/>
    </row>
    <row r="261" s="253" customFormat="1" customHeight="1" spans="2:2">
      <c r="B261" s="258"/>
    </row>
    <row r="262" s="253" customFormat="1" customHeight="1" spans="2:2">
      <c r="B262" s="258"/>
    </row>
    <row r="263" s="253" customFormat="1" customHeight="1" spans="2:2">
      <c r="B263" s="258"/>
    </row>
    <row r="264" s="253" customFormat="1" customHeight="1" spans="2:2">
      <c r="B264" s="258"/>
    </row>
    <row r="265" s="253" customFormat="1" customHeight="1" spans="2:2">
      <c r="B265" s="258"/>
    </row>
    <row r="266" s="253" customFormat="1" customHeight="1" spans="2:2">
      <c r="B266" s="258"/>
    </row>
    <row r="267" s="253" customFormat="1" customHeight="1" spans="2:2">
      <c r="B267" s="258"/>
    </row>
    <row r="268" s="253" customFormat="1" customHeight="1" spans="2:2">
      <c r="B268" s="258"/>
    </row>
    <row r="269" s="253" customFormat="1" customHeight="1" spans="2:2">
      <c r="B269" s="258"/>
    </row>
    <row r="270" s="253" customFormat="1" customHeight="1" spans="2:2">
      <c r="B270" s="258"/>
    </row>
    <row r="271" s="253" customFormat="1" customHeight="1" spans="2:2">
      <c r="B271" s="258"/>
    </row>
    <row r="272" s="253" customFormat="1" customHeight="1" spans="2:2">
      <c r="B272" s="258"/>
    </row>
    <row r="273" s="253" customFormat="1" customHeight="1" spans="2:2">
      <c r="B273" s="258"/>
    </row>
    <row r="274" s="253" customFormat="1" customHeight="1" spans="2:2">
      <c r="B274" s="258"/>
    </row>
    <row r="275" s="253" customFormat="1" customHeight="1" spans="2:2">
      <c r="B275" s="258"/>
    </row>
    <row r="276" s="253" customFormat="1" customHeight="1" spans="2:2">
      <c r="B276" s="258"/>
    </row>
    <row r="277" s="253" customFormat="1" customHeight="1" spans="2:2">
      <c r="B277" s="258"/>
    </row>
    <row r="278" s="253" customFormat="1" customHeight="1" spans="2:2">
      <c r="B278" s="258"/>
    </row>
    <row r="279" s="253" customFormat="1" customHeight="1" spans="2:2">
      <c r="B279" s="258"/>
    </row>
    <row r="280" s="253" customFormat="1" customHeight="1" spans="2:2">
      <c r="B280" s="258"/>
    </row>
    <row r="281" s="253" customFormat="1" customHeight="1" spans="2:2">
      <c r="B281" s="258"/>
    </row>
    <row r="282" s="253" customFormat="1" customHeight="1" spans="2:2">
      <c r="B282" s="258"/>
    </row>
    <row r="283" s="253" customFormat="1" customHeight="1" spans="2:2">
      <c r="B283" s="258"/>
    </row>
    <row r="284" s="253" customFormat="1" customHeight="1" spans="2:2">
      <c r="B284" s="258"/>
    </row>
    <row r="285" s="253" customFormat="1" customHeight="1" spans="2:2">
      <c r="B285" s="258"/>
    </row>
    <row r="286" s="253" customFormat="1" customHeight="1" spans="2:2">
      <c r="B286" s="258"/>
    </row>
    <row r="287" s="253" customFormat="1" customHeight="1" spans="2:2">
      <c r="B287" s="258"/>
    </row>
    <row r="288" s="253" customFormat="1" customHeight="1" spans="2:2">
      <c r="B288" s="258"/>
    </row>
    <row r="289" s="253" customFormat="1" customHeight="1" spans="2:2">
      <c r="B289" s="258"/>
    </row>
    <row r="290" s="253" customFormat="1" customHeight="1" spans="2:2">
      <c r="B290" s="258"/>
    </row>
    <row r="291" s="253" customFormat="1" customHeight="1" spans="2:2">
      <c r="B291" s="258"/>
    </row>
    <row r="292" s="253" customFormat="1" customHeight="1" spans="2:2">
      <c r="B292" s="258"/>
    </row>
    <row r="293" s="253" customFormat="1" customHeight="1" spans="2:2">
      <c r="B293" s="258"/>
    </row>
    <row r="294" s="253" customFormat="1" customHeight="1" spans="2:2">
      <c r="B294" s="258"/>
    </row>
    <row r="295" s="253" customFormat="1" customHeight="1" spans="2:2">
      <c r="B295" s="258"/>
    </row>
    <row r="296" s="253" customFormat="1" customHeight="1" spans="2:2">
      <c r="B296" s="258"/>
    </row>
    <row r="297" s="253" customFormat="1" customHeight="1" spans="2:2">
      <c r="B297" s="258"/>
    </row>
    <row r="298" s="253" customFormat="1" customHeight="1" spans="2:2">
      <c r="B298" s="258"/>
    </row>
    <row r="299" s="253" customFormat="1" customHeight="1" spans="2:2">
      <c r="B299" s="258"/>
    </row>
    <row r="300" s="253" customFormat="1" customHeight="1" spans="2:2">
      <c r="B300" s="258"/>
    </row>
    <row r="301" s="253" customFormat="1" customHeight="1" spans="2:2">
      <c r="B301" s="258"/>
    </row>
    <row r="302" s="253" customFormat="1" customHeight="1" spans="2:2">
      <c r="B302" s="258"/>
    </row>
    <row r="303" s="253" customFormat="1" customHeight="1" spans="2:2">
      <c r="B303" s="258"/>
    </row>
    <row r="304" s="253" customFormat="1" customHeight="1" spans="2:2">
      <c r="B304" s="258"/>
    </row>
    <row r="305" s="253" customFormat="1" customHeight="1" spans="2:2">
      <c r="B305" s="258"/>
    </row>
    <row r="306" s="253" customFormat="1" customHeight="1" spans="2:2">
      <c r="B306" s="258"/>
    </row>
    <row r="307" s="253" customFormat="1" customHeight="1" spans="2:2">
      <c r="B307" s="258"/>
    </row>
    <row r="308" s="253" customFormat="1" customHeight="1" spans="2:2">
      <c r="B308" s="258"/>
    </row>
    <row r="309" s="253" customFormat="1" customHeight="1" spans="2:2">
      <c r="B309" s="258"/>
    </row>
    <row r="310" s="253" customFormat="1" customHeight="1" spans="2:2">
      <c r="B310" s="258"/>
    </row>
    <row r="311" s="253" customFormat="1" customHeight="1" spans="2:2">
      <c r="B311" s="258"/>
    </row>
    <row r="312" s="253" customFormat="1" customHeight="1" spans="2:2">
      <c r="B312" s="258"/>
    </row>
    <row r="313" s="253" customFormat="1" customHeight="1" spans="2:2">
      <c r="B313" s="258"/>
    </row>
    <row r="314" s="253" customFormat="1" customHeight="1" spans="2:2">
      <c r="B314" s="258"/>
    </row>
    <row r="315" s="253" customFormat="1" customHeight="1" spans="2:2">
      <c r="B315" s="258"/>
    </row>
    <row r="316" s="253" customFormat="1" customHeight="1" spans="2:2">
      <c r="B316" s="258"/>
    </row>
    <row r="317" s="253" customFormat="1" customHeight="1" spans="2:2">
      <c r="B317" s="258"/>
    </row>
    <row r="318" s="253" customFormat="1" customHeight="1" spans="2:2">
      <c r="B318" s="258"/>
    </row>
    <row r="319" s="253" customFormat="1" customHeight="1" spans="2:2">
      <c r="B319" s="258"/>
    </row>
    <row r="320" s="253" customFormat="1" customHeight="1" spans="2:2">
      <c r="B320" s="258"/>
    </row>
    <row r="321" s="253" customFormat="1" customHeight="1" spans="2:2">
      <c r="B321" s="258"/>
    </row>
    <row r="322" s="253" customFormat="1" customHeight="1" spans="2:2">
      <c r="B322" s="258"/>
    </row>
    <row r="323" s="253" customFormat="1" customHeight="1" spans="2:2">
      <c r="B323" s="258"/>
    </row>
    <row r="324" s="253" customFormat="1" customHeight="1" spans="2:2">
      <c r="B324" s="258"/>
    </row>
    <row r="325" s="253" customFormat="1" customHeight="1" spans="2:2">
      <c r="B325" s="258"/>
    </row>
    <row r="326" s="253" customFormat="1" customHeight="1" spans="2:2">
      <c r="B326" s="258"/>
    </row>
    <row r="327" s="253" customFormat="1" customHeight="1" spans="2:2">
      <c r="B327" s="258"/>
    </row>
    <row r="328" s="253" customFormat="1" customHeight="1" spans="2:2">
      <c r="B328" s="258"/>
    </row>
    <row r="329" s="253" customFormat="1" customHeight="1" spans="2:2">
      <c r="B329" s="258"/>
    </row>
    <row r="330" s="253" customFormat="1" customHeight="1" spans="2:2">
      <c r="B330" s="258"/>
    </row>
    <row r="331" s="253" customFormat="1" customHeight="1" spans="2:2">
      <c r="B331" s="258"/>
    </row>
    <row r="332" s="253" customFormat="1" customHeight="1" spans="2:2">
      <c r="B332" s="258"/>
    </row>
    <row r="333" s="253" customFormat="1" customHeight="1" spans="2:2">
      <c r="B333" s="258"/>
    </row>
    <row r="334" s="253" customFormat="1" customHeight="1" spans="2:2">
      <c r="B334" s="258"/>
    </row>
    <row r="335" s="253" customFormat="1" customHeight="1" spans="2:2">
      <c r="B335" s="258"/>
    </row>
    <row r="336" s="253" customFormat="1" customHeight="1" spans="2:2">
      <c r="B336" s="258"/>
    </row>
    <row r="337" s="253" customFormat="1" customHeight="1" spans="2:2">
      <c r="B337" s="258"/>
    </row>
    <row r="338" s="253" customFormat="1" customHeight="1" spans="2:2">
      <c r="B338" s="258"/>
    </row>
    <row r="339" s="253" customFormat="1" customHeight="1" spans="2:2">
      <c r="B339" s="258"/>
    </row>
    <row r="340" s="253" customFormat="1" customHeight="1" spans="2:2">
      <c r="B340" s="258"/>
    </row>
    <row r="341" s="253" customFormat="1" customHeight="1" spans="2:2">
      <c r="B341" s="258"/>
    </row>
    <row r="342" s="253" customFormat="1" customHeight="1" spans="2:2">
      <c r="B342" s="258"/>
    </row>
    <row r="343" s="253" customFormat="1" customHeight="1" spans="2:2">
      <c r="B343" s="258"/>
    </row>
    <row r="344" s="253" customFormat="1" customHeight="1" spans="2:2">
      <c r="B344" s="258"/>
    </row>
    <row r="345" s="253" customFormat="1" customHeight="1" spans="2:2">
      <c r="B345" s="258"/>
    </row>
    <row r="346" s="253" customFormat="1" customHeight="1" spans="2:2">
      <c r="B346" s="258"/>
    </row>
    <row r="347" s="253" customFormat="1" customHeight="1" spans="2:2">
      <c r="B347" s="258"/>
    </row>
    <row r="348" s="253" customFormat="1" customHeight="1" spans="2:2">
      <c r="B348" s="258"/>
    </row>
    <row r="349" s="253" customFormat="1" customHeight="1" spans="2:2">
      <c r="B349" s="258"/>
    </row>
    <row r="350" s="253" customFormat="1" customHeight="1" spans="2:2">
      <c r="B350" s="258"/>
    </row>
    <row r="351" s="253" customFormat="1" customHeight="1" spans="2:2">
      <c r="B351" s="258"/>
    </row>
    <row r="352" s="253" customFormat="1" customHeight="1" spans="2:2">
      <c r="B352" s="258"/>
    </row>
    <row r="353" s="253" customFormat="1" customHeight="1" spans="2:2">
      <c r="B353" s="258"/>
    </row>
    <row r="354" s="253" customFormat="1" customHeight="1" spans="2:2">
      <c r="B354" s="258"/>
    </row>
    <row r="355" s="253" customFormat="1" customHeight="1" spans="2:2">
      <c r="B355" s="258"/>
    </row>
    <row r="356" s="253" customFormat="1" customHeight="1" spans="2:2">
      <c r="B356" s="258"/>
    </row>
    <row r="357" s="253" customFormat="1" customHeight="1" spans="2:2">
      <c r="B357" s="258"/>
    </row>
    <row r="358" s="253" customFormat="1" customHeight="1" spans="2:2">
      <c r="B358" s="258"/>
    </row>
    <row r="359" s="253" customFormat="1" customHeight="1" spans="2:2">
      <c r="B359" s="258"/>
    </row>
    <row r="360" s="253" customFormat="1" customHeight="1" spans="2:2">
      <c r="B360" s="258"/>
    </row>
    <row r="361" s="253" customFormat="1" customHeight="1" spans="2:2">
      <c r="B361" s="258"/>
    </row>
    <row r="362" s="253" customFormat="1" customHeight="1" spans="2:2">
      <c r="B362" s="258"/>
    </row>
    <row r="363" s="253" customFormat="1" customHeight="1" spans="2:2">
      <c r="B363" s="258"/>
    </row>
    <row r="364" s="253" customFormat="1" customHeight="1" spans="2:2">
      <c r="B364" s="258"/>
    </row>
    <row r="365" s="253" customFormat="1" customHeight="1" spans="2:2">
      <c r="B365" s="258"/>
    </row>
    <row r="366" s="253" customFormat="1" customHeight="1" spans="2:2">
      <c r="B366" s="258"/>
    </row>
    <row r="367" s="253" customFormat="1" customHeight="1" spans="2:2">
      <c r="B367" s="258"/>
    </row>
    <row r="368" s="253" customFormat="1" customHeight="1" spans="2:2">
      <c r="B368" s="258"/>
    </row>
    <row r="369" s="253" customFormat="1" customHeight="1" spans="2:2">
      <c r="B369" s="258"/>
    </row>
    <row r="370" s="253" customFormat="1" customHeight="1" spans="2:2">
      <c r="B370" s="258"/>
    </row>
    <row r="371" s="253" customFormat="1" customHeight="1" spans="2:2">
      <c r="B371" s="258"/>
    </row>
    <row r="372" s="253" customFormat="1" customHeight="1" spans="2:2">
      <c r="B372" s="258"/>
    </row>
    <row r="373" s="253" customFormat="1" customHeight="1" spans="2:2">
      <c r="B373" s="258"/>
    </row>
    <row r="374" s="253" customFormat="1" customHeight="1" spans="2:2">
      <c r="B374" s="258"/>
    </row>
    <row r="375" s="253" customFormat="1" customHeight="1" spans="2:2">
      <c r="B375" s="258"/>
    </row>
    <row r="376" s="253" customFormat="1" customHeight="1" spans="2:2">
      <c r="B376" s="258"/>
    </row>
    <row r="377" s="253" customFormat="1" customHeight="1" spans="2:2">
      <c r="B377" s="258"/>
    </row>
    <row r="378" s="253" customFormat="1" customHeight="1" spans="2:2">
      <c r="B378" s="258"/>
    </row>
    <row r="379" s="253" customFormat="1" customHeight="1" spans="2:2">
      <c r="B379" s="258"/>
    </row>
    <row r="380" s="253" customFormat="1" customHeight="1" spans="2:2">
      <c r="B380" s="258"/>
    </row>
    <row r="381" s="253" customFormat="1" customHeight="1" spans="2:2">
      <c r="B381" s="258"/>
    </row>
    <row r="382" s="253" customFormat="1" customHeight="1" spans="2:2">
      <c r="B382" s="258"/>
    </row>
    <row r="383" s="253" customFormat="1" customHeight="1" spans="2:2">
      <c r="B383" s="258"/>
    </row>
    <row r="384" s="253" customFormat="1" customHeight="1" spans="2:2">
      <c r="B384" s="258"/>
    </row>
    <row r="385" s="253" customFormat="1" customHeight="1" spans="2:2">
      <c r="B385" s="258"/>
    </row>
    <row r="386" s="253" customFormat="1" customHeight="1" spans="2:2">
      <c r="B386" s="258"/>
    </row>
    <row r="387" s="253" customFormat="1" customHeight="1" spans="2:2">
      <c r="B387" s="258"/>
    </row>
    <row r="388" s="253" customFormat="1" customHeight="1" spans="2:2">
      <c r="B388" s="258"/>
    </row>
    <row r="389" s="253" customFormat="1" customHeight="1" spans="2:2">
      <c r="B389" s="258"/>
    </row>
    <row r="390" s="253" customFormat="1" customHeight="1" spans="2:2">
      <c r="B390" s="258"/>
    </row>
    <row r="391" s="253" customFormat="1" customHeight="1" spans="2:2">
      <c r="B391" s="258"/>
    </row>
    <row r="392" s="253" customFormat="1" customHeight="1" spans="2:2">
      <c r="B392" s="258"/>
    </row>
    <row r="393" s="253" customFormat="1" customHeight="1" spans="2:2">
      <c r="B393" s="258"/>
    </row>
    <row r="394" s="253" customFormat="1" customHeight="1" spans="2:2">
      <c r="B394" s="258"/>
    </row>
    <row r="395" s="253" customFormat="1" customHeight="1" spans="2:2">
      <c r="B395" s="258"/>
    </row>
    <row r="396" s="253" customFormat="1" customHeight="1" spans="2:2">
      <c r="B396" s="258"/>
    </row>
    <row r="397" s="253" customFormat="1" customHeight="1" spans="2:2">
      <c r="B397" s="258"/>
    </row>
    <row r="398" s="253" customFormat="1" customHeight="1" spans="2:2">
      <c r="B398" s="258"/>
    </row>
    <row r="399" s="253" customFormat="1" customHeight="1" spans="2:2">
      <c r="B399" s="258"/>
    </row>
    <row r="400" s="253" customFormat="1" customHeight="1" spans="2:2">
      <c r="B400" s="258"/>
    </row>
    <row r="401" s="253" customFormat="1" customHeight="1" spans="2:2">
      <c r="B401" s="258"/>
    </row>
    <row r="402" s="253" customFormat="1" customHeight="1" spans="2:2">
      <c r="B402" s="258"/>
    </row>
    <row r="403" s="253" customFormat="1" customHeight="1" spans="2:2">
      <c r="B403" s="258"/>
    </row>
    <row r="404" s="253" customFormat="1" customHeight="1" spans="2:2">
      <c r="B404" s="258"/>
    </row>
    <row r="405" s="253" customFormat="1" customHeight="1" spans="2:2">
      <c r="B405" s="258"/>
    </row>
    <row r="406" s="253" customFormat="1" customHeight="1" spans="2:2">
      <c r="B406" s="258"/>
    </row>
    <row r="407" s="253" customFormat="1" customHeight="1" spans="2:2">
      <c r="B407" s="258"/>
    </row>
    <row r="408" s="253" customFormat="1" customHeight="1" spans="2:2">
      <c r="B408" s="258"/>
    </row>
    <row r="409" s="253" customFormat="1" customHeight="1" spans="2:2">
      <c r="B409" s="258"/>
    </row>
    <row r="410" s="253" customFormat="1" customHeight="1" spans="2:2">
      <c r="B410" s="258"/>
    </row>
    <row r="411" s="253" customFormat="1" customHeight="1" spans="2:2">
      <c r="B411" s="258"/>
    </row>
    <row r="412" s="253" customFormat="1" customHeight="1" spans="2:2">
      <c r="B412" s="258"/>
    </row>
    <row r="413" s="253" customFormat="1" customHeight="1" spans="2:2">
      <c r="B413" s="258"/>
    </row>
    <row r="414" s="253" customFormat="1" customHeight="1" spans="2:2">
      <c r="B414" s="258"/>
    </row>
    <row r="415" s="253" customFormat="1" customHeight="1" spans="2:2">
      <c r="B415" s="258"/>
    </row>
    <row r="416" s="253" customFormat="1" customHeight="1" spans="2:2">
      <c r="B416" s="258"/>
    </row>
    <row r="417" s="253" customFormat="1" customHeight="1" spans="2:2">
      <c r="B417" s="258"/>
    </row>
    <row r="418" s="253" customFormat="1" customHeight="1" spans="2:2">
      <c r="B418" s="258"/>
    </row>
    <row r="419" s="253" customFormat="1" customHeight="1" spans="2:2">
      <c r="B419" s="258"/>
    </row>
    <row r="420" s="253" customFormat="1" customHeight="1" spans="2:2">
      <c r="B420" s="258"/>
    </row>
    <row r="421" s="253" customFormat="1" customHeight="1" spans="2:2">
      <c r="B421" s="258"/>
    </row>
    <row r="422" s="253" customFormat="1" customHeight="1" spans="2:2">
      <c r="B422" s="258"/>
    </row>
    <row r="423" s="253" customFormat="1" customHeight="1" spans="2:2">
      <c r="B423" s="258"/>
    </row>
    <row r="424" s="253" customFormat="1" customHeight="1" spans="2:2">
      <c r="B424" s="258"/>
    </row>
    <row r="425" s="253" customFormat="1" customHeight="1" spans="2:2">
      <c r="B425" s="258"/>
    </row>
    <row r="426" s="253" customFormat="1" customHeight="1" spans="2:2">
      <c r="B426" s="258"/>
    </row>
    <row r="427" s="253" customFormat="1" customHeight="1" spans="2:2">
      <c r="B427" s="258"/>
    </row>
    <row r="428" s="253" customFormat="1" customHeight="1" spans="2:2">
      <c r="B428" s="258"/>
    </row>
    <row r="429" s="253" customFormat="1" customHeight="1" spans="2:2">
      <c r="B429" s="258"/>
    </row>
    <row r="430" s="253" customFormat="1" customHeight="1" spans="2:2">
      <c r="B430" s="258"/>
    </row>
    <row r="431" s="253" customFormat="1" customHeight="1" spans="2:2">
      <c r="B431" s="258"/>
    </row>
    <row r="432" s="253" customFormat="1" customHeight="1" spans="2:2">
      <c r="B432" s="258"/>
    </row>
    <row r="433" s="253" customFormat="1" customHeight="1" spans="2:2">
      <c r="B433" s="258"/>
    </row>
    <row r="434" s="253" customFormat="1" customHeight="1" spans="2:2">
      <c r="B434" s="258"/>
    </row>
    <row r="435" s="253" customFormat="1" customHeight="1" spans="2:2">
      <c r="B435" s="258"/>
    </row>
    <row r="436" s="253" customFormat="1" customHeight="1" spans="2:2">
      <c r="B436" s="258"/>
    </row>
    <row r="437" s="253" customFormat="1" customHeight="1" spans="2:2">
      <c r="B437" s="258"/>
    </row>
    <row r="438" s="253" customFormat="1" customHeight="1" spans="2:2">
      <c r="B438" s="258"/>
    </row>
    <row r="439" s="253" customFormat="1" customHeight="1" spans="2:2">
      <c r="B439" s="258"/>
    </row>
    <row r="440" s="253" customFormat="1" customHeight="1" spans="2:2">
      <c r="B440" s="258"/>
    </row>
    <row r="441" s="253" customFormat="1" customHeight="1" spans="2:2">
      <c r="B441" s="258"/>
    </row>
    <row r="442" s="253" customFormat="1" customHeight="1" spans="2:2">
      <c r="B442" s="258"/>
    </row>
    <row r="443" s="253" customFormat="1" customHeight="1" spans="2:2">
      <c r="B443" s="258"/>
    </row>
    <row r="444" s="253" customFormat="1" customHeight="1" spans="2:2">
      <c r="B444" s="258"/>
    </row>
    <row r="445" s="253" customFormat="1" customHeight="1" spans="2:2">
      <c r="B445" s="258"/>
    </row>
    <row r="446" s="253" customFormat="1" customHeight="1" spans="2:2">
      <c r="B446" s="258"/>
    </row>
    <row r="447" s="253" customFormat="1" customHeight="1" spans="2:2">
      <c r="B447" s="258"/>
    </row>
    <row r="448" s="253" customFormat="1" customHeight="1" spans="2:2">
      <c r="B448" s="258"/>
    </row>
    <row r="449" s="253" customFormat="1" customHeight="1" spans="2:2">
      <c r="B449" s="258"/>
    </row>
    <row r="450" s="253" customFormat="1" customHeight="1" spans="2:2">
      <c r="B450" s="258"/>
    </row>
    <row r="451" s="253" customFormat="1" customHeight="1" spans="2:2">
      <c r="B451" s="258"/>
    </row>
    <row r="452" s="253" customFormat="1" customHeight="1" spans="2:2">
      <c r="B452" s="258"/>
    </row>
    <row r="453" s="253" customFormat="1" customHeight="1" spans="2:2">
      <c r="B453" s="258"/>
    </row>
    <row r="454" s="253" customFormat="1" customHeight="1" spans="2:2">
      <c r="B454" s="258"/>
    </row>
    <row r="455" s="253" customFormat="1" customHeight="1" spans="2:2">
      <c r="B455" s="258"/>
    </row>
    <row r="456" s="253" customFormat="1" customHeight="1" spans="2:2">
      <c r="B456" s="258"/>
    </row>
    <row r="457" s="253" customFormat="1" customHeight="1" spans="2:2">
      <c r="B457" s="258"/>
    </row>
    <row r="458" s="253" customFormat="1" customHeight="1" spans="2:2">
      <c r="B458" s="258"/>
    </row>
    <row r="459" s="253" customFormat="1" customHeight="1" spans="2:2">
      <c r="B459" s="258"/>
    </row>
    <row r="460" s="253" customFormat="1" customHeight="1" spans="2:2">
      <c r="B460" s="258"/>
    </row>
    <row r="461" s="253" customFormat="1" customHeight="1" spans="2:2">
      <c r="B461" s="258"/>
    </row>
    <row r="462" s="253" customFormat="1" customHeight="1" spans="2:2">
      <c r="B462" s="258"/>
    </row>
    <row r="463" s="253" customFormat="1" customHeight="1" spans="2:2">
      <c r="B463" s="258"/>
    </row>
    <row r="464" s="253" customFormat="1" customHeight="1" spans="2:2">
      <c r="B464" s="258"/>
    </row>
    <row r="465" s="253" customFormat="1" customHeight="1" spans="2:2">
      <c r="B465" s="258"/>
    </row>
    <row r="466" s="253" customFormat="1" customHeight="1" spans="2:2">
      <c r="B466" s="258"/>
    </row>
    <row r="467" s="253" customFormat="1" customHeight="1" spans="2:2">
      <c r="B467" s="258"/>
    </row>
    <row r="468" s="253" customFormat="1" customHeight="1" spans="2:2">
      <c r="B468" s="258"/>
    </row>
    <row r="469" s="253" customFormat="1" customHeight="1" spans="2:2">
      <c r="B469" s="258"/>
    </row>
    <row r="470" s="253" customFormat="1" customHeight="1" spans="2:2">
      <c r="B470" s="258"/>
    </row>
    <row r="471" s="253" customFormat="1" customHeight="1" spans="2:2">
      <c r="B471" s="258"/>
    </row>
    <row r="472" s="253" customFormat="1" customHeight="1" spans="2:2">
      <c r="B472" s="258"/>
    </row>
    <row r="473" s="253" customFormat="1" customHeight="1" spans="2:2">
      <c r="B473" s="258"/>
    </row>
    <row r="474" s="253" customFormat="1" customHeight="1" spans="2:2">
      <c r="B474" s="258"/>
    </row>
    <row r="475" s="253" customFormat="1" customHeight="1" spans="2:2">
      <c r="B475" s="258"/>
    </row>
    <row r="476" s="253" customFormat="1" customHeight="1" spans="2:2">
      <c r="B476" s="258"/>
    </row>
    <row r="477" s="253" customFormat="1" customHeight="1" spans="2:2">
      <c r="B477" s="258"/>
    </row>
    <row r="478" s="253" customFormat="1" customHeight="1" spans="2:2">
      <c r="B478" s="258"/>
    </row>
    <row r="479" s="253" customFormat="1" customHeight="1" spans="2:2">
      <c r="B479" s="258"/>
    </row>
    <row r="480" s="253" customFormat="1" customHeight="1" spans="2:2">
      <c r="B480" s="258"/>
    </row>
    <row r="481" s="253" customFormat="1" customHeight="1" spans="2:2">
      <c r="B481" s="258"/>
    </row>
    <row r="482" s="253" customFormat="1" customHeight="1" spans="2:2">
      <c r="B482" s="258"/>
    </row>
    <row r="483" s="253" customFormat="1" customHeight="1" spans="2:2">
      <c r="B483" s="258"/>
    </row>
    <row r="484" s="253" customFormat="1" customHeight="1" spans="2:2">
      <c r="B484" s="258"/>
    </row>
    <row r="485" s="253" customFormat="1" customHeight="1" spans="2:2">
      <c r="B485" s="258"/>
    </row>
    <row r="486" s="253" customFormat="1" customHeight="1" spans="2:2">
      <c r="B486" s="258"/>
    </row>
    <row r="487" s="253" customFormat="1" customHeight="1" spans="2:2">
      <c r="B487" s="258"/>
    </row>
    <row r="488" s="253" customFormat="1" customHeight="1" spans="2:2">
      <c r="B488" s="258"/>
    </row>
    <row r="489" s="253" customFormat="1" customHeight="1" spans="2:2">
      <c r="B489" s="258"/>
    </row>
    <row r="490" s="253" customFormat="1" customHeight="1" spans="2:2">
      <c r="B490" s="258"/>
    </row>
    <row r="491" s="253" customFormat="1" customHeight="1" spans="2:2">
      <c r="B491" s="258"/>
    </row>
    <row r="492" s="253" customFormat="1" customHeight="1" spans="2:2">
      <c r="B492" s="258"/>
    </row>
    <row r="493" s="253" customFormat="1" customHeight="1" spans="2:2">
      <c r="B493" s="258"/>
    </row>
    <row r="494" s="253" customFormat="1" customHeight="1" spans="2:2">
      <c r="B494" s="258"/>
    </row>
    <row r="495" s="253" customFormat="1" customHeight="1" spans="2:2">
      <c r="B495" s="258"/>
    </row>
    <row r="496" s="253" customFormat="1" customHeight="1" spans="2:2">
      <c r="B496" s="258"/>
    </row>
    <row r="497" s="253" customFormat="1" customHeight="1" spans="2:2">
      <c r="B497" s="258"/>
    </row>
    <row r="498" s="253" customFormat="1" customHeight="1" spans="2:2">
      <c r="B498" s="258"/>
    </row>
    <row r="499" s="253" customFormat="1" customHeight="1" spans="2:2">
      <c r="B499" s="258"/>
    </row>
    <row r="500" s="253" customFormat="1" customHeight="1" spans="2:2">
      <c r="B500" s="258"/>
    </row>
    <row r="501" s="253" customFormat="1" customHeight="1" spans="2:2">
      <c r="B501" s="258"/>
    </row>
    <row r="502" s="253" customFormat="1" customHeight="1" spans="2:2">
      <c r="B502" s="258"/>
    </row>
    <row r="503" s="253" customFormat="1" customHeight="1" spans="2:2">
      <c r="B503" s="258"/>
    </row>
    <row r="504" s="253" customFormat="1" customHeight="1" spans="2:2">
      <c r="B504" s="258"/>
    </row>
    <row r="505" s="253" customFormat="1" customHeight="1" spans="2:2">
      <c r="B505" s="258"/>
    </row>
    <row r="506" s="253" customFormat="1" customHeight="1" spans="2:2">
      <c r="B506" s="258"/>
    </row>
    <row r="507" s="253" customFormat="1" customHeight="1" spans="2:2">
      <c r="B507" s="258"/>
    </row>
    <row r="508" s="253" customFormat="1" customHeight="1" spans="2:2">
      <c r="B508" s="258"/>
    </row>
    <row r="509" s="253" customFormat="1" customHeight="1" spans="2:2">
      <c r="B509" s="258"/>
    </row>
    <row r="510" s="253" customFormat="1" customHeight="1" spans="2:2">
      <c r="B510" s="258"/>
    </row>
    <row r="511" s="253" customFormat="1" customHeight="1" spans="2:2">
      <c r="B511" s="258"/>
    </row>
    <row r="512" s="253" customFormat="1" customHeight="1" spans="2:2">
      <c r="B512" s="258"/>
    </row>
    <row r="513" s="253" customFormat="1" customHeight="1" spans="2:2">
      <c r="B513" s="258"/>
    </row>
    <row r="514" s="253" customFormat="1" customHeight="1" spans="2:2">
      <c r="B514" s="258"/>
    </row>
    <row r="515" s="253" customFormat="1" customHeight="1" spans="2:2">
      <c r="B515" s="258"/>
    </row>
    <row r="516" s="253" customFormat="1" customHeight="1" spans="2:2">
      <c r="B516" s="258"/>
    </row>
    <row r="517" s="253" customFormat="1" customHeight="1" spans="2:2">
      <c r="B517" s="258"/>
    </row>
    <row r="518" s="253" customFormat="1" customHeight="1" spans="2:2">
      <c r="B518" s="258"/>
    </row>
    <row r="519" s="253" customFormat="1" customHeight="1" spans="2:2">
      <c r="B519" s="258"/>
    </row>
    <row r="520" s="253" customFormat="1" customHeight="1" spans="2:2">
      <c r="B520" s="258"/>
    </row>
    <row r="521" s="253" customFormat="1" customHeight="1" spans="2:2">
      <c r="B521" s="258"/>
    </row>
    <row r="522" s="253" customFormat="1" customHeight="1" spans="2:2">
      <c r="B522" s="258"/>
    </row>
    <row r="523" s="253" customFormat="1" customHeight="1" spans="2:2">
      <c r="B523" s="258"/>
    </row>
    <row r="524" s="253" customFormat="1" customHeight="1" spans="2:2">
      <c r="B524" s="258"/>
    </row>
    <row r="525" s="253" customFormat="1" customHeight="1" spans="2:2">
      <c r="B525" s="258"/>
    </row>
    <row r="526" s="253" customFormat="1" customHeight="1" spans="2:2">
      <c r="B526" s="258"/>
    </row>
    <row r="527" s="253" customFormat="1" customHeight="1" spans="2:2">
      <c r="B527" s="258"/>
    </row>
    <row r="528" s="253" customFormat="1" customHeight="1" spans="2:2">
      <c r="B528" s="258"/>
    </row>
    <row r="529" s="253" customFormat="1" customHeight="1" spans="2:2">
      <c r="B529" s="258"/>
    </row>
    <row r="530" s="253" customFormat="1" customHeight="1" spans="2:2">
      <c r="B530" s="258"/>
    </row>
    <row r="531" s="253" customFormat="1" customHeight="1" spans="2:2">
      <c r="B531" s="258"/>
    </row>
    <row r="532" s="253" customFormat="1" customHeight="1" spans="2:2">
      <c r="B532" s="258"/>
    </row>
    <row r="533" s="253" customFormat="1" customHeight="1" spans="2:2">
      <c r="B533" s="258"/>
    </row>
    <row r="534" s="253" customFormat="1" customHeight="1" spans="2:2">
      <c r="B534" s="258"/>
    </row>
    <row r="535" s="253" customFormat="1" customHeight="1" spans="2:2">
      <c r="B535" s="258"/>
    </row>
    <row r="536" s="253" customFormat="1" customHeight="1" spans="2:2">
      <c r="B536" s="258"/>
    </row>
    <row r="537" s="253" customFormat="1" customHeight="1" spans="2:2">
      <c r="B537" s="258"/>
    </row>
    <row r="538" s="253" customFormat="1" customHeight="1" spans="2:2">
      <c r="B538" s="258"/>
    </row>
    <row r="539" s="253" customFormat="1" customHeight="1" spans="2:2">
      <c r="B539" s="258"/>
    </row>
    <row r="540" s="253" customFormat="1" customHeight="1" spans="2:2">
      <c r="B540" s="258"/>
    </row>
    <row r="541" s="253" customFormat="1" customHeight="1" spans="2:2">
      <c r="B541" s="258"/>
    </row>
    <row r="542" s="253" customFormat="1" customHeight="1" spans="2:2">
      <c r="B542" s="258"/>
    </row>
    <row r="543" s="253" customFormat="1" customHeight="1" spans="2:2">
      <c r="B543" s="258"/>
    </row>
    <row r="544" s="253" customFormat="1" customHeight="1" spans="2:2">
      <c r="B544" s="258"/>
    </row>
    <row r="545" s="253" customFormat="1" customHeight="1" spans="2:2">
      <c r="B545" s="258"/>
    </row>
    <row r="546" s="253" customFormat="1" customHeight="1" spans="2:2">
      <c r="B546" s="258"/>
    </row>
    <row r="547" s="253" customFormat="1" customHeight="1" spans="2:2">
      <c r="B547" s="258"/>
    </row>
    <row r="548" s="253" customFormat="1" customHeight="1" spans="2:2">
      <c r="B548" s="258"/>
    </row>
    <row r="549" s="253" customFormat="1" customHeight="1" spans="2:2">
      <c r="B549" s="258"/>
    </row>
    <row r="550" s="253" customFormat="1" customHeight="1" spans="2:2">
      <c r="B550" s="258"/>
    </row>
    <row r="551" s="253" customFormat="1" customHeight="1" spans="2:2">
      <c r="B551" s="258"/>
    </row>
    <row r="552" s="253" customFormat="1" customHeight="1" spans="2:2">
      <c r="B552" s="258"/>
    </row>
    <row r="553" s="253" customFormat="1" customHeight="1" spans="2:2">
      <c r="B553" s="258"/>
    </row>
    <row r="554" s="253" customFormat="1" customHeight="1" spans="2:2">
      <c r="B554" s="258"/>
    </row>
    <row r="555" s="253" customFormat="1" customHeight="1" spans="2:2">
      <c r="B555" s="258"/>
    </row>
    <row r="556" s="253" customFormat="1" customHeight="1" spans="2:2">
      <c r="B556" s="258"/>
    </row>
    <row r="557" s="253" customFormat="1" customHeight="1" spans="2:2">
      <c r="B557" s="258"/>
    </row>
    <row r="558" s="253" customFormat="1" customHeight="1" spans="2:2">
      <c r="B558" s="258"/>
    </row>
    <row r="559" s="253" customFormat="1" customHeight="1" spans="2:2">
      <c r="B559" s="258"/>
    </row>
    <row r="560" s="253" customFormat="1" customHeight="1" spans="2:2">
      <c r="B560" s="258"/>
    </row>
    <row r="561" s="253" customFormat="1" customHeight="1" spans="2:2">
      <c r="B561" s="258"/>
    </row>
    <row r="562" s="253" customFormat="1" customHeight="1" spans="2:2">
      <c r="B562" s="258"/>
    </row>
    <row r="563" s="253" customFormat="1" customHeight="1" spans="2:2">
      <c r="B563" s="258"/>
    </row>
    <row r="564" s="253" customFormat="1" customHeight="1" spans="2:2">
      <c r="B564" s="258"/>
    </row>
    <row r="565" s="253" customFormat="1" customHeight="1" spans="2:2">
      <c r="B565" s="258"/>
    </row>
    <row r="566" s="253" customFormat="1" customHeight="1" spans="2:2">
      <c r="B566" s="258"/>
    </row>
    <row r="567" s="253" customFormat="1" customHeight="1" spans="2:2">
      <c r="B567" s="258"/>
    </row>
    <row r="568" s="253" customFormat="1" customHeight="1" spans="2:2">
      <c r="B568" s="258"/>
    </row>
    <row r="569" s="253" customFormat="1" customHeight="1" spans="2:2">
      <c r="B569" s="258"/>
    </row>
    <row r="570" s="253" customFormat="1" customHeight="1" spans="2:2">
      <c r="B570" s="258"/>
    </row>
    <row r="571" s="253" customFormat="1" customHeight="1" spans="2:2">
      <c r="B571" s="258"/>
    </row>
    <row r="572" s="253" customFormat="1" customHeight="1" spans="2:2">
      <c r="B572" s="258"/>
    </row>
    <row r="573" s="253" customFormat="1" customHeight="1" spans="2:2">
      <c r="B573" s="258"/>
    </row>
    <row r="574" s="253" customFormat="1" customHeight="1" spans="2:2">
      <c r="B574" s="258"/>
    </row>
    <row r="575" s="253" customFormat="1" customHeight="1" spans="2:2">
      <c r="B575" s="258"/>
    </row>
    <row r="576" s="253" customFormat="1" customHeight="1" spans="2:2">
      <c r="B576" s="258"/>
    </row>
    <row r="577" s="253" customFormat="1" customHeight="1" spans="2:2">
      <c r="B577" s="258"/>
    </row>
    <row r="578" s="253" customFormat="1" customHeight="1" spans="2:2">
      <c r="B578" s="258"/>
    </row>
    <row r="579" s="253" customFormat="1" customHeight="1" spans="2:2">
      <c r="B579" s="258"/>
    </row>
    <row r="580" s="253" customFormat="1" customHeight="1" spans="2:2">
      <c r="B580" s="258"/>
    </row>
    <row r="581" s="253" customFormat="1" customHeight="1" spans="2:2">
      <c r="B581" s="258"/>
    </row>
    <row r="582" s="253" customFormat="1" customHeight="1" spans="2:2">
      <c r="B582" s="258"/>
    </row>
    <row r="583" s="253" customFormat="1" customHeight="1" spans="2:2">
      <c r="B583" s="258"/>
    </row>
    <row r="584" s="253" customFormat="1" customHeight="1" spans="2:2">
      <c r="B584" s="258"/>
    </row>
    <row r="585" s="253" customFormat="1" customHeight="1" spans="2:2">
      <c r="B585" s="258"/>
    </row>
    <row r="586" s="253" customFormat="1" customHeight="1" spans="2:2">
      <c r="B586" s="258"/>
    </row>
    <row r="587" s="253" customFormat="1" customHeight="1" spans="2:2">
      <c r="B587" s="258"/>
    </row>
    <row r="588" s="253" customFormat="1" customHeight="1" spans="2:2">
      <c r="B588" s="258"/>
    </row>
    <row r="589" s="253" customFormat="1" customHeight="1" spans="2:2">
      <c r="B589" s="258"/>
    </row>
    <row r="590" s="253" customFormat="1" customHeight="1" spans="2:2">
      <c r="B590" s="258"/>
    </row>
    <row r="591" s="253" customFormat="1" customHeight="1" spans="2:2">
      <c r="B591" s="258"/>
    </row>
    <row r="592" s="253" customFormat="1" customHeight="1" spans="2:2">
      <c r="B592" s="258"/>
    </row>
    <row r="593" s="253" customFormat="1" customHeight="1" spans="2:2">
      <c r="B593" s="258"/>
    </row>
    <row r="594" s="253" customFormat="1" customHeight="1" spans="2:2">
      <c r="B594" s="258"/>
    </row>
    <row r="595" s="253" customFormat="1" customHeight="1" spans="2:2">
      <c r="B595" s="258"/>
    </row>
    <row r="596" s="253" customFormat="1" customHeight="1" spans="2:2">
      <c r="B596" s="258"/>
    </row>
    <row r="597" s="253" customFormat="1" customHeight="1" spans="2:2">
      <c r="B597" s="258"/>
    </row>
    <row r="598" s="253" customFormat="1" customHeight="1" spans="2:2">
      <c r="B598" s="258"/>
    </row>
    <row r="599" s="253" customFormat="1" customHeight="1" spans="2:2">
      <c r="B599" s="258"/>
    </row>
    <row r="600" s="253" customFormat="1" customHeight="1" spans="2:2">
      <c r="B600" s="258"/>
    </row>
    <row r="601" s="253" customFormat="1" customHeight="1" spans="2:2">
      <c r="B601" s="258"/>
    </row>
    <row r="602" s="253" customFormat="1" customHeight="1" spans="2:2">
      <c r="B602" s="258"/>
    </row>
    <row r="603" s="253" customFormat="1" customHeight="1" spans="2:2">
      <c r="B603" s="258"/>
    </row>
    <row r="604" s="253" customFormat="1" customHeight="1" spans="2:2">
      <c r="B604" s="258"/>
    </row>
    <row r="605" s="253" customFormat="1" customHeight="1" spans="2:2">
      <c r="B605" s="258"/>
    </row>
    <row r="606" s="253" customFormat="1" customHeight="1" spans="2:2">
      <c r="B606" s="258"/>
    </row>
    <row r="607" s="253" customFormat="1" customHeight="1" spans="2:2">
      <c r="B607" s="258"/>
    </row>
    <row r="608" s="253" customFormat="1" customHeight="1" spans="2:2">
      <c r="B608" s="258"/>
    </row>
    <row r="609" s="253" customFormat="1" customHeight="1" spans="2:2">
      <c r="B609" s="258"/>
    </row>
    <row r="610" s="253" customFormat="1" customHeight="1" spans="2:2">
      <c r="B610" s="258"/>
    </row>
    <row r="611" s="253" customFormat="1" customHeight="1" spans="2:2">
      <c r="B611" s="258"/>
    </row>
    <row r="612" s="253" customFormat="1" customHeight="1" spans="2:2">
      <c r="B612" s="258"/>
    </row>
    <row r="613" s="253" customFormat="1" customHeight="1" spans="2:2">
      <c r="B613" s="258"/>
    </row>
    <row r="614" s="253" customFormat="1" customHeight="1" spans="2:2">
      <c r="B614" s="258"/>
    </row>
    <row r="615" s="253" customFormat="1" customHeight="1" spans="2:2">
      <c r="B615" s="258"/>
    </row>
    <row r="616" s="253" customFormat="1" customHeight="1" spans="2:2">
      <c r="B616" s="258"/>
    </row>
    <row r="617" s="253" customFormat="1" customHeight="1" spans="2:2">
      <c r="B617" s="258"/>
    </row>
    <row r="618" s="253" customFormat="1" customHeight="1" spans="2:2">
      <c r="B618" s="258"/>
    </row>
    <row r="619" s="253" customFormat="1" customHeight="1" spans="2:2">
      <c r="B619" s="258"/>
    </row>
    <row r="620" s="253" customFormat="1" customHeight="1" spans="2:2">
      <c r="B620" s="258"/>
    </row>
    <row r="621" s="253" customFormat="1" customHeight="1" spans="2:2">
      <c r="B621" s="258"/>
    </row>
    <row r="622" s="253" customFormat="1" customHeight="1" spans="2:2">
      <c r="B622" s="258"/>
    </row>
    <row r="623" s="253" customFormat="1" customHeight="1" spans="2:2">
      <c r="B623" s="258"/>
    </row>
    <row r="624" s="253" customFormat="1" customHeight="1" spans="2:2">
      <c r="B624" s="258"/>
    </row>
    <row r="625" s="253" customFormat="1" customHeight="1" spans="2:2">
      <c r="B625" s="258"/>
    </row>
    <row r="626" s="253" customFormat="1" customHeight="1" spans="2:2">
      <c r="B626" s="258"/>
    </row>
    <row r="627" s="253" customFormat="1" customHeight="1" spans="2:2">
      <c r="B627" s="258"/>
    </row>
    <row r="628" s="253" customFormat="1" customHeight="1" spans="2:2">
      <c r="B628" s="258"/>
    </row>
    <row r="629" s="253" customFormat="1" customHeight="1" spans="2:2">
      <c r="B629" s="258"/>
    </row>
    <row r="630" s="253" customFormat="1" customHeight="1" spans="2:2">
      <c r="B630" s="258"/>
    </row>
    <row r="631" s="253" customFormat="1" customHeight="1" spans="2:2">
      <c r="B631" s="258"/>
    </row>
    <row r="632" s="253" customFormat="1" customHeight="1" spans="2:2">
      <c r="B632" s="258"/>
    </row>
    <row r="633" s="253" customFormat="1" customHeight="1" spans="2:2">
      <c r="B633" s="258"/>
    </row>
    <row r="634" s="253" customFormat="1" customHeight="1" spans="2:2">
      <c r="B634" s="258"/>
    </row>
    <row r="635" s="253" customFormat="1" customHeight="1" spans="2:2">
      <c r="B635" s="258"/>
    </row>
    <row r="636" s="253" customFormat="1" customHeight="1" spans="2:2">
      <c r="B636" s="258"/>
    </row>
    <row r="637" s="253" customFormat="1" customHeight="1" spans="2:2">
      <c r="B637" s="258"/>
    </row>
    <row r="638" s="253" customFormat="1" customHeight="1" spans="2:2">
      <c r="B638" s="258"/>
    </row>
    <row r="639" s="253" customFormat="1" customHeight="1" spans="2:2">
      <c r="B639" s="258"/>
    </row>
    <row r="640" s="253" customFormat="1" customHeight="1" spans="2:2">
      <c r="B640" s="258"/>
    </row>
    <row r="641" s="253" customFormat="1" customHeight="1" spans="2:2">
      <c r="B641" s="258"/>
    </row>
    <row r="642" s="253" customFormat="1" customHeight="1" spans="2:2">
      <c r="B642" s="258"/>
    </row>
    <row r="643" s="253" customFormat="1" customHeight="1" spans="2:2">
      <c r="B643" s="258"/>
    </row>
    <row r="644" s="253" customFormat="1" customHeight="1" spans="2:2">
      <c r="B644" s="258"/>
    </row>
    <row r="645" s="253" customFormat="1" customHeight="1" spans="2:2">
      <c r="B645" s="258"/>
    </row>
    <row r="646" s="253" customFormat="1" customHeight="1" spans="2:2">
      <c r="B646" s="258"/>
    </row>
    <row r="647" s="253" customFormat="1" customHeight="1" spans="2:2">
      <c r="B647" s="258"/>
    </row>
    <row r="648" s="253" customFormat="1" customHeight="1" spans="2:2">
      <c r="B648" s="258"/>
    </row>
    <row r="649" s="253" customFormat="1" customHeight="1" spans="2:2">
      <c r="B649" s="258"/>
    </row>
    <row r="650" s="253" customFormat="1" customHeight="1" spans="2:2">
      <c r="B650" s="258"/>
    </row>
    <row r="651" s="253" customFormat="1" customHeight="1" spans="2:2">
      <c r="B651" s="258"/>
    </row>
    <row r="652" s="253" customFormat="1" customHeight="1" spans="2:2">
      <c r="B652" s="258"/>
    </row>
    <row r="653" s="253" customFormat="1" customHeight="1" spans="2:2">
      <c r="B653" s="258"/>
    </row>
    <row r="654" s="253" customFormat="1" customHeight="1" spans="2:2">
      <c r="B654" s="258"/>
    </row>
    <row r="655" s="253" customFormat="1" customHeight="1" spans="2:2">
      <c r="B655" s="258"/>
    </row>
    <row r="656" s="253" customFormat="1" customHeight="1" spans="2:2">
      <c r="B656" s="258"/>
    </row>
    <row r="657" s="253" customFormat="1" customHeight="1" spans="2:2">
      <c r="B657" s="258"/>
    </row>
    <row r="658" s="253" customFormat="1" customHeight="1" spans="2:2">
      <c r="B658" s="258"/>
    </row>
    <row r="659" s="253" customFormat="1" customHeight="1" spans="2:2">
      <c r="B659" s="258"/>
    </row>
    <row r="660" s="253" customFormat="1" customHeight="1" spans="2:2">
      <c r="B660" s="258"/>
    </row>
    <row r="661" s="253" customFormat="1" customHeight="1" spans="2:2">
      <c r="B661" s="258"/>
    </row>
    <row r="662" s="253" customFormat="1" customHeight="1" spans="2:2">
      <c r="B662" s="258"/>
    </row>
    <row r="663" s="253" customFormat="1" customHeight="1" spans="2:2">
      <c r="B663" s="258"/>
    </row>
    <row r="664" s="253" customFormat="1" customHeight="1" spans="2:2">
      <c r="B664" s="258"/>
    </row>
    <row r="665" s="253" customFormat="1" customHeight="1" spans="2:2">
      <c r="B665" s="258"/>
    </row>
    <row r="666" s="253" customFormat="1" customHeight="1" spans="2:2">
      <c r="B666" s="258"/>
    </row>
    <row r="667" s="253" customFormat="1" customHeight="1" spans="2:2">
      <c r="B667" s="258"/>
    </row>
    <row r="668" s="253" customFormat="1" customHeight="1" spans="2:2">
      <c r="B668" s="258"/>
    </row>
    <row r="669" s="253" customFormat="1" customHeight="1" spans="2:2">
      <c r="B669" s="258"/>
    </row>
    <row r="670" s="253" customFormat="1" customHeight="1" spans="2:2">
      <c r="B670" s="258"/>
    </row>
    <row r="671" s="253" customFormat="1" customHeight="1" spans="2:2">
      <c r="B671" s="258"/>
    </row>
    <row r="672" s="253" customFormat="1" customHeight="1" spans="2:2">
      <c r="B672" s="258"/>
    </row>
    <row r="673" s="253" customFormat="1" customHeight="1" spans="2:2">
      <c r="B673" s="258"/>
    </row>
    <row r="674" s="253" customFormat="1" customHeight="1" spans="2:2">
      <c r="B674" s="258"/>
    </row>
    <row r="675" s="253" customFormat="1" customHeight="1" spans="2:2">
      <c r="B675" s="258"/>
    </row>
    <row r="676" s="253" customFormat="1" customHeight="1" spans="2:2">
      <c r="B676" s="258"/>
    </row>
    <row r="677" s="253" customFormat="1" customHeight="1" spans="2:2">
      <c r="B677" s="258"/>
    </row>
    <row r="678" s="253" customFormat="1" customHeight="1" spans="2:2">
      <c r="B678" s="258"/>
    </row>
    <row r="679" s="253" customFormat="1" customHeight="1" spans="2:2">
      <c r="B679" s="258"/>
    </row>
    <row r="680" s="253" customFormat="1" customHeight="1" spans="2:2">
      <c r="B680" s="258"/>
    </row>
    <row r="681" s="253" customFormat="1" customHeight="1" spans="2:2">
      <c r="B681" s="258"/>
    </row>
    <row r="682" s="253" customFormat="1" customHeight="1" spans="2:2">
      <c r="B682" s="258"/>
    </row>
    <row r="683" s="253" customFormat="1" customHeight="1" spans="2:2">
      <c r="B683" s="258"/>
    </row>
    <row r="684" s="253" customFormat="1" customHeight="1" spans="2:2">
      <c r="B684" s="258"/>
    </row>
    <row r="685" s="253" customFormat="1" customHeight="1" spans="2:2">
      <c r="B685" s="258"/>
    </row>
    <row r="686" s="253" customFormat="1" customHeight="1" spans="2:2">
      <c r="B686" s="258"/>
    </row>
    <row r="687" s="253" customFormat="1" customHeight="1" spans="2:2">
      <c r="B687" s="258"/>
    </row>
    <row r="688" s="253" customFormat="1" customHeight="1" spans="2:2">
      <c r="B688" s="258"/>
    </row>
    <row r="689" s="253" customFormat="1" customHeight="1" spans="2:2">
      <c r="B689" s="258"/>
    </row>
    <row r="690" s="253" customFormat="1" customHeight="1" spans="2:2">
      <c r="B690" s="258"/>
    </row>
    <row r="691" s="253" customFormat="1" customHeight="1" spans="2:2">
      <c r="B691" s="258"/>
    </row>
    <row r="692" s="253" customFormat="1" customHeight="1" spans="2:2">
      <c r="B692" s="258"/>
    </row>
    <row r="693" s="253" customFormat="1" customHeight="1" spans="2:2">
      <c r="B693" s="258"/>
    </row>
    <row r="694" s="253" customFormat="1" customHeight="1" spans="2:2">
      <c r="B694" s="258"/>
    </row>
    <row r="695" s="253" customFormat="1" customHeight="1" spans="2:2">
      <c r="B695" s="258"/>
    </row>
    <row r="696" s="253" customFormat="1" customHeight="1" spans="2:2">
      <c r="B696" s="258"/>
    </row>
    <row r="697" s="253" customFormat="1" customHeight="1" spans="2:2">
      <c r="B697" s="258"/>
    </row>
    <row r="698" s="253" customFormat="1" customHeight="1" spans="2:2">
      <c r="B698" s="258"/>
    </row>
    <row r="699" s="253" customFormat="1" customHeight="1" spans="2:2">
      <c r="B699" s="258"/>
    </row>
    <row r="700" s="253" customFormat="1" customHeight="1" spans="2:2">
      <c r="B700" s="258"/>
    </row>
    <row r="701" s="253" customFormat="1" customHeight="1" spans="2:2">
      <c r="B701" s="258"/>
    </row>
    <row r="702" s="253" customFormat="1" customHeight="1" spans="2:2">
      <c r="B702" s="258"/>
    </row>
    <row r="703" s="253" customFormat="1" customHeight="1" spans="2:2">
      <c r="B703" s="258"/>
    </row>
    <row r="704" s="253" customFormat="1" customHeight="1" spans="2:2">
      <c r="B704" s="258"/>
    </row>
    <row r="705" s="253" customFormat="1" customHeight="1" spans="2:2">
      <c r="B705" s="258"/>
    </row>
    <row r="706" s="253" customFormat="1" customHeight="1" spans="2:2">
      <c r="B706" s="258"/>
    </row>
    <row r="707" s="253" customFormat="1" customHeight="1" spans="2:2">
      <c r="B707" s="258"/>
    </row>
    <row r="708" s="253" customFormat="1" customHeight="1" spans="2:2">
      <c r="B708" s="258"/>
    </row>
    <row r="709" s="253" customFormat="1" customHeight="1" spans="2:2">
      <c r="B709" s="258"/>
    </row>
    <row r="710" s="253" customFormat="1" customHeight="1" spans="2:2">
      <c r="B710" s="258"/>
    </row>
    <row r="711" s="253" customFormat="1" customHeight="1" spans="2:2">
      <c r="B711" s="258"/>
    </row>
    <row r="712" s="253" customFormat="1" customHeight="1" spans="2:2">
      <c r="B712" s="258"/>
    </row>
    <row r="713" s="253" customFormat="1" customHeight="1" spans="2:2">
      <c r="B713" s="258"/>
    </row>
    <row r="714" s="253" customFormat="1" customHeight="1" spans="2:2">
      <c r="B714" s="258"/>
    </row>
    <row r="715" s="253" customFormat="1" customHeight="1" spans="2:2">
      <c r="B715" s="258"/>
    </row>
    <row r="716" s="253" customFormat="1" customHeight="1" spans="2:2">
      <c r="B716" s="258"/>
    </row>
    <row r="717" s="253" customFormat="1" customHeight="1" spans="2:2">
      <c r="B717" s="258"/>
    </row>
    <row r="718" s="253" customFormat="1" customHeight="1" spans="2:2">
      <c r="B718" s="258"/>
    </row>
    <row r="719" s="253" customFormat="1" customHeight="1" spans="2:2">
      <c r="B719" s="258"/>
    </row>
    <row r="720" s="253" customFormat="1" customHeight="1" spans="2:2">
      <c r="B720" s="258"/>
    </row>
    <row r="721" s="253" customFormat="1" customHeight="1" spans="2:2">
      <c r="B721" s="258"/>
    </row>
    <row r="722" s="253" customFormat="1" customHeight="1" spans="2:2">
      <c r="B722" s="258"/>
    </row>
    <row r="723" s="253" customFormat="1" customHeight="1" spans="2:2">
      <c r="B723" s="258"/>
    </row>
    <row r="724" s="253" customFormat="1" customHeight="1" spans="2:2">
      <c r="B724" s="258"/>
    </row>
    <row r="725" s="253" customFormat="1" customHeight="1" spans="2:2">
      <c r="B725" s="258"/>
    </row>
    <row r="726" s="253" customFormat="1" customHeight="1" spans="2:2">
      <c r="B726" s="258"/>
    </row>
    <row r="727" s="253" customFormat="1" customHeight="1" spans="2:2">
      <c r="B727" s="258"/>
    </row>
    <row r="728" s="253" customFormat="1" customHeight="1" spans="2:2">
      <c r="B728" s="258"/>
    </row>
    <row r="729" s="253" customFormat="1" customHeight="1" spans="2:2">
      <c r="B729" s="258"/>
    </row>
    <row r="730" s="253" customFormat="1" customHeight="1" spans="2:2">
      <c r="B730" s="258"/>
    </row>
    <row r="731" s="253" customFormat="1" customHeight="1" spans="2:2">
      <c r="B731" s="258"/>
    </row>
    <row r="732" s="253" customFormat="1" customHeight="1" spans="2:2">
      <c r="B732" s="258"/>
    </row>
    <row r="733" s="253" customFormat="1" customHeight="1" spans="2:2">
      <c r="B733" s="258"/>
    </row>
    <row r="734" s="253" customFormat="1" customHeight="1" spans="2:2">
      <c r="B734" s="258"/>
    </row>
    <row r="735" s="253" customFormat="1" customHeight="1" spans="2:2">
      <c r="B735" s="258"/>
    </row>
    <row r="736" s="253" customFormat="1" customHeight="1" spans="2:2">
      <c r="B736" s="258"/>
    </row>
    <row r="737" s="253" customFormat="1" customHeight="1" spans="2:2">
      <c r="B737" s="258"/>
    </row>
    <row r="738" s="253" customFormat="1" customHeight="1" spans="2:2">
      <c r="B738" s="258"/>
    </row>
    <row r="739" s="253" customFormat="1" customHeight="1" spans="2:2">
      <c r="B739" s="258"/>
    </row>
    <row r="740" s="253" customFormat="1" customHeight="1" spans="2:2">
      <c r="B740" s="258"/>
    </row>
    <row r="741" s="253" customFormat="1" customHeight="1" spans="2:2">
      <c r="B741" s="258"/>
    </row>
    <row r="742" s="253" customFormat="1" customHeight="1" spans="2:2">
      <c r="B742" s="258"/>
    </row>
    <row r="743" s="253" customFormat="1" customHeight="1" spans="2:2">
      <c r="B743" s="258"/>
    </row>
    <row r="744" s="253" customFormat="1" customHeight="1" spans="2:2">
      <c r="B744" s="258"/>
    </row>
    <row r="745" s="253" customFormat="1" customHeight="1" spans="2:2">
      <c r="B745" s="258"/>
    </row>
    <row r="746" s="253" customFormat="1" customHeight="1" spans="2:2">
      <c r="B746" s="258"/>
    </row>
    <row r="747" s="253" customFormat="1" customHeight="1" spans="2:2">
      <c r="B747" s="258"/>
    </row>
    <row r="748" s="253" customFormat="1" customHeight="1" spans="2:2">
      <c r="B748" s="258"/>
    </row>
    <row r="749" s="253" customFormat="1" customHeight="1" spans="2:2">
      <c r="B749" s="258"/>
    </row>
    <row r="750" s="253" customFormat="1" customHeight="1" spans="2:2">
      <c r="B750" s="258"/>
    </row>
    <row r="751" s="253" customFormat="1" customHeight="1" spans="2:2">
      <c r="B751" s="258"/>
    </row>
    <row r="752" s="253" customFormat="1" customHeight="1" spans="2:2">
      <c r="B752" s="258"/>
    </row>
    <row r="753" s="253" customFormat="1" customHeight="1" spans="2:2">
      <c r="B753" s="258"/>
    </row>
    <row r="754" s="253" customFormat="1" customHeight="1" spans="2:2">
      <c r="B754" s="258"/>
    </row>
    <row r="755" s="253" customFormat="1" customHeight="1" spans="2:2">
      <c r="B755" s="258"/>
    </row>
    <row r="756" s="253" customFormat="1" customHeight="1" spans="2:2">
      <c r="B756" s="258"/>
    </row>
    <row r="757" s="253" customFormat="1" customHeight="1" spans="2:2">
      <c r="B757" s="258"/>
    </row>
    <row r="758" s="253" customFormat="1" customHeight="1" spans="2:2">
      <c r="B758" s="258"/>
    </row>
    <row r="759" s="253" customFormat="1" customHeight="1" spans="2:2">
      <c r="B759" s="258"/>
    </row>
    <row r="760" s="253" customFormat="1" customHeight="1" spans="2:2">
      <c r="B760" s="258"/>
    </row>
    <row r="761" s="253" customFormat="1" customHeight="1" spans="2:2">
      <c r="B761" s="258"/>
    </row>
    <row r="762" s="253" customFormat="1" customHeight="1" spans="2:2">
      <c r="B762" s="258"/>
    </row>
    <row r="763" s="253" customFormat="1" customHeight="1" spans="2:2">
      <c r="B763" s="258"/>
    </row>
    <row r="764" s="253" customFormat="1" customHeight="1" spans="2:2">
      <c r="B764" s="258"/>
    </row>
    <row r="765" s="253" customFormat="1" customHeight="1" spans="2:2">
      <c r="B765" s="258"/>
    </row>
    <row r="766" s="253" customFormat="1" customHeight="1" spans="2:2">
      <c r="B766" s="258"/>
    </row>
    <row r="767" s="253" customFormat="1" customHeight="1" spans="2:2">
      <c r="B767" s="258"/>
    </row>
    <row r="768" s="253" customFormat="1" customHeight="1" spans="2:2">
      <c r="B768" s="258"/>
    </row>
    <row r="769" s="253" customFormat="1" customHeight="1" spans="2:2">
      <c r="B769" s="258"/>
    </row>
    <row r="770" s="253" customFormat="1" customHeight="1" spans="2:2">
      <c r="B770" s="258"/>
    </row>
    <row r="771" s="253" customFormat="1" customHeight="1" spans="2:2">
      <c r="B771" s="258"/>
    </row>
    <row r="772" s="253" customFormat="1" customHeight="1" spans="2:2">
      <c r="B772" s="258"/>
    </row>
    <row r="773" s="253" customFormat="1" customHeight="1" spans="2:2">
      <c r="B773" s="258"/>
    </row>
    <row r="774" s="253" customFormat="1" customHeight="1" spans="2:2">
      <c r="B774" s="258"/>
    </row>
    <row r="775" s="253" customFormat="1" customHeight="1" spans="2:2">
      <c r="B775" s="258"/>
    </row>
    <row r="776" s="253" customFormat="1" customHeight="1" spans="2:2">
      <c r="B776" s="258"/>
    </row>
    <row r="777" s="253" customFormat="1" customHeight="1" spans="2:2">
      <c r="B777" s="258"/>
    </row>
    <row r="778" s="253" customFormat="1" customHeight="1" spans="2:2">
      <c r="B778" s="258"/>
    </row>
    <row r="779" s="253" customFormat="1" customHeight="1" spans="2:2">
      <c r="B779" s="258"/>
    </row>
    <row r="780" s="253" customFormat="1" customHeight="1" spans="2:2">
      <c r="B780" s="258"/>
    </row>
    <row r="781" s="253" customFormat="1" customHeight="1" spans="2:2">
      <c r="B781" s="258"/>
    </row>
    <row r="782" s="253" customFormat="1" customHeight="1" spans="2:2">
      <c r="B782" s="258"/>
    </row>
    <row r="783" s="253" customFormat="1" customHeight="1" spans="2:2">
      <c r="B783" s="258"/>
    </row>
    <row r="784" s="253" customFormat="1" customHeight="1" spans="2:2">
      <c r="B784" s="258"/>
    </row>
    <row r="785" s="253" customFormat="1" customHeight="1" spans="2:2">
      <c r="B785" s="258"/>
    </row>
    <row r="786" s="253" customFormat="1" customHeight="1" spans="2:2">
      <c r="B786" s="258"/>
    </row>
    <row r="787" s="253" customFormat="1" customHeight="1" spans="2:2">
      <c r="B787" s="258"/>
    </row>
    <row r="788" s="253" customFormat="1" customHeight="1" spans="2:2">
      <c r="B788" s="258"/>
    </row>
    <row r="789" s="253" customFormat="1" customHeight="1" spans="2:2">
      <c r="B789" s="258"/>
    </row>
    <row r="790" s="253" customFormat="1" customHeight="1" spans="2:2">
      <c r="B790" s="258"/>
    </row>
    <row r="791" s="253" customFormat="1" customHeight="1" spans="2:2">
      <c r="B791" s="258"/>
    </row>
    <row r="792" s="253" customFormat="1" customHeight="1" spans="2:2">
      <c r="B792" s="258"/>
    </row>
    <row r="793" s="253" customFormat="1" customHeight="1" spans="2:2">
      <c r="B793" s="258"/>
    </row>
    <row r="794" s="253" customFormat="1" customHeight="1" spans="2:2">
      <c r="B794" s="258"/>
    </row>
    <row r="795" s="253" customFormat="1" customHeight="1" spans="2:2">
      <c r="B795" s="258"/>
    </row>
    <row r="796" s="253" customFormat="1" customHeight="1" spans="2:2">
      <c r="B796" s="258"/>
    </row>
    <row r="797" s="253" customFormat="1" customHeight="1" spans="2:2">
      <c r="B797" s="258"/>
    </row>
    <row r="798" s="253" customFormat="1" customHeight="1" spans="2:2">
      <c r="B798" s="258"/>
    </row>
    <row r="799" s="253" customFormat="1" customHeight="1" spans="2:2">
      <c r="B799" s="258"/>
    </row>
    <row r="800" s="253" customFormat="1" customHeight="1" spans="2:2">
      <c r="B800" s="258"/>
    </row>
    <row r="801" s="253" customFormat="1" customHeight="1" spans="2:2">
      <c r="B801" s="258"/>
    </row>
    <row r="802" s="253" customFormat="1" customHeight="1" spans="2:2">
      <c r="B802" s="258"/>
    </row>
    <row r="803" s="253" customFormat="1" customHeight="1" spans="2:2">
      <c r="B803" s="258"/>
    </row>
    <row r="804" s="253" customFormat="1" customHeight="1" spans="2:2">
      <c r="B804" s="258"/>
    </row>
    <row r="805" s="253" customFormat="1" customHeight="1" spans="2:2">
      <c r="B805" s="258"/>
    </row>
    <row r="806" s="253" customFormat="1" customHeight="1" spans="2:2">
      <c r="B806" s="258"/>
    </row>
    <row r="807" s="253" customFormat="1" customHeight="1" spans="2:2">
      <c r="B807" s="258"/>
    </row>
    <row r="808" s="253" customFormat="1" customHeight="1" spans="2:2">
      <c r="B808" s="258"/>
    </row>
    <row r="809" s="253" customFormat="1" customHeight="1" spans="2:2">
      <c r="B809" s="258"/>
    </row>
    <row r="810" s="253" customFormat="1" customHeight="1" spans="2:2">
      <c r="B810" s="258"/>
    </row>
    <row r="811" s="253" customFormat="1" customHeight="1" spans="2:2">
      <c r="B811" s="258"/>
    </row>
    <row r="812" s="253" customFormat="1" customHeight="1" spans="2:2">
      <c r="B812" s="258"/>
    </row>
    <row r="813" s="253" customFormat="1" customHeight="1" spans="2:2">
      <c r="B813" s="258"/>
    </row>
    <row r="814" s="253" customFormat="1" customHeight="1" spans="2:2">
      <c r="B814" s="258"/>
    </row>
    <row r="815" s="253" customFormat="1" customHeight="1" spans="2:2">
      <c r="B815" s="258"/>
    </row>
    <row r="816" s="253" customFormat="1" customHeight="1" spans="2:2">
      <c r="B816" s="258"/>
    </row>
    <row r="817" s="253" customFormat="1" customHeight="1" spans="2:2">
      <c r="B817" s="258"/>
    </row>
    <row r="818" s="253" customFormat="1" customHeight="1" spans="2:2">
      <c r="B818" s="258"/>
    </row>
    <row r="819" s="253" customFormat="1" customHeight="1" spans="2:2">
      <c r="B819" s="258"/>
    </row>
    <row r="820" s="253" customFormat="1" customHeight="1" spans="2:2">
      <c r="B820" s="258"/>
    </row>
    <row r="821" s="253" customFormat="1" customHeight="1" spans="2:2">
      <c r="B821" s="258"/>
    </row>
    <row r="822" s="253" customFormat="1" customHeight="1" spans="2:2">
      <c r="B822" s="258"/>
    </row>
    <row r="823" s="253" customFormat="1" customHeight="1" spans="2:2">
      <c r="B823" s="258"/>
    </row>
    <row r="824" s="253" customFormat="1" customHeight="1" spans="2:2">
      <c r="B824" s="258"/>
    </row>
    <row r="825" s="253" customFormat="1" customHeight="1" spans="2:2">
      <c r="B825" s="258"/>
    </row>
    <row r="826" s="253" customFormat="1" customHeight="1" spans="2:2">
      <c r="B826" s="258"/>
    </row>
    <row r="827" s="253" customFormat="1" customHeight="1" spans="2:2">
      <c r="B827" s="258"/>
    </row>
    <row r="828" s="253" customFormat="1" customHeight="1" spans="2:2">
      <c r="B828" s="258"/>
    </row>
    <row r="829" s="253" customFormat="1" customHeight="1" spans="2:2">
      <c r="B829" s="258"/>
    </row>
    <row r="830" s="253" customFormat="1" customHeight="1" spans="2:2">
      <c r="B830" s="258"/>
    </row>
    <row r="831" s="253" customFormat="1" customHeight="1" spans="2:2">
      <c r="B831" s="258"/>
    </row>
    <row r="832" s="253" customFormat="1" customHeight="1" spans="2:2">
      <c r="B832" s="258"/>
    </row>
    <row r="833" s="253" customFormat="1" customHeight="1" spans="2:2">
      <c r="B833" s="258"/>
    </row>
    <row r="834" s="253" customFormat="1" customHeight="1" spans="2:2">
      <c r="B834" s="258"/>
    </row>
    <row r="835" s="253" customFormat="1" customHeight="1" spans="2:2">
      <c r="B835" s="258"/>
    </row>
    <row r="836" s="253" customFormat="1" customHeight="1" spans="2:2">
      <c r="B836" s="258"/>
    </row>
    <row r="837" s="253" customFormat="1" customHeight="1" spans="2:2">
      <c r="B837" s="258"/>
    </row>
    <row r="838" s="253" customFormat="1" customHeight="1" spans="2:2">
      <c r="B838" s="258"/>
    </row>
    <row r="839" s="253" customFormat="1" customHeight="1" spans="2:2">
      <c r="B839" s="258"/>
    </row>
    <row r="840" s="253" customFormat="1" customHeight="1" spans="2:2">
      <c r="B840" s="258"/>
    </row>
    <row r="841" s="253" customFormat="1" customHeight="1" spans="2:2">
      <c r="B841" s="258"/>
    </row>
    <row r="842" s="253" customFormat="1" customHeight="1" spans="2:2">
      <c r="B842" s="258"/>
    </row>
    <row r="843" s="253" customFormat="1" customHeight="1" spans="2:2">
      <c r="B843" s="258"/>
    </row>
    <row r="844" s="253" customFormat="1" customHeight="1" spans="2:2">
      <c r="B844" s="258"/>
    </row>
    <row r="845" s="253" customFormat="1" customHeight="1" spans="2:2">
      <c r="B845" s="258"/>
    </row>
    <row r="846" s="253" customFormat="1" customHeight="1" spans="2:2">
      <c r="B846" s="258"/>
    </row>
    <row r="847" s="253" customFormat="1" customHeight="1" spans="2:2">
      <c r="B847" s="258"/>
    </row>
    <row r="848" s="253" customFormat="1" customHeight="1" spans="2:2">
      <c r="B848" s="258"/>
    </row>
    <row r="849" s="253" customFormat="1" customHeight="1" spans="2:2">
      <c r="B849" s="258"/>
    </row>
    <row r="850" s="253" customFormat="1" customHeight="1" spans="2:2">
      <c r="B850" s="258"/>
    </row>
    <row r="851" s="253" customFormat="1" customHeight="1" spans="2:2">
      <c r="B851" s="258"/>
    </row>
    <row r="852" s="253" customFormat="1" customHeight="1" spans="2:2">
      <c r="B852" s="258"/>
    </row>
    <row r="853" s="253" customFormat="1" customHeight="1" spans="2:2">
      <c r="B853" s="258"/>
    </row>
    <row r="854" s="253" customFormat="1" customHeight="1" spans="2:2">
      <c r="B854" s="258"/>
    </row>
    <row r="855" s="253" customFormat="1" customHeight="1" spans="2:2">
      <c r="B855" s="258"/>
    </row>
    <row r="856" s="253" customFormat="1" customHeight="1" spans="2:2">
      <c r="B856" s="258"/>
    </row>
    <row r="857" s="253" customFormat="1" customHeight="1" spans="2:2">
      <c r="B857" s="258"/>
    </row>
    <row r="858" s="253" customFormat="1" customHeight="1" spans="2:2">
      <c r="B858" s="258"/>
    </row>
    <row r="859" s="253" customFormat="1" customHeight="1" spans="2:2">
      <c r="B859" s="258"/>
    </row>
    <row r="860" s="253" customFormat="1" customHeight="1" spans="2:2">
      <c r="B860" s="258"/>
    </row>
    <row r="861" s="253" customFormat="1" customHeight="1" spans="2:2">
      <c r="B861" s="258"/>
    </row>
    <row r="862" s="253" customFormat="1" customHeight="1" spans="2:2">
      <c r="B862" s="258"/>
    </row>
    <row r="863" s="253" customFormat="1" customHeight="1" spans="2:2">
      <c r="B863" s="258"/>
    </row>
    <row r="864" s="253" customFormat="1" customHeight="1" spans="2:2">
      <c r="B864" s="258"/>
    </row>
    <row r="865" s="253" customFormat="1" customHeight="1" spans="2:2">
      <c r="B865" s="258"/>
    </row>
    <row r="866" s="253" customFormat="1" customHeight="1" spans="2:2">
      <c r="B866" s="258"/>
    </row>
    <row r="867" s="253" customFormat="1" customHeight="1" spans="2:2">
      <c r="B867" s="258"/>
    </row>
    <row r="868" s="253" customFormat="1" customHeight="1" spans="2:2">
      <c r="B868" s="258"/>
    </row>
    <row r="869" s="253" customFormat="1" customHeight="1" spans="2:2">
      <c r="B869" s="258"/>
    </row>
    <row r="870" s="253" customFormat="1" customHeight="1" spans="2:2">
      <c r="B870" s="258"/>
    </row>
    <row r="871" s="253" customFormat="1" customHeight="1" spans="2:2">
      <c r="B871" s="258"/>
    </row>
    <row r="872" s="253" customFormat="1" customHeight="1" spans="2:2">
      <c r="B872" s="258"/>
    </row>
    <row r="873" s="253" customFormat="1" customHeight="1" spans="2:2">
      <c r="B873" s="258"/>
    </row>
    <row r="874" s="253" customFormat="1" customHeight="1" spans="2:2">
      <c r="B874" s="258"/>
    </row>
    <row r="875" s="253" customFormat="1" customHeight="1" spans="2:2">
      <c r="B875" s="258"/>
    </row>
    <row r="876" s="253" customFormat="1" customHeight="1" spans="2:2">
      <c r="B876" s="258"/>
    </row>
    <row r="877" s="253" customFormat="1" customHeight="1" spans="2:2">
      <c r="B877" s="258"/>
    </row>
    <row r="878" s="253" customFormat="1" customHeight="1" spans="2:2">
      <c r="B878" s="258"/>
    </row>
    <row r="879" s="253" customFormat="1" customHeight="1" spans="2:2">
      <c r="B879" s="258"/>
    </row>
    <row r="880" s="253" customFormat="1" customHeight="1" spans="2:2">
      <c r="B880" s="258"/>
    </row>
    <row r="881" s="253" customFormat="1" customHeight="1" spans="2:2">
      <c r="B881" s="258"/>
    </row>
    <row r="882" s="253" customFormat="1" customHeight="1" spans="2:2">
      <c r="B882" s="258"/>
    </row>
    <row r="883" s="253" customFormat="1" customHeight="1" spans="2:2">
      <c r="B883" s="258"/>
    </row>
    <row r="884" s="253" customFormat="1" customHeight="1" spans="2:2">
      <c r="B884" s="258"/>
    </row>
    <row r="885" s="253" customFormat="1" customHeight="1" spans="2:2">
      <c r="B885" s="258"/>
    </row>
    <row r="886" s="253" customFormat="1" customHeight="1" spans="2:2">
      <c r="B886" s="258"/>
    </row>
    <row r="887" s="253" customFormat="1" customHeight="1" spans="2:2">
      <c r="B887" s="258"/>
    </row>
    <row r="888" s="253" customFormat="1" customHeight="1" spans="2:2">
      <c r="B888" s="258"/>
    </row>
    <row r="889" s="253" customFormat="1" customHeight="1" spans="2:2">
      <c r="B889" s="258"/>
    </row>
    <row r="890" s="253" customFormat="1" customHeight="1" spans="2:2">
      <c r="B890" s="258"/>
    </row>
    <row r="891" s="253" customFormat="1" customHeight="1" spans="2:2">
      <c r="B891" s="258"/>
    </row>
    <row r="892" s="253" customFormat="1" customHeight="1" spans="2:2">
      <c r="B892" s="258"/>
    </row>
    <row r="893" s="253" customFormat="1" customHeight="1" spans="2:2">
      <c r="B893" s="258"/>
    </row>
    <row r="894" s="253" customFormat="1" customHeight="1" spans="2:2">
      <c r="B894" s="258"/>
    </row>
    <row r="895" s="253" customFormat="1" customHeight="1" spans="2:2">
      <c r="B895" s="258"/>
    </row>
    <row r="896" s="253" customFormat="1" customHeight="1" spans="2:2">
      <c r="B896" s="258"/>
    </row>
    <row r="897" s="253" customFormat="1" customHeight="1" spans="2:2">
      <c r="B897" s="258"/>
    </row>
    <row r="898" s="253" customFormat="1" customHeight="1" spans="2:2">
      <c r="B898" s="258"/>
    </row>
    <row r="899" s="253" customFormat="1" customHeight="1" spans="2:2">
      <c r="B899" s="258"/>
    </row>
    <row r="900" s="253" customFormat="1" customHeight="1" spans="2:2">
      <c r="B900" s="258"/>
    </row>
    <row r="901" s="253" customFormat="1" customHeight="1" spans="2:2">
      <c r="B901" s="258"/>
    </row>
    <row r="902" s="253" customFormat="1" customHeight="1" spans="2:2">
      <c r="B902" s="258"/>
    </row>
    <row r="903" s="253" customFormat="1" customHeight="1" spans="2:2">
      <c r="B903" s="258"/>
    </row>
    <row r="904" s="253" customFormat="1" customHeight="1" spans="2:2">
      <c r="B904" s="258"/>
    </row>
    <row r="905" s="253" customFormat="1" customHeight="1" spans="2:2">
      <c r="B905" s="258"/>
    </row>
    <row r="906" s="253" customFormat="1" customHeight="1" spans="2:2">
      <c r="B906" s="258"/>
    </row>
    <row r="907" s="253" customFormat="1" customHeight="1" spans="2:2">
      <c r="B907" s="258"/>
    </row>
    <row r="908" s="253" customFormat="1" customHeight="1" spans="2:2">
      <c r="B908" s="258"/>
    </row>
    <row r="909" s="253" customFormat="1" customHeight="1" spans="2:2">
      <c r="B909" s="258"/>
    </row>
    <row r="910" s="253" customFormat="1" customHeight="1" spans="2:2">
      <c r="B910" s="258"/>
    </row>
    <row r="911" s="253" customFormat="1" customHeight="1" spans="2:2">
      <c r="B911" s="258"/>
    </row>
    <row r="912" s="253" customFormat="1" customHeight="1" spans="2:2">
      <c r="B912" s="258"/>
    </row>
    <row r="913" s="253" customFormat="1" customHeight="1" spans="2:2">
      <c r="B913" s="258"/>
    </row>
    <row r="914" s="253" customFormat="1" customHeight="1" spans="2:2">
      <c r="B914" s="258"/>
    </row>
    <row r="915" s="253" customFormat="1" customHeight="1" spans="2:2">
      <c r="B915" s="258"/>
    </row>
    <row r="916" s="253" customFormat="1" customHeight="1" spans="2:2">
      <c r="B916" s="258"/>
    </row>
    <row r="917" s="253" customFormat="1" customHeight="1" spans="2:2">
      <c r="B917" s="258"/>
    </row>
    <row r="918" s="253" customFormat="1" customHeight="1" spans="2:2">
      <c r="B918" s="258"/>
    </row>
    <row r="919" s="253" customFormat="1" customHeight="1" spans="2:2">
      <c r="B919" s="258"/>
    </row>
    <row r="920" s="253" customFormat="1" customHeight="1" spans="2:2">
      <c r="B920" s="258"/>
    </row>
    <row r="921" s="253" customFormat="1" customHeight="1" spans="2:2">
      <c r="B921" s="258"/>
    </row>
    <row r="922" s="253" customFormat="1" customHeight="1" spans="2:2">
      <c r="B922" s="258"/>
    </row>
    <row r="923" s="253" customFormat="1" customHeight="1" spans="2:2">
      <c r="B923" s="258"/>
    </row>
    <row r="924" s="253" customFormat="1" customHeight="1" spans="2:2">
      <c r="B924" s="258"/>
    </row>
    <row r="925" s="253" customFormat="1" customHeight="1" spans="2:2">
      <c r="B925" s="258"/>
    </row>
    <row r="926" s="253" customFormat="1" customHeight="1" spans="2:2">
      <c r="B926" s="258"/>
    </row>
    <row r="927" s="253" customFormat="1" customHeight="1" spans="2:2">
      <c r="B927" s="258"/>
    </row>
    <row r="928" s="253" customFormat="1" customHeight="1" spans="2:2">
      <c r="B928" s="258"/>
    </row>
    <row r="929" s="253" customFormat="1" customHeight="1" spans="2:2">
      <c r="B929" s="258"/>
    </row>
    <row r="930" s="253" customFormat="1" customHeight="1" spans="2:2">
      <c r="B930" s="258"/>
    </row>
    <row r="931" s="253" customFormat="1" customHeight="1" spans="2:2">
      <c r="B931" s="258"/>
    </row>
    <row r="932" s="253" customFormat="1" customHeight="1" spans="2:2">
      <c r="B932" s="258"/>
    </row>
    <row r="933" s="253" customFormat="1" customHeight="1" spans="2:2">
      <c r="B933" s="258"/>
    </row>
    <row r="934" s="253" customFormat="1" customHeight="1" spans="2:2">
      <c r="B934" s="258"/>
    </row>
    <row r="935" s="253" customFormat="1" customHeight="1" spans="2:2">
      <c r="B935" s="258"/>
    </row>
    <row r="936" s="253" customFormat="1" customHeight="1" spans="2:2">
      <c r="B936" s="258"/>
    </row>
    <row r="937" s="253" customFormat="1" customHeight="1" spans="2:2">
      <c r="B937" s="258"/>
    </row>
    <row r="938" s="253" customFormat="1" customHeight="1" spans="2:2">
      <c r="B938" s="258"/>
    </row>
    <row r="939" s="253" customFormat="1" customHeight="1" spans="2:2">
      <c r="B939" s="258"/>
    </row>
    <row r="940" s="253" customFormat="1" customHeight="1" spans="2:2">
      <c r="B940" s="258"/>
    </row>
    <row r="941" s="253" customFormat="1" customHeight="1" spans="2:2">
      <c r="B941" s="258"/>
    </row>
    <row r="942" s="253" customFormat="1" customHeight="1" spans="2:2">
      <c r="B942" s="258"/>
    </row>
    <row r="943" s="253" customFormat="1" customHeight="1" spans="2:2">
      <c r="B943" s="258"/>
    </row>
    <row r="944" s="253" customFormat="1" customHeight="1" spans="2:2">
      <c r="B944" s="258"/>
    </row>
    <row r="945" s="253" customFormat="1" customHeight="1" spans="2:2">
      <c r="B945" s="258"/>
    </row>
    <row r="946" s="253" customFormat="1" customHeight="1" spans="2:2">
      <c r="B946" s="258"/>
    </row>
    <row r="947" s="253" customFormat="1" customHeight="1" spans="2:2">
      <c r="B947" s="258"/>
    </row>
    <row r="948" s="253" customFormat="1" customHeight="1" spans="2:2">
      <c r="B948" s="258"/>
    </row>
    <row r="949" s="253" customFormat="1" customHeight="1" spans="2:2">
      <c r="B949" s="258"/>
    </row>
    <row r="950" s="253" customFormat="1" customHeight="1" spans="2:2">
      <c r="B950" s="258"/>
    </row>
    <row r="951" s="253" customFormat="1" customHeight="1" spans="2:2">
      <c r="B951" s="258"/>
    </row>
    <row r="952" s="253" customFormat="1" customHeight="1" spans="2:2">
      <c r="B952" s="258"/>
    </row>
    <row r="953" s="253" customFormat="1" customHeight="1" spans="2:2">
      <c r="B953" s="258"/>
    </row>
    <row r="954" s="253" customFormat="1" customHeight="1" spans="2:2">
      <c r="B954" s="258"/>
    </row>
    <row r="955" s="253" customFormat="1" customHeight="1" spans="2:2">
      <c r="B955" s="258"/>
    </row>
    <row r="956" s="253" customFormat="1" customHeight="1" spans="2:2">
      <c r="B956" s="258"/>
    </row>
    <row r="957" s="253" customFormat="1" customHeight="1" spans="2:2">
      <c r="B957" s="258"/>
    </row>
    <row r="958" s="253" customFormat="1" customHeight="1" spans="2:2">
      <c r="B958" s="258"/>
    </row>
    <row r="959" s="253" customFormat="1" customHeight="1" spans="2:2">
      <c r="B959" s="258"/>
    </row>
    <row r="960" s="253" customFormat="1" customHeight="1" spans="2:2">
      <c r="B960" s="258"/>
    </row>
    <row r="961" s="253" customFormat="1" customHeight="1" spans="2:2">
      <c r="B961" s="258"/>
    </row>
    <row r="962" s="253" customFormat="1" customHeight="1" spans="2:2">
      <c r="B962" s="258"/>
    </row>
    <row r="963" s="253" customFormat="1" customHeight="1" spans="2:2">
      <c r="B963" s="258"/>
    </row>
    <row r="964" s="253" customFormat="1" customHeight="1" spans="2:2">
      <c r="B964" s="258"/>
    </row>
    <row r="965" s="253" customFormat="1" customHeight="1" spans="2:2">
      <c r="B965" s="258"/>
    </row>
    <row r="966" s="253" customFormat="1" customHeight="1" spans="2:2">
      <c r="B966" s="258"/>
    </row>
    <row r="967" s="253" customFormat="1" customHeight="1" spans="2:2">
      <c r="B967" s="258"/>
    </row>
    <row r="968" s="253" customFormat="1" customHeight="1" spans="2:2">
      <c r="B968" s="258"/>
    </row>
    <row r="969" s="253" customFormat="1" customHeight="1" spans="2:2">
      <c r="B969" s="258"/>
    </row>
    <row r="970" s="253" customFormat="1" customHeight="1" spans="2:2">
      <c r="B970" s="258"/>
    </row>
    <row r="971" s="253" customFormat="1" customHeight="1" spans="2:2">
      <c r="B971" s="258"/>
    </row>
    <row r="972" s="253" customFormat="1" customHeight="1" spans="2:2">
      <c r="B972" s="258"/>
    </row>
    <row r="973" s="253" customFormat="1" customHeight="1" spans="2:2">
      <c r="B973" s="258"/>
    </row>
    <row r="974" s="253" customFormat="1" customHeight="1" spans="2:2">
      <c r="B974" s="258"/>
    </row>
    <row r="975" s="253" customFormat="1" customHeight="1" spans="2:2">
      <c r="B975" s="258"/>
    </row>
    <row r="976" s="253" customFormat="1" customHeight="1" spans="2:2">
      <c r="B976" s="258"/>
    </row>
    <row r="977" s="253" customFormat="1" customHeight="1" spans="2:2">
      <c r="B977" s="258"/>
    </row>
    <row r="978" s="253" customFormat="1" customHeight="1" spans="2:2">
      <c r="B978" s="258"/>
    </row>
    <row r="979" s="253" customFormat="1" customHeight="1" spans="2:2">
      <c r="B979" s="258"/>
    </row>
    <row r="980" s="253" customFormat="1" customHeight="1" spans="2:2">
      <c r="B980" s="258"/>
    </row>
    <row r="981" s="253" customFormat="1" customHeight="1" spans="2:2">
      <c r="B981" s="258"/>
    </row>
    <row r="982" s="253" customFormat="1" customHeight="1" spans="2:2">
      <c r="B982" s="258"/>
    </row>
    <row r="983" s="253" customFormat="1" customHeight="1" spans="2:2">
      <c r="B983" s="258"/>
    </row>
    <row r="984" s="253" customFormat="1" customHeight="1" spans="2:2">
      <c r="B984" s="258"/>
    </row>
    <row r="985" s="253" customFormat="1" customHeight="1" spans="2:2">
      <c r="B985" s="258"/>
    </row>
    <row r="986" s="253" customFormat="1" customHeight="1" spans="2:2">
      <c r="B986" s="258"/>
    </row>
    <row r="987" s="253" customFormat="1" customHeight="1" spans="2:2">
      <c r="B987" s="258"/>
    </row>
    <row r="988" s="253" customFormat="1" customHeight="1" spans="2:2">
      <c r="B988" s="258"/>
    </row>
    <row r="989" s="253" customFormat="1" customHeight="1" spans="2:2">
      <c r="B989" s="258"/>
    </row>
    <row r="990" s="253" customFormat="1" customHeight="1" spans="2:2">
      <c r="B990" s="258"/>
    </row>
    <row r="991" s="253" customFormat="1" customHeight="1" spans="2:2">
      <c r="B991" s="258"/>
    </row>
    <row r="992" s="253" customFormat="1" customHeight="1" spans="2:2">
      <c r="B992" s="258"/>
    </row>
    <row r="993" s="253" customFormat="1" customHeight="1" spans="2:2">
      <c r="B993" s="258"/>
    </row>
    <row r="994" s="253" customFormat="1" customHeight="1" spans="2:2">
      <c r="B994" s="258"/>
    </row>
    <row r="995" s="253" customFormat="1" customHeight="1" spans="2:2">
      <c r="B995" s="258"/>
    </row>
    <row r="996" s="253" customFormat="1" customHeight="1" spans="2:2">
      <c r="B996" s="258"/>
    </row>
    <row r="997" s="253" customFormat="1" customHeight="1" spans="2:2">
      <c r="B997" s="258"/>
    </row>
    <row r="998" s="253" customFormat="1" customHeight="1" spans="2:2">
      <c r="B998" s="258"/>
    </row>
    <row r="999" s="253" customFormat="1" customHeight="1" spans="2:2">
      <c r="B999" s="258"/>
    </row>
    <row r="1000" s="253" customFormat="1" customHeight="1" spans="2:2">
      <c r="B1000" s="258"/>
    </row>
    <row r="1001" s="253" customFormat="1" customHeight="1" spans="2:2">
      <c r="B1001" s="258"/>
    </row>
    <row r="1002" s="253" customFormat="1" customHeight="1" spans="2:2">
      <c r="B1002" s="258"/>
    </row>
    <row r="1003" s="253" customFormat="1" customHeight="1" spans="2:2">
      <c r="B1003" s="258"/>
    </row>
    <row r="1004" s="253" customFormat="1" customHeight="1" spans="2:2">
      <c r="B1004" s="258"/>
    </row>
    <row r="1005" s="253" customFormat="1" customHeight="1" spans="2:2">
      <c r="B1005" s="258"/>
    </row>
    <row r="1006" s="253" customFormat="1" customHeight="1" spans="2:2">
      <c r="B1006" s="258"/>
    </row>
    <row r="1007" s="253" customFormat="1" customHeight="1" spans="2:2">
      <c r="B1007" s="258"/>
    </row>
    <row r="1008" s="253" customFormat="1" customHeight="1" spans="2:2">
      <c r="B1008" s="258"/>
    </row>
    <row r="1009" s="253" customFormat="1" customHeight="1" spans="2:2">
      <c r="B1009" s="258"/>
    </row>
    <row r="1010" s="253" customFormat="1" customHeight="1" spans="2:2">
      <c r="B1010" s="258"/>
    </row>
    <row r="1011" s="253" customFormat="1" customHeight="1" spans="2:2">
      <c r="B1011" s="258"/>
    </row>
    <row r="1012" s="253" customFormat="1" customHeight="1" spans="2:2">
      <c r="B1012" s="258"/>
    </row>
    <row r="1013" s="253" customFormat="1" customHeight="1" spans="2:2">
      <c r="B1013" s="258"/>
    </row>
    <row r="1014" s="253" customFormat="1" customHeight="1" spans="2:2">
      <c r="B1014" s="258"/>
    </row>
    <row r="1015" s="253" customFormat="1" customHeight="1" spans="2:2">
      <c r="B1015" s="258"/>
    </row>
    <row r="1016" s="253" customFormat="1" customHeight="1" spans="2:2">
      <c r="B1016" s="258"/>
    </row>
    <row r="1017" s="253" customFormat="1" customHeight="1" spans="2:2">
      <c r="B1017" s="258"/>
    </row>
    <row r="1018" s="253" customFormat="1" customHeight="1" spans="2:2">
      <c r="B1018" s="258"/>
    </row>
    <row r="1019" s="253" customFormat="1" customHeight="1" spans="2:2">
      <c r="B1019" s="258"/>
    </row>
    <row r="1020" s="253" customFormat="1" customHeight="1" spans="2:2">
      <c r="B1020" s="258"/>
    </row>
    <row r="1021" s="253" customFormat="1" customHeight="1" spans="2:2">
      <c r="B1021" s="258"/>
    </row>
    <row r="1022" s="253" customFormat="1" customHeight="1" spans="2:2">
      <c r="B1022" s="258"/>
    </row>
    <row r="1023" s="253" customFormat="1" customHeight="1" spans="2:2">
      <c r="B1023" s="258"/>
    </row>
    <row r="1024" s="253" customFormat="1" customHeight="1" spans="2:2">
      <c r="B1024" s="258"/>
    </row>
    <row r="1025" s="253" customFormat="1" customHeight="1" spans="2:2">
      <c r="B1025" s="258"/>
    </row>
    <row r="1026" s="253" customFormat="1" customHeight="1" spans="2:2">
      <c r="B1026" s="258"/>
    </row>
    <row r="1027" s="253" customFormat="1" customHeight="1" spans="2:2">
      <c r="B1027" s="258"/>
    </row>
    <row r="1028" s="253" customFormat="1" customHeight="1" spans="2:2">
      <c r="B1028" s="258"/>
    </row>
    <row r="1029" s="253" customFormat="1" customHeight="1" spans="2:2">
      <c r="B1029" s="258"/>
    </row>
    <row r="1030" s="253" customFormat="1" customHeight="1" spans="2:2">
      <c r="B1030" s="258"/>
    </row>
    <row r="1031" s="253" customFormat="1" customHeight="1" spans="2:2">
      <c r="B1031" s="258"/>
    </row>
    <row r="1032" s="253" customFormat="1" customHeight="1" spans="2:2">
      <c r="B1032" s="258"/>
    </row>
    <row r="1033" s="253" customFormat="1" customHeight="1" spans="2:2">
      <c r="B1033" s="258"/>
    </row>
    <row r="1034" s="253" customFormat="1" customHeight="1" spans="2:2">
      <c r="B1034" s="258"/>
    </row>
    <row r="1035" s="253" customFormat="1" customHeight="1" spans="2:2">
      <c r="B1035" s="258"/>
    </row>
    <row r="1036" s="253" customFormat="1" customHeight="1" spans="2:2">
      <c r="B1036" s="258"/>
    </row>
    <row r="1037" s="253" customFormat="1" customHeight="1" spans="2:2">
      <c r="B1037" s="258"/>
    </row>
    <row r="1038" s="253" customFormat="1" customHeight="1" spans="2:2">
      <c r="B1038" s="258"/>
    </row>
    <row r="1039" s="253" customFormat="1" customHeight="1" spans="2:2">
      <c r="B1039" s="258"/>
    </row>
    <row r="1040" s="253" customFormat="1" customHeight="1" spans="2:2">
      <c r="B1040" s="258"/>
    </row>
    <row r="1041" s="253" customFormat="1" customHeight="1" spans="2:2">
      <c r="B1041" s="258"/>
    </row>
    <row r="1042" s="253" customFormat="1" customHeight="1" spans="2:2">
      <c r="B1042" s="258"/>
    </row>
    <row r="1043" s="253" customFormat="1" customHeight="1" spans="2:2">
      <c r="B1043" s="258"/>
    </row>
    <row r="1044" s="253" customFormat="1" customHeight="1" spans="2:2">
      <c r="B1044" s="258"/>
    </row>
    <row r="1045" s="253" customFormat="1" customHeight="1" spans="2:2">
      <c r="B1045" s="258"/>
    </row>
    <row r="1046" s="253" customFormat="1" customHeight="1" spans="2:2">
      <c r="B1046" s="258"/>
    </row>
    <row r="1047" s="253" customFormat="1" customHeight="1" spans="2:2">
      <c r="B1047" s="258"/>
    </row>
    <row r="1048" s="253" customFormat="1" customHeight="1" spans="2:2">
      <c r="B1048" s="258"/>
    </row>
    <row r="1049" s="253" customFormat="1" customHeight="1" spans="2:2">
      <c r="B1049" s="258"/>
    </row>
    <row r="1050" s="253" customFormat="1" customHeight="1" spans="2:2">
      <c r="B1050" s="258"/>
    </row>
    <row r="1051" s="253" customFormat="1" customHeight="1" spans="2:2">
      <c r="B1051" s="258"/>
    </row>
    <row r="1052" s="253" customFormat="1" customHeight="1" spans="2:2">
      <c r="B1052" s="258"/>
    </row>
    <row r="1053" s="253" customFormat="1" customHeight="1" spans="2:2">
      <c r="B1053" s="258"/>
    </row>
    <row r="1054" s="253" customFormat="1" customHeight="1" spans="2:2">
      <c r="B1054" s="258"/>
    </row>
    <row r="1055" s="253" customFormat="1" customHeight="1" spans="2:2">
      <c r="B1055" s="258"/>
    </row>
    <row r="1056" s="253" customFormat="1" customHeight="1" spans="2:2">
      <c r="B1056" s="258"/>
    </row>
    <row r="1057" s="253" customFormat="1" customHeight="1" spans="2:2">
      <c r="B1057" s="258"/>
    </row>
    <row r="1058" s="253" customFormat="1" customHeight="1" spans="2:2">
      <c r="B1058" s="258"/>
    </row>
    <row r="1059" s="253" customFormat="1" customHeight="1" spans="2:2">
      <c r="B1059" s="258"/>
    </row>
    <row r="1060" s="253" customFormat="1" customHeight="1" spans="2:2">
      <c r="B1060" s="258"/>
    </row>
    <row r="1061" s="253" customFormat="1" customHeight="1" spans="2:2">
      <c r="B1061" s="258"/>
    </row>
    <row r="1062" s="253" customFormat="1" customHeight="1" spans="2:2">
      <c r="B1062" s="258"/>
    </row>
    <row r="1063" s="253" customFormat="1" customHeight="1" spans="2:2">
      <c r="B1063" s="258"/>
    </row>
    <row r="1064" s="253" customFormat="1" customHeight="1" spans="2:2">
      <c r="B1064" s="258"/>
    </row>
    <row r="1065" s="253" customFormat="1" customHeight="1" spans="2:2">
      <c r="B1065" s="258"/>
    </row>
    <row r="1066" s="253" customFormat="1" customHeight="1" spans="2:2">
      <c r="B1066" s="258"/>
    </row>
    <row r="1067" s="253" customFormat="1" customHeight="1" spans="2:2">
      <c r="B1067" s="258"/>
    </row>
    <row r="1068" s="253" customFormat="1" customHeight="1" spans="2:2">
      <c r="B1068" s="258"/>
    </row>
    <row r="1069" s="253" customFormat="1" customHeight="1" spans="2:2">
      <c r="B1069" s="258"/>
    </row>
    <row r="1070" s="253" customFormat="1" customHeight="1" spans="2:2">
      <c r="B1070" s="258"/>
    </row>
    <row r="1071" s="253" customFormat="1" customHeight="1" spans="2:2">
      <c r="B1071" s="258"/>
    </row>
    <row r="1072" s="253" customFormat="1" customHeight="1" spans="2:2">
      <c r="B1072" s="258"/>
    </row>
    <row r="1073" s="253" customFormat="1" customHeight="1" spans="2:2">
      <c r="B1073" s="258"/>
    </row>
    <row r="1074" s="253" customFormat="1" customHeight="1" spans="2:2">
      <c r="B1074" s="258"/>
    </row>
    <row r="1075" s="253" customFormat="1" customHeight="1" spans="2:2">
      <c r="B1075" s="258"/>
    </row>
    <row r="1076" s="253" customFormat="1" customHeight="1" spans="2:2">
      <c r="B1076" s="258"/>
    </row>
    <row r="1077" s="253" customFormat="1" customHeight="1" spans="2:2">
      <c r="B1077" s="258"/>
    </row>
    <row r="1078" s="253" customFormat="1" customHeight="1" spans="2:2">
      <c r="B1078" s="258"/>
    </row>
    <row r="1079" s="253" customFormat="1" customHeight="1" spans="2:2">
      <c r="B1079" s="258"/>
    </row>
    <row r="1080" s="253" customFormat="1" customHeight="1" spans="2:2">
      <c r="B1080" s="258"/>
    </row>
    <row r="1081" s="253" customFormat="1" customHeight="1" spans="2:2">
      <c r="B1081" s="258"/>
    </row>
    <row r="1082" s="253" customFormat="1" customHeight="1" spans="2:2">
      <c r="B1082" s="258"/>
    </row>
    <row r="1083" s="253" customFormat="1" customHeight="1" spans="2:2">
      <c r="B1083" s="258"/>
    </row>
    <row r="1084" s="253" customFormat="1" customHeight="1" spans="2:2">
      <c r="B1084" s="258"/>
    </row>
    <row r="1085" s="253" customFormat="1" customHeight="1" spans="2:2">
      <c r="B1085" s="258"/>
    </row>
    <row r="1086" s="253" customFormat="1" customHeight="1" spans="2:2">
      <c r="B1086" s="258"/>
    </row>
    <row r="1087" s="253" customFormat="1" customHeight="1" spans="2:2">
      <c r="B1087" s="258"/>
    </row>
    <row r="1088" s="253" customFormat="1" customHeight="1" spans="2:2">
      <c r="B1088" s="258"/>
    </row>
    <row r="1089" s="253" customFormat="1" customHeight="1" spans="2:2">
      <c r="B1089" s="258"/>
    </row>
    <row r="1090" s="253" customFormat="1" customHeight="1" spans="2:2">
      <c r="B1090" s="258"/>
    </row>
    <row r="1091" s="253" customFormat="1" customHeight="1" spans="2:2">
      <c r="B1091" s="258"/>
    </row>
    <row r="1092" s="253" customFormat="1" customHeight="1" spans="2:2">
      <c r="B1092" s="258"/>
    </row>
    <row r="1093" s="253" customFormat="1" customHeight="1" spans="2:2">
      <c r="B1093" s="258"/>
    </row>
    <row r="1094" s="253" customFormat="1" customHeight="1" spans="2:2">
      <c r="B1094" s="258"/>
    </row>
    <row r="1095" s="253" customFormat="1" customHeight="1" spans="2:2">
      <c r="B1095" s="258"/>
    </row>
    <row r="1096" s="253" customFormat="1" customHeight="1" spans="2:2">
      <c r="B1096" s="258"/>
    </row>
    <row r="1097" s="253" customFormat="1" customHeight="1" spans="2:2">
      <c r="B1097" s="258"/>
    </row>
    <row r="1098" s="253" customFormat="1" customHeight="1" spans="2:2">
      <c r="B1098" s="258"/>
    </row>
    <row r="1099" s="253" customFormat="1" customHeight="1" spans="2:2">
      <c r="B1099" s="258"/>
    </row>
    <row r="1100" s="253" customFormat="1" customHeight="1" spans="2:2">
      <c r="B1100" s="258"/>
    </row>
    <row r="1101" s="253" customFormat="1" customHeight="1" spans="2:2">
      <c r="B1101" s="258"/>
    </row>
    <row r="1102" s="253" customFormat="1" customHeight="1" spans="2:2">
      <c r="B1102" s="258"/>
    </row>
    <row r="1103" s="253" customFormat="1" customHeight="1" spans="2:2">
      <c r="B1103" s="258"/>
    </row>
    <row r="1104" s="253" customFormat="1" customHeight="1" spans="2:2">
      <c r="B1104" s="258"/>
    </row>
    <row r="1105" s="253" customFormat="1" customHeight="1" spans="2:2">
      <c r="B1105" s="258"/>
    </row>
    <row r="1106" s="253" customFormat="1" customHeight="1" spans="2:2">
      <c r="B1106" s="258"/>
    </row>
    <row r="1107" s="253" customFormat="1" customHeight="1" spans="2:2">
      <c r="B1107" s="258"/>
    </row>
    <row r="1108" s="253" customFormat="1" customHeight="1" spans="2:2">
      <c r="B1108" s="258"/>
    </row>
    <row r="1109" s="253" customFormat="1" customHeight="1" spans="2:2">
      <c r="B1109" s="258"/>
    </row>
    <row r="1110" s="253" customFormat="1" customHeight="1" spans="2:2">
      <c r="B1110" s="258"/>
    </row>
    <row r="1111" s="253" customFormat="1" customHeight="1" spans="2:2">
      <c r="B1111" s="258"/>
    </row>
    <row r="1112" s="253" customFormat="1" customHeight="1" spans="2:2">
      <c r="B1112" s="258"/>
    </row>
    <row r="1113" s="253" customFormat="1" customHeight="1" spans="2:2">
      <c r="B1113" s="258"/>
    </row>
    <row r="1114" s="253" customFormat="1" customHeight="1" spans="2:2">
      <c r="B1114" s="258"/>
    </row>
    <row r="1115" s="253" customFormat="1" customHeight="1" spans="2:2">
      <c r="B1115" s="258"/>
    </row>
    <row r="1116" s="253" customFormat="1" customHeight="1" spans="2:2">
      <c r="B1116" s="258"/>
    </row>
    <row r="1117" s="253" customFormat="1" customHeight="1" spans="2:2">
      <c r="B1117" s="258"/>
    </row>
    <row r="1118" s="253" customFormat="1" customHeight="1" spans="2:2">
      <c r="B1118" s="258"/>
    </row>
    <row r="1119" s="253" customFormat="1" customHeight="1" spans="2:2">
      <c r="B1119" s="258"/>
    </row>
    <row r="1120" s="253" customFormat="1" customHeight="1" spans="2:2">
      <c r="B1120" s="258"/>
    </row>
    <row r="1121" s="253" customFormat="1" customHeight="1" spans="2:2">
      <c r="B1121" s="258"/>
    </row>
    <row r="1122" s="253" customFormat="1" customHeight="1" spans="2:2">
      <c r="B1122" s="258"/>
    </row>
    <row r="1123" s="253" customFormat="1" customHeight="1" spans="2:2">
      <c r="B1123" s="258"/>
    </row>
    <row r="1124" s="253" customFormat="1" customHeight="1" spans="2:2">
      <c r="B1124" s="258"/>
    </row>
    <row r="1125" s="253" customFormat="1" customHeight="1" spans="2:2">
      <c r="B1125" s="258"/>
    </row>
    <row r="1126" s="253" customFormat="1" customHeight="1" spans="2:2">
      <c r="B1126" s="258"/>
    </row>
    <row r="1127" s="253" customFormat="1" customHeight="1" spans="2:2">
      <c r="B1127" s="258"/>
    </row>
    <row r="1128" s="253" customFormat="1" customHeight="1" spans="2:2">
      <c r="B1128" s="258"/>
    </row>
    <row r="1129" s="253" customFormat="1" customHeight="1" spans="2:2">
      <c r="B1129" s="258"/>
    </row>
    <row r="1130" s="253" customFormat="1" customHeight="1" spans="2:2">
      <c r="B1130" s="258"/>
    </row>
    <row r="1131" s="253" customFormat="1" customHeight="1" spans="2:2">
      <c r="B1131" s="258"/>
    </row>
    <row r="1132" s="253" customFormat="1" customHeight="1" spans="2:2">
      <c r="B1132" s="258"/>
    </row>
    <row r="1133" s="253" customFormat="1" customHeight="1" spans="2:2">
      <c r="B1133" s="258"/>
    </row>
    <row r="1134" s="253" customFormat="1" customHeight="1" spans="2:2">
      <c r="B1134" s="258"/>
    </row>
    <row r="1135" s="253" customFormat="1" customHeight="1" spans="2:2">
      <c r="B1135" s="258"/>
    </row>
    <row r="1136" s="253" customFormat="1" customHeight="1" spans="2:2">
      <c r="B1136" s="258"/>
    </row>
    <row r="1137" s="253" customFormat="1" customHeight="1" spans="2:2">
      <c r="B1137" s="258"/>
    </row>
    <row r="1138" s="253" customFormat="1" customHeight="1" spans="2:2">
      <c r="B1138" s="258"/>
    </row>
    <row r="1139" s="253" customFormat="1" customHeight="1" spans="2:2">
      <c r="B1139" s="258"/>
    </row>
    <row r="1140" s="253" customFormat="1" customHeight="1" spans="2:2">
      <c r="B1140" s="258"/>
    </row>
    <row r="1141" s="253" customFormat="1" customHeight="1" spans="2:2">
      <c r="B1141" s="258"/>
    </row>
    <row r="1142" s="253" customFormat="1" customHeight="1" spans="2:2">
      <c r="B1142" s="258"/>
    </row>
    <row r="1143" s="253" customFormat="1" customHeight="1" spans="2:2">
      <c r="B1143" s="258"/>
    </row>
    <row r="1144" s="253" customFormat="1" customHeight="1" spans="2:2">
      <c r="B1144" s="258"/>
    </row>
    <row r="1145" s="253" customFormat="1" customHeight="1" spans="2:2">
      <c r="B1145" s="258"/>
    </row>
    <row r="1146" s="253" customFormat="1" customHeight="1" spans="2:2">
      <c r="B1146" s="258"/>
    </row>
    <row r="1147" s="253" customFormat="1" customHeight="1" spans="2:2">
      <c r="B1147" s="258"/>
    </row>
    <row r="1148" s="253" customFormat="1" customHeight="1" spans="2:2">
      <c r="B1148" s="258"/>
    </row>
    <row r="1149" s="253" customFormat="1" customHeight="1" spans="2:2">
      <c r="B1149" s="258"/>
    </row>
    <row r="1150" s="253" customFormat="1" customHeight="1" spans="2:2">
      <c r="B1150" s="258"/>
    </row>
    <row r="1151" s="253" customFormat="1" customHeight="1" spans="2:2">
      <c r="B1151" s="258"/>
    </row>
    <row r="1152" s="253" customFormat="1" customHeight="1" spans="2:2">
      <c r="B1152" s="258"/>
    </row>
    <row r="1153" s="253" customFormat="1" customHeight="1" spans="2:2">
      <c r="B1153" s="258"/>
    </row>
    <row r="1154" s="253" customFormat="1" customHeight="1" spans="2:2">
      <c r="B1154" s="258"/>
    </row>
    <row r="1155" s="253" customFormat="1" customHeight="1" spans="2:2">
      <c r="B1155" s="258"/>
    </row>
    <row r="1156" s="253" customFormat="1" customHeight="1" spans="2:2">
      <c r="B1156" s="258"/>
    </row>
    <row r="1157" s="253" customFormat="1" customHeight="1" spans="2:2">
      <c r="B1157" s="258"/>
    </row>
    <row r="1158" s="253" customFormat="1" customHeight="1" spans="2:2">
      <c r="B1158" s="258"/>
    </row>
    <row r="1159" s="253" customFormat="1" customHeight="1" spans="2:2">
      <c r="B1159" s="258"/>
    </row>
    <row r="1160" s="253" customFormat="1" customHeight="1" spans="2:2">
      <c r="B1160" s="258"/>
    </row>
    <row r="1161" s="253" customFormat="1" customHeight="1" spans="2:2">
      <c r="B1161" s="258"/>
    </row>
    <row r="1162" s="253" customFormat="1" customHeight="1" spans="2:2">
      <c r="B1162" s="258"/>
    </row>
    <row r="1163" s="253" customFormat="1" customHeight="1" spans="2:2">
      <c r="B1163" s="258"/>
    </row>
    <row r="1164" s="253" customFormat="1" customHeight="1" spans="2:2">
      <c r="B1164" s="258"/>
    </row>
    <row r="1165" s="253" customFormat="1" customHeight="1" spans="2:2">
      <c r="B1165" s="258"/>
    </row>
    <row r="1166" s="253" customFormat="1" customHeight="1" spans="2:2">
      <c r="B1166" s="258"/>
    </row>
    <row r="1167" s="253" customFormat="1" customHeight="1" spans="2:2">
      <c r="B1167" s="258"/>
    </row>
    <row r="1168" s="253" customFormat="1" customHeight="1" spans="2:2">
      <c r="B1168" s="258"/>
    </row>
    <row r="1169" s="253" customFormat="1" customHeight="1" spans="2:2">
      <c r="B1169" s="258"/>
    </row>
    <row r="1170" s="253" customFormat="1" customHeight="1" spans="2:2">
      <c r="B1170" s="258"/>
    </row>
    <row r="1171" s="253" customFormat="1" customHeight="1" spans="2:2">
      <c r="B1171" s="258"/>
    </row>
    <row r="1172" s="253" customFormat="1" customHeight="1" spans="2:2">
      <c r="B1172" s="258"/>
    </row>
    <row r="1173" s="253" customFormat="1" customHeight="1" spans="2:2">
      <c r="B1173" s="258"/>
    </row>
    <row r="1174" s="253" customFormat="1" customHeight="1" spans="2:2">
      <c r="B1174" s="258"/>
    </row>
    <row r="1175" s="253" customFormat="1" customHeight="1" spans="2:2">
      <c r="B1175" s="258"/>
    </row>
    <row r="1176" s="253" customFormat="1" customHeight="1" spans="2:2">
      <c r="B1176" s="258"/>
    </row>
    <row r="1177" s="253" customFormat="1" customHeight="1" spans="2:2">
      <c r="B1177" s="258"/>
    </row>
    <row r="1178" s="253" customFormat="1" customHeight="1" spans="2:2">
      <c r="B1178" s="258"/>
    </row>
    <row r="1179" s="253" customFormat="1" customHeight="1" spans="2:2">
      <c r="B1179" s="258"/>
    </row>
    <row r="1180" s="253" customFormat="1" customHeight="1" spans="2:2">
      <c r="B1180" s="258"/>
    </row>
    <row r="1181" s="253" customFormat="1" customHeight="1" spans="2:2">
      <c r="B1181" s="258"/>
    </row>
    <row r="1182" s="253" customFormat="1" customHeight="1" spans="2:2">
      <c r="B1182" s="258"/>
    </row>
    <row r="1183" s="253" customFormat="1" customHeight="1" spans="2:2">
      <c r="B1183" s="258"/>
    </row>
    <row r="1184" s="253" customFormat="1" customHeight="1" spans="2:2">
      <c r="B1184" s="258"/>
    </row>
    <row r="1185" s="253" customFormat="1" customHeight="1" spans="2:2">
      <c r="B1185" s="258"/>
    </row>
    <row r="1186" s="253" customFormat="1" customHeight="1" spans="2:2">
      <c r="B1186" s="258"/>
    </row>
    <row r="1187" s="253" customFormat="1" customHeight="1" spans="2:2">
      <c r="B1187" s="258"/>
    </row>
    <row r="1188" s="253" customFormat="1" customHeight="1" spans="2:2">
      <c r="B1188" s="258"/>
    </row>
    <row r="1189" s="253" customFormat="1" customHeight="1" spans="2:2">
      <c r="B1189" s="258"/>
    </row>
    <row r="1190" s="253" customFormat="1" customHeight="1" spans="2:2">
      <c r="B1190" s="258"/>
    </row>
    <row r="1191" s="253" customFormat="1" customHeight="1" spans="2:2">
      <c r="B1191" s="258"/>
    </row>
    <row r="1192" s="253" customFormat="1" customHeight="1" spans="2:2">
      <c r="B1192" s="258"/>
    </row>
    <row r="1193" s="253" customFormat="1" customHeight="1" spans="2:2">
      <c r="B1193" s="258"/>
    </row>
    <row r="1194" s="253" customFormat="1" customHeight="1" spans="2:2">
      <c r="B1194" s="258"/>
    </row>
    <row r="1195" s="253" customFormat="1" customHeight="1" spans="2:2">
      <c r="B1195" s="258"/>
    </row>
    <row r="1196" s="253" customFormat="1" customHeight="1" spans="2:2">
      <c r="B1196" s="258"/>
    </row>
    <row r="1197" s="253" customFormat="1" customHeight="1" spans="2:2">
      <c r="B1197" s="258"/>
    </row>
    <row r="1198" s="253" customFormat="1" customHeight="1" spans="2:2">
      <c r="B1198" s="258"/>
    </row>
    <row r="1199" s="253" customFormat="1" customHeight="1" spans="2:2">
      <c r="B1199" s="258"/>
    </row>
    <row r="1200" s="253" customFormat="1" customHeight="1" spans="2:2">
      <c r="B1200" s="258"/>
    </row>
    <row r="1201" s="253" customFormat="1" customHeight="1" spans="2:2">
      <c r="B1201" s="258"/>
    </row>
    <row r="1202" s="253" customFormat="1" customHeight="1" spans="2:2">
      <c r="B1202" s="258"/>
    </row>
    <row r="1203" s="253" customFormat="1" customHeight="1" spans="2:2">
      <c r="B1203" s="258"/>
    </row>
    <row r="1204" s="253" customFormat="1" customHeight="1" spans="2:2">
      <c r="B1204" s="258"/>
    </row>
    <row r="1205" s="253" customFormat="1" customHeight="1" spans="2:2">
      <c r="B1205" s="258"/>
    </row>
    <row r="1206" s="253" customFormat="1" customHeight="1" spans="2:2">
      <c r="B1206" s="258"/>
    </row>
    <row r="1207" s="253" customFormat="1" customHeight="1" spans="2:2">
      <c r="B1207" s="258"/>
    </row>
    <row r="1208" s="253" customFormat="1" customHeight="1" spans="2:2">
      <c r="B1208" s="258"/>
    </row>
    <row r="1209" s="253" customFormat="1" customHeight="1" spans="2:2">
      <c r="B1209" s="258"/>
    </row>
    <row r="1210" s="253" customFormat="1" customHeight="1" spans="2:2">
      <c r="B1210" s="258"/>
    </row>
    <row r="1211" s="253" customFormat="1" customHeight="1" spans="2:2">
      <c r="B1211" s="258"/>
    </row>
    <row r="1212" s="253" customFormat="1" customHeight="1" spans="2:2">
      <c r="B1212" s="258"/>
    </row>
    <row r="1213" s="253" customFormat="1" customHeight="1" spans="2:2">
      <c r="B1213" s="258"/>
    </row>
    <row r="1214" s="253" customFormat="1" customHeight="1" spans="2:2">
      <c r="B1214" s="258"/>
    </row>
    <row r="1215" s="253" customFormat="1" customHeight="1" spans="2:2">
      <c r="B1215" s="258"/>
    </row>
    <row r="1216" s="253" customFormat="1" customHeight="1" spans="2:2">
      <c r="B1216" s="258"/>
    </row>
    <row r="1217" s="253" customFormat="1" customHeight="1" spans="2:2">
      <c r="B1217" s="258"/>
    </row>
    <row r="1218" s="253" customFormat="1" customHeight="1" spans="2:2">
      <c r="B1218" s="258"/>
    </row>
    <row r="1219" s="253" customFormat="1" customHeight="1" spans="2:2">
      <c r="B1219" s="258"/>
    </row>
    <row r="1220" s="253" customFormat="1" customHeight="1" spans="2:2">
      <c r="B1220" s="258"/>
    </row>
    <row r="1221" s="253" customFormat="1" customHeight="1" spans="2:2">
      <c r="B1221" s="258"/>
    </row>
    <row r="1222" s="253" customFormat="1" customHeight="1" spans="2:2">
      <c r="B1222" s="258"/>
    </row>
    <row r="1223" s="253" customFormat="1" customHeight="1" spans="2:2">
      <c r="B1223" s="258"/>
    </row>
    <row r="1224" s="253" customFormat="1" customHeight="1" spans="2:2">
      <c r="B1224" s="258"/>
    </row>
    <row r="1225" s="253" customFormat="1" customHeight="1" spans="2:2">
      <c r="B1225" s="258"/>
    </row>
    <row r="1226" s="253" customFormat="1" customHeight="1" spans="2:2">
      <c r="B1226" s="258"/>
    </row>
    <row r="1227" s="253" customFormat="1" customHeight="1" spans="2:2">
      <c r="B1227" s="258"/>
    </row>
    <row r="1228" s="253" customFormat="1" customHeight="1" spans="2:2">
      <c r="B1228" s="258"/>
    </row>
    <row r="1229" s="253" customFormat="1" customHeight="1" spans="2:2">
      <c r="B1229" s="258"/>
    </row>
    <row r="1230" s="253" customFormat="1" customHeight="1" spans="2:2">
      <c r="B1230" s="258"/>
    </row>
    <row r="1231" s="253" customFormat="1" customHeight="1" spans="2:2">
      <c r="B1231" s="258"/>
    </row>
    <row r="1232" s="253" customFormat="1" customHeight="1" spans="2:2">
      <c r="B1232" s="258"/>
    </row>
    <row r="1233" s="253" customFormat="1" customHeight="1" spans="2:2">
      <c r="B1233" s="258"/>
    </row>
    <row r="1234" s="253" customFormat="1" customHeight="1" spans="2:2">
      <c r="B1234" s="258"/>
    </row>
    <row r="1235" s="253" customFormat="1" customHeight="1" spans="2:2">
      <c r="B1235" s="258"/>
    </row>
    <row r="1236" s="253" customFormat="1" customHeight="1" spans="2:2">
      <c r="B1236" s="258"/>
    </row>
    <row r="1237" s="253" customFormat="1" customHeight="1" spans="2:2">
      <c r="B1237" s="258"/>
    </row>
    <row r="1238" s="253" customFormat="1" customHeight="1" spans="2:2">
      <c r="B1238" s="258"/>
    </row>
    <row r="1239" s="253" customFormat="1" customHeight="1" spans="2:2">
      <c r="B1239" s="258"/>
    </row>
    <row r="1240" s="253" customFormat="1" customHeight="1" spans="2:2">
      <c r="B1240" s="258"/>
    </row>
    <row r="1241" s="253" customFormat="1" customHeight="1" spans="2:2">
      <c r="B1241" s="258"/>
    </row>
    <row r="1242" s="253" customFormat="1" customHeight="1" spans="2:2">
      <c r="B1242" s="258"/>
    </row>
    <row r="1243" s="253" customFormat="1" customHeight="1" spans="2:2">
      <c r="B1243" s="258"/>
    </row>
    <row r="1244" s="253" customFormat="1" customHeight="1" spans="2:2">
      <c r="B1244" s="258"/>
    </row>
    <row r="1245" s="253" customFormat="1" customHeight="1" spans="2:2">
      <c r="B1245" s="258"/>
    </row>
    <row r="1246" s="253" customFormat="1" customHeight="1" spans="2:2">
      <c r="B1246" s="258"/>
    </row>
    <row r="1247" s="253" customFormat="1" customHeight="1" spans="2:2">
      <c r="B1247" s="258"/>
    </row>
    <row r="1248" s="253" customFormat="1" customHeight="1" spans="2:2">
      <c r="B1248" s="258"/>
    </row>
    <row r="1249" s="253" customFormat="1" customHeight="1" spans="2:2">
      <c r="B1249" s="258"/>
    </row>
    <row r="1250" s="253" customFormat="1" customHeight="1" spans="2:2">
      <c r="B1250" s="258"/>
    </row>
    <row r="1251" s="253" customFormat="1" customHeight="1" spans="2:2">
      <c r="B1251" s="258"/>
    </row>
    <row r="1252" s="253" customFormat="1" customHeight="1" spans="2:2">
      <c r="B1252" s="258"/>
    </row>
    <row r="1253" s="253" customFormat="1" customHeight="1" spans="2:2">
      <c r="B1253" s="258"/>
    </row>
    <row r="1254" s="253" customFormat="1" customHeight="1" spans="2:2">
      <c r="B1254" s="258"/>
    </row>
    <row r="1255" s="253" customFormat="1" customHeight="1" spans="2:2">
      <c r="B1255" s="258"/>
    </row>
    <row r="1256" s="253" customFormat="1" customHeight="1" spans="2:2">
      <c r="B1256" s="258"/>
    </row>
    <row r="1257" s="253" customFormat="1" customHeight="1" spans="2:2">
      <c r="B1257" s="258"/>
    </row>
    <row r="1258" s="253" customFormat="1" customHeight="1" spans="2:2">
      <c r="B1258" s="258"/>
    </row>
    <row r="1259" s="253" customFormat="1" customHeight="1" spans="2:2">
      <c r="B1259" s="258"/>
    </row>
    <row r="1260" s="253" customFormat="1" customHeight="1" spans="2:2">
      <c r="B1260" s="258"/>
    </row>
    <row r="1261" s="253" customFormat="1" customHeight="1" spans="2:2">
      <c r="B1261" s="258"/>
    </row>
    <row r="1262" s="253" customFormat="1" customHeight="1" spans="2:2">
      <c r="B1262" s="258"/>
    </row>
    <row r="1263" s="253" customFormat="1" customHeight="1" spans="2:2">
      <c r="B1263" s="258"/>
    </row>
    <row r="1264" s="253" customFormat="1" customHeight="1" spans="2:2">
      <c r="B1264" s="258"/>
    </row>
    <row r="1265" s="253" customFormat="1" customHeight="1" spans="2:2">
      <c r="B1265" s="258"/>
    </row>
    <row r="1266" s="253" customFormat="1" customHeight="1" spans="2:2">
      <c r="B1266" s="258"/>
    </row>
    <row r="1267" s="253" customFormat="1" customHeight="1" spans="2:2">
      <c r="B1267" s="258"/>
    </row>
    <row r="1268" s="253" customFormat="1" customHeight="1" spans="2:2">
      <c r="B1268" s="258"/>
    </row>
    <row r="1269" s="253" customFormat="1" customHeight="1" spans="2:2">
      <c r="B1269" s="258"/>
    </row>
    <row r="1270" s="253" customFormat="1" customHeight="1" spans="2:2">
      <c r="B1270" s="258"/>
    </row>
    <row r="1271" s="253" customFormat="1" customHeight="1" spans="2:2">
      <c r="B1271" s="258"/>
    </row>
    <row r="1272" s="253" customFormat="1" customHeight="1" spans="2:2">
      <c r="B1272" s="258"/>
    </row>
    <row r="1273" s="253" customFormat="1" customHeight="1" spans="2:2">
      <c r="B1273" s="258"/>
    </row>
    <row r="1274" s="253" customFormat="1" customHeight="1" spans="2:2">
      <c r="B1274" s="258"/>
    </row>
    <row r="1275" s="253" customFormat="1" customHeight="1" spans="2:2">
      <c r="B1275" s="258"/>
    </row>
    <row r="1276" s="253" customFormat="1" customHeight="1" spans="2:2">
      <c r="B1276" s="258"/>
    </row>
    <row r="1277" s="253" customFormat="1" customHeight="1" spans="2:2">
      <c r="B1277" s="258"/>
    </row>
    <row r="1278" s="253" customFormat="1" customHeight="1" spans="2:2">
      <c r="B1278" s="258"/>
    </row>
    <row r="1279" s="253" customFormat="1" customHeight="1" spans="2:2">
      <c r="B1279" s="258"/>
    </row>
    <row r="1280" s="253" customFormat="1" customHeight="1" spans="2:2">
      <c r="B1280" s="258"/>
    </row>
    <row r="1281" s="253" customFormat="1" customHeight="1" spans="2:2">
      <c r="B1281" s="258"/>
    </row>
    <row r="1282" s="253" customFormat="1" customHeight="1" spans="2:2">
      <c r="B1282" s="258"/>
    </row>
    <row r="1283" s="253" customFormat="1" customHeight="1" spans="2:2">
      <c r="B1283" s="258"/>
    </row>
    <row r="1284" s="253" customFormat="1" customHeight="1" spans="2:2">
      <c r="B1284" s="258"/>
    </row>
    <row r="1285" s="253" customFormat="1" customHeight="1" spans="2:2">
      <c r="B1285" s="258"/>
    </row>
    <row r="1286" s="253" customFormat="1" customHeight="1" spans="2:2">
      <c r="B1286" s="258"/>
    </row>
    <row r="1287" s="253" customFormat="1" customHeight="1" spans="2:2">
      <c r="B1287" s="258"/>
    </row>
    <row r="1288" s="253" customFormat="1" customHeight="1" spans="2:2">
      <c r="B1288" s="258"/>
    </row>
    <row r="1289" s="253" customFormat="1" customHeight="1" spans="2:2">
      <c r="B1289" s="258"/>
    </row>
    <row r="1290" s="253" customFormat="1" customHeight="1" spans="2:2">
      <c r="B1290" s="258"/>
    </row>
    <row r="1291" s="253" customFormat="1" customHeight="1" spans="2:2">
      <c r="B1291" s="258"/>
    </row>
    <row r="1292" s="253" customFormat="1" customHeight="1" spans="2:2">
      <c r="B1292" s="258"/>
    </row>
    <row r="1293" s="253" customFormat="1" customHeight="1" spans="2:2">
      <c r="B1293" s="258"/>
    </row>
    <row r="1294" s="253" customFormat="1" customHeight="1" spans="2:2">
      <c r="B1294" s="258"/>
    </row>
    <row r="1295" s="253" customFormat="1" customHeight="1" spans="2:2">
      <c r="B1295" s="258"/>
    </row>
    <row r="1296" s="253" customFormat="1" customHeight="1" spans="2:2">
      <c r="B1296" s="258"/>
    </row>
    <row r="1297" s="253" customFormat="1" customHeight="1" spans="2:2">
      <c r="B1297" s="258"/>
    </row>
    <row r="1298" s="253" customFormat="1" customHeight="1" spans="2:2">
      <c r="B1298" s="258"/>
    </row>
    <row r="1299" s="253" customFormat="1" customHeight="1" spans="2:2">
      <c r="B1299" s="258"/>
    </row>
    <row r="1300" s="253" customFormat="1" customHeight="1" spans="2:2">
      <c r="B1300" s="258"/>
    </row>
    <row r="1301" s="253" customFormat="1" customHeight="1" spans="2:2">
      <c r="B1301" s="258"/>
    </row>
    <row r="1302" s="253" customFormat="1" customHeight="1" spans="2:2">
      <c r="B1302" s="258"/>
    </row>
    <row r="1303" s="253" customFormat="1" customHeight="1" spans="2:2">
      <c r="B1303" s="258"/>
    </row>
    <row r="1304" s="253" customFormat="1" customHeight="1" spans="2:2">
      <c r="B1304" s="258"/>
    </row>
    <row r="1305" s="253" customFormat="1" customHeight="1" spans="2:2">
      <c r="B1305" s="258"/>
    </row>
    <row r="1306" s="253" customFormat="1" customHeight="1" spans="2:2">
      <c r="B1306" s="258"/>
    </row>
    <row r="1307" s="253" customFormat="1" customHeight="1" spans="2:2">
      <c r="B1307" s="258"/>
    </row>
    <row r="1308" s="253" customFormat="1" customHeight="1" spans="2:2">
      <c r="B1308" s="258"/>
    </row>
    <row r="1309" s="253" customFormat="1" customHeight="1" spans="2:2">
      <c r="B1309" s="258"/>
    </row>
    <row r="1310" s="253" customFormat="1" customHeight="1" spans="2:2">
      <c r="B1310" s="258"/>
    </row>
    <row r="1311" s="253" customFormat="1" customHeight="1" spans="2:2">
      <c r="B1311" s="258"/>
    </row>
    <row r="1312" s="253" customFormat="1" customHeight="1" spans="2:2">
      <c r="B1312" s="258"/>
    </row>
    <row r="1313" s="253" customFormat="1" customHeight="1" spans="2:2">
      <c r="B1313" s="258"/>
    </row>
    <row r="1314" s="253" customFormat="1" customHeight="1" spans="2:2">
      <c r="B1314" s="258"/>
    </row>
    <row r="1315" s="253" customFormat="1" customHeight="1" spans="2:2">
      <c r="B1315" s="258"/>
    </row>
    <row r="1316" s="253" customFormat="1" customHeight="1" spans="2:2">
      <c r="B1316" s="258"/>
    </row>
    <row r="1317" s="253" customFormat="1" customHeight="1" spans="2:2">
      <c r="B1317" s="258"/>
    </row>
    <row r="1318" s="253" customFormat="1" customHeight="1" spans="2:2">
      <c r="B1318" s="258"/>
    </row>
    <row r="1319" s="253" customFormat="1" customHeight="1" spans="2:2">
      <c r="B1319" s="258"/>
    </row>
    <row r="1320" s="253" customFormat="1" customHeight="1" spans="2:2">
      <c r="B1320" s="258"/>
    </row>
    <row r="1321" s="253" customFormat="1" customHeight="1" spans="2:2">
      <c r="B1321" s="258"/>
    </row>
    <row r="1322" s="253" customFormat="1" customHeight="1" spans="2:2">
      <c r="B1322" s="258"/>
    </row>
    <row r="1323" s="253" customFormat="1" customHeight="1" spans="2:2">
      <c r="B1323" s="258"/>
    </row>
    <row r="1324" s="253" customFormat="1" customHeight="1" spans="2:2">
      <c r="B1324" s="258"/>
    </row>
    <row r="1325" s="253" customFormat="1" customHeight="1" spans="2:2">
      <c r="B1325" s="258"/>
    </row>
    <row r="1326" s="253" customFormat="1" customHeight="1" spans="2:2">
      <c r="B1326" s="258"/>
    </row>
    <row r="1327" s="253" customFormat="1" customHeight="1" spans="2:2">
      <c r="B1327" s="258"/>
    </row>
    <row r="1328" s="253" customFormat="1" customHeight="1" spans="2:2">
      <c r="B1328" s="258"/>
    </row>
    <row r="1329" s="253" customFormat="1" customHeight="1" spans="2:2">
      <c r="B1329" s="258"/>
    </row>
    <row r="1330" s="253" customFormat="1" customHeight="1" spans="2:2">
      <c r="B1330" s="258"/>
    </row>
    <row r="1331" s="253" customFormat="1" customHeight="1" spans="2:2">
      <c r="B1331" s="258"/>
    </row>
    <row r="1332" s="253" customFormat="1" customHeight="1" spans="2:2">
      <c r="B1332" s="258"/>
    </row>
    <row r="1333" s="253" customFormat="1" customHeight="1" spans="2:2">
      <c r="B1333" s="258"/>
    </row>
    <row r="1334" s="253" customFormat="1" customHeight="1" spans="2:2">
      <c r="B1334" s="258"/>
    </row>
    <row r="1335" s="253" customFormat="1" customHeight="1" spans="2:2">
      <c r="B1335" s="258"/>
    </row>
    <row r="1336" s="253" customFormat="1" customHeight="1" spans="2:2">
      <c r="B1336" s="258"/>
    </row>
    <row r="1337" s="253" customFormat="1" customHeight="1" spans="2:2">
      <c r="B1337" s="258"/>
    </row>
    <row r="1338" s="253" customFormat="1" customHeight="1" spans="2:2">
      <c r="B1338" s="258"/>
    </row>
    <row r="1339" s="253" customFormat="1" customHeight="1" spans="2:2">
      <c r="B1339" s="258"/>
    </row>
    <row r="1340" s="253" customFormat="1" customHeight="1" spans="2:2">
      <c r="B1340" s="258"/>
    </row>
    <row r="1341" s="253" customFormat="1" customHeight="1" spans="2:2">
      <c r="B1341" s="258"/>
    </row>
    <row r="1342" s="253" customFormat="1" customHeight="1" spans="2:2">
      <c r="B1342" s="258"/>
    </row>
    <row r="1343" s="253" customFormat="1" customHeight="1" spans="2:2">
      <c r="B1343" s="258"/>
    </row>
    <row r="1344" s="253" customFormat="1" customHeight="1" spans="2:2">
      <c r="B1344" s="258"/>
    </row>
    <row r="1345" s="253" customFormat="1" customHeight="1" spans="2:2">
      <c r="B1345" s="258"/>
    </row>
    <row r="1346" s="253" customFormat="1" customHeight="1" spans="2:2">
      <c r="B1346" s="258"/>
    </row>
    <row r="1347" s="253" customFormat="1" customHeight="1" spans="2:2">
      <c r="B1347" s="258"/>
    </row>
    <row r="1348" s="253" customFormat="1" customHeight="1" spans="2:2">
      <c r="B1348" s="258"/>
    </row>
    <row r="1349" s="253" customFormat="1" customHeight="1" spans="2:2">
      <c r="B1349" s="258"/>
    </row>
    <row r="1350" s="253" customFormat="1" customHeight="1" spans="2:2">
      <c r="B1350" s="258"/>
    </row>
    <row r="1351" s="253" customFormat="1" customHeight="1" spans="2:2">
      <c r="B1351" s="258"/>
    </row>
    <row r="1352" s="253" customFormat="1" customHeight="1" spans="2:2">
      <c r="B1352" s="258"/>
    </row>
    <row r="1353" s="253" customFormat="1" customHeight="1" spans="2:2">
      <c r="B1353" s="258"/>
    </row>
    <row r="1354" s="253" customFormat="1" customHeight="1" spans="2:2">
      <c r="B1354" s="258"/>
    </row>
    <row r="1355" s="253" customFormat="1" customHeight="1" spans="2:2">
      <c r="B1355" s="258"/>
    </row>
    <row r="1356" s="253" customFormat="1" customHeight="1" spans="2:2">
      <c r="B1356" s="258"/>
    </row>
    <row r="1357" s="253" customFormat="1" customHeight="1" spans="2:2">
      <c r="B1357" s="258"/>
    </row>
    <row r="1358" s="253" customFormat="1" customHeight="1" spans="2:2">
      <c r="B1358" s="258"/>
    </row>
    <row r="1359" s="253" customFormat="1" customHeight="1" spans="2:2">
      <c r="B1359" s="258"/>
    </row>
    <row r="1360" s="253" customFormat="1" customHeight="1" spans="2:2">
      <c r="B1360" s="258"/>
    </row>
    <row r="1361" s="253" customFormat="1" customHeight="1" spans="2:2">
      <c r="B1361" s="258"/>
    </row>
    <row r="1362" s="253" customFormat="1" customHeight="1" spans="2:2">
      <c r="B1362" s="258"/>
    </row>
    <row r="1363" s="253" customFormat="1" customHeight="1" spans="2:2">
      <c r="B1363" s="258"/>
    </row>
    <row r="1364" s="253" customFormat="1" customHeight="1" spans="2:2">
      <c r="B1364" s="258"/>
    </row>
    <row r="1365" s="253" customFormat="1" customHeight="1" spans="2:2">
      <c r="B1365" s="258"/>
    </row>
    <row r="1366" s="253" customFormat="1" customHeight="1" spans="2:2">
      <c r="B1366" s="258"/>
    </row>
    <row r="1367" s="253" customFormat="1" customHeight="1" spans="2:2">
      <c r="B1367" s="258"/>
    </row>
    <row r="1368" s="253" customFormat="1" customHeight="1" spans="2:2">
      <c r="B1368" s="258"/>
    </row>
    <row r="1369" s="253" customFormat="1" customHeight="1" spans="2:2">
      <c r="B1369" s="258"/>
    </row>
    <row r="1370" s="253" customFormat="1" customHeight="1" spans="2:2">
      <c r="B1370" s="258"/>
    </row>
    <row r="1371" s="253" customFormat="1" customHeight="1" spans="2:2">
      <c r="B1371" s="258"/>
    </row>
    <row r="1372" s="253" customFormat="1" customHeight="1" spans="2:2">
      <c r="B1372" s="258"/>
    </row>
    <row r="1373" s="253" customFormat="1" customHeight="1" spans="2:2">
      <c r="B1373" s="258"/>
    </row>
    <row r="1374" s="253" customFormat="1" customHeight="1" spans="2:2">
      <c r="B1374" s="258"/>
    </row>
    <row r="1375" s="253" customFormat="1" customHeight="1" spans="2:2">
      <c r="B1375" s="258"/>
    </row>
    <row r="1376" s="253" customFormat="1" customHeight="1" spans="2:2">
      <c r="B1376" s="258"/>
    </row>
    <row r="1377" s="253" customFormat="1" customHeight="1" spans="2:2">
      <c r="B1377" s="258"/>
    </row>
    <row r="1378" s="253" customFormat="1" customHeight="1" spans="2:2">
      <c r="B1378" s="258"/>
    </row>
    <row r="1379" s="253" customFormat="1" customHeight="1" spans="2:2">
      <c r="B1379" s="258"/>
    </row>
    <row r="1380" s="253" customFormat="1" customHeight="1" spans="2:2">
      <c r="B1380" s="258"/>
    </row>
    <row r="1381" s="253" customFormat="1" customHeight="1" spans="2:2">
      <c r="B1381" s="258"/>
    </row>
    <row r="1382" s="253" customFormat="1" customHeight="1" spans="2:2">
      <c r="B1382" s="258"/>
    </row>
    <row r="1383" s="253" customFormat="1" customHeight="1" spans="2:2">
      <c r="B1383" s="258"/>
    </row>
    <row r="1384" s="253" customFormat="1" customHeight="1" spans="2:2">
      <c r="B1384" s="258"/>
    </row>
    <row r="1385" s="253" customFormat="1" customHeight="1" spans="2:2">
      <c r="B1385" s="258"/>
    </row>
    <row r="1386" s="253" customFormat="1" customHeight="1" spans="2:2">
      <c r="B1386" s="258"/>
    </row>
    <row r="1387" s="253" customFormat="1" customHeight="1" spans="2:2">
      <c r="B1387" s="258"/>
    </row>
    <row r="1388" s="253" customFormat="1" customHeight="1" spans="2:2">
      <c r="B1388" s="258"/>
    </row>
    <row r="1389" s="253" customFormat="1" customHeight="1" spans="2:2">
      <c r="B1389" s="258"/>
    </row>
    <row r="1390" s="253" customFormat="1" customHeight="1" spans="2:2">
      <c r="B1390" s="258"/>
    </row>
    <row r="1391" s="253" customFormat="1" customHeight="1" spans="2:2">
      <c r="B1391" s="258"/>
    </row>
    <row r="1392" s="253" customFormat="1" customHeight="1" spans="2:2">
      <c r="B1392" s="258"/>
    </row>
    <row r="1393" s="253" customFormat="1" customHeight="1" spans="2:2">
      <c r="B1393" s="258"/>
    </row>
    <row r="1394" s="253" customFormat="1" customHeight="1" spans="2:2">
      <c r="B1394" s="258"/>
    </row>
    <row r="1395" s="253" customFormat="1" customHeight="1" spans="2:2">
      <c r="B1395" s="258"/>
    </row>
    <row r="1396" s="253" customFormat="1" customHeight="1" spans="2:2">
      <c r="B1396" s="258"/>
    </row>
    <row r="1397" s="253" customFormat="1" customHeight="1" spans="2:2">
      <c r="B1397" s="258"/>
    </row>
    <row r="1398" s="253" customFormat="1" customHeight="1" spans="2:2">
      <c r="B1398" s="258"/>
    </row>
    <row r="1399" s="253" customFormat="1" customHeight="1" spans="2:2">
      <c r="B1399" s="258"/>
    </row>
    <row r="1400" s="253" customFormat="1" customHeight="1" spans="2:2">
      <c r="B1400" s="258"/>
    </row>
    <row r="1401" s="253" customFormat="1" customHeight="1" spans="2:2">
      <c r="B1401" s="258"/>
    </row>
    <row r="1402" s="253" customFormat="1" customHeight="1" spans="2:2">
      <c r="B1402" s="258"/>
    </row>
    <row r="1403" s="253" customFormat="1" customHeight="1" spans="2:2">
      <c r="B1403" s="258"/>
    </row>
    <row r="1404" s="253" customFormat="1" customHeight="1" spans="2:2">
      <c r="B1404" s="258"/>
    </row>
    <row r="1405" s="253" customFormat="1" customHeight="1" spans="2:2">
      <c r="B1405" s="258"/>
    </row>
    <row r="1406" s="253" customFormat="1" customHeight="1" spans="2:2">
      <c r="B1406" s="258"/>
    </row>
    <row r="1407" s="253" customFormat="1" customHeight="1" spans="2:2">
      <c r="B1407" s="258"/>
    </row>
    <row r="1408" s="253" customFormat="1" customHeight="1" spans="2:2">
      <c r="B1408" s="258"/>
    </row>
    <row r="1409" s="253" customFormat="1" customHeight="1" spans="2:2">
      <c r="B1409" s="258"/>
    </row>
    <row r="1410" s="253" customFormat="1" customHeight="1" spans="2:2">
      <c r="B1410" s="258"/>
    </row>
    <row r="1411" s="253" customFormat="1" customHeight="1" spans="2:2">
      <c r="B1411" s="258"/>
    </row>
    <row r="1412" s="253" customFormat="1" customHeight="1" spans="2:2">
      <c r="B1412" s="258"/>
    </row>
    <row r="1413" s="253" customFormat="1" customHeight="1" spans="2:2">
      <c r="B1413" s="258"/>
    </row>
    <row r="1414" s="253" customFormat="1" customHeight="1" spans="2:2">
      <c r="B1414" s="258"/>
    </row>
    <row r="1415" s="253" customFormat="1" customHeight="1" spans="2:2">
      <c r="B1415" s="258"/>
    </row>
    <row r="1416" s="253" customFormat="1" customHeight="1" spans="2:2">
      <c r="B1416" s="258"/>
    </row>
    <row r="1417" s="253" customFormat="1" customHeight="1" spans="2:2">
      <c r="B1417" s="258"/>
    </row>
    <row r="1418" s="253" customFormat="1" customHeight="1" spans="2:2">
      <c r="B1418" s="258"/>
    </row>
    <row r="1419" s="253" customFormat="1" customHeight="1" spans="2:2">
      <c r="B1419" s="258"/>
    </row>
    <row r="1420" s="253" customFormat="1" customHeight="1" spans="2:2">
      <c r="B1420" s="258"/>
    </row>
    <row r="1421" s="253" customFormat="1" customHeight="1" spans="2:2">
      <c r="B1421" s="258"/>
    </row>
    <row r="1422" s="253" customFormat="1" customHeight="1" spans="2:2">
      <c r="B1422" s="258"/>
    </row>
    <row r="1423" s="253" customFormat="1" customHeight="1" spans="2:2">
      <c r="B1423" s="258"/>
    </row>
    <row r="1424" s="253" customFormat="1" customHeight="1" spans="2:2">
      <c r="B1424" s="258"/>
    </row>
    <row r="1425" s="253" customFormat="1" customHeight="1" spans="2:2">
      <c r="B1425" s="258"/>
    </row>
    <row r="1426" s="253" customFormat="1" customHeight="1" spans="2:2">
      <c r="B1426" s="258"/>
    </row>
    <row r="1427" s="253" customFormat="1" customHeight="1" spans="2:2">
      <c r="B1427" s="258"/>
    </row>
    <row r="1428" s="253" customFormat="1" customHeight="1" spans="2:2">
      <c r="B1428" s="258"/>
    </row>
    <row r="1429" s="253" customFormat="1" customHeight="1" spans="2:2">
      <c r="B1429" s="258"/>
    </row>
    <row r="1430" s="253" customFormat="1" customHeight="1" spans="2:2">
      <c r="B1430" s="258"/>
    </row>
    <row r="1431" s="253" customFormat="1" customHeight="1" spans="2:2">
      <c r="B1431" s="258"/>
    </row>
    <row r="1432" s="253" customFormat="1" customHeight="1" spans="2:2">
      <c r="B1432" s="258"/>
    </row>
    <row r="1433" s="253" customFormat="1" customHeight="1" spans="2:2">
      <c r="B1433" s="258"/>
    </row>
    <row r="1434" s="253" customFormat="1" customHeight="1" spans="2:2">
      <c r="B1434" s="258"/>
    </row>
    <row r="1435" s="253" customFormat="1" customHeight="1" spans="2:2">
      <c r="B1435" s="258"/>
    </row>
    <row r="1436" s="253" customFormat="1" customHeight="1" spans="2:2">
      <c r="B1436" s="258"/>
    </row>
    <row r="1437" s="253" customFormat="1" customHeight="1" spans="2:2">
      <c r="B1437" s="258"/>
    </row>
    <row r="1438" s="253" customFormat="1" customHeight="1" spans="2:2">
      <c r="B1438" s="258"/>
    </row>
    <row r="1439" s="253" customFormat="1" customHeight="1" spans="2:2">
      <c r="B1439" s="258"/>
    </row>
    <row r="1440" s="253" customFormat="1" customHeight="1" spans="2:2">
      <c r="B1440" s="258"/>
    </row>
    <row r="1441" s="253" customFormat="1" customHeight="1" spans="2:2">
      <c r="B1441" s="258"/>
    </row>
    <row r="1442" s="253" customFormat="1" customHeight="1" spans="2:2">
      <c r="B1442" s="258"/>
    </row>
    <row r="1443" s="253" customFormat="1" customHeight="1" spans="2:2">
      <c r="B1443" s="258"/>
    </row>
    <row r="1444" s="253" customFormat="1" customHeight="1" spans="2:2">
      <c r="B1444" s="258"/>
    </row>
    <row r="1445" s="253" customFormat="1" customHeight="1" spans="2:2">
      <c r="B1445" s="258"/>
    </row>
    <row r="1446" s="253" customFormat="1" customHeight="1" spans="2:2">
      <c r="B1446" s="258"/>
    </row>
    <row r="1447" s="253" customFormat="1" customHeight="1" spans="2:2">
      <c r="B1447" s="258"/>
    </row>
    <row r="1448" s="253" customFormat="1" customHeight="1" spans="2:2">
      <c r="B1448" s="258"/>
    </row>
    <row r="1449" s="253" customFormat="1" customHeight="1" spans="2:2">
      <c r="B1449" s="258"/>
    </row>
    <row r="1450" s="253" customFormat="1" customHeight="1" spans="2:2">
      <c r="B1450" s="258"/>
    </row>
    <row r="1451" s="253" customFormat="1" customHeight="1" spans="2:2">
      <c r="B1451" s="258"/>
    </row>
    <row r="1452" s="253" customFormat="1" customHeight="1" spans="2:2">
      <c r="B1452" s="258"/>
    </row>
    <row r="1453" s="253" customFormat="1" customHeight="1" spans="2:2">
      <c r="B1453" s="258"/>
    </row>
    <row r="1454" s="253" customFormat="1" customHeight="1" spans="2:2">
      <c r="B1454" s="258"/>
    </row>
    <row r="1455" s="253" customFormat="1" customHeight="1" spans="2:2">
      <c r="B1455" s="258"/>
    </row>
    <row r="1456" s="253" customFormat="1" customHeight="1" spans="2:2">
      <c r="B1456" s="258"/>
    </row>
    <row r="1457" s="253" customFormat="1" customHeight="1" spans="2:2">
      <c r="B1457" s="258"/>
    </row>
    <row r="1458" s="253" customFormat="1" customHeight="1" spans="2:2">
      <c r="B1458" s="258"/>
    </row>
    <row r="1459" s="253" customFormat="1" customHeight="1" spans="2:2">
      <c r="B1459" s="258"/>
    </row>
    <row r="1460" s="253" customFormat="1" customHeight="1" spans="2:2">
      <c r="B1460" s="258"/>
    </row>
    <row r="1461" s="253" customFormat="1" customHeight="1" spans="2:2">
      <c r="B1461" s="258"/>
    </row>
    <row r="1462" s="253" customFormat="1" customHeight="1" spans="2:2">
      <c r="B1462" s="258"/>
    </row>
    <row r="1463" s="253" customFormat="1" customHeight="1" spans="2:2">
      <c r="B1463" s="258"/>
    </row>
    <row r="1464" s="253" customFormat="1" customHeight="1" spans="2:2">
      <c r="B1464" s="258"/>
    </row>
    <row r="1465" s="253" customFormat="1" customHeight="1" spans="2:2">
      <c r="B1465" s="258"/>
    </row>
    <row r="1466" s="253" customFormat="1" customHeight="1" spans="2:2">
      <c r="B1466" s="258"/>
    </row>
    <row r="1467" s="253" customFormat="1" customHeight="1" spans="2:2">
      <c r="B1467" s="258"/>
    </row>
    <row r="1468" s="253" customFormat="1" customHeight="1" spans="2:2">
      <c r="B1468" s="258"/>
    </row>
    <row r="1469" s="253" customFormat="1" customHeight="1" spans="2:2">
      <c r="B1469" s="258"/>
    </row>
    <row r="1470" s="253" customFormat="1" customHeight="1" spans="2:2">
      <c r="B1470" s="258"/>
    </row>
    <row r="1471" s="253" customFormat="1" customHeight="1" spans="2:2">
      <c r="B1471" s="258"/>
    </row>
    <row r="1472" s="253" customFormat="1" customHeight="1" spans="2:2">
      <c r="B1472" s="258"/>
    </row>
    <row r="1473" s="253" customFormat="1" customHeight="1" spans="2:2">
      <c r="B1473" s="258"/>
    </row>
    <row r="1474" s="253" customFormat="1" customHeight="1" spans="2:2">
      <c r="B1474" s="258"/>
    </row>
    <row r="1475" s="253" customFormat="1" customHeight="1" spans="2:2">
      <c r="B1475" s="258"/>
    </row>
    <row r="1476" s="253" customFormat="1" customHeight="1" spans="2:2">
      <c r="B1476" s="258"/>
    </row>
    <row r="1477" s="253" customFormat="1" customHeight="1" spans="2:2">
      <c r="B1477" s="258"/>
    </row>
    <row r="1478" s="253" customFormat="1" customHeight="1" spans="2:2">
      <c r="B1478" s="258"/>
    </row>
    <row r="1479" s="253" customFormat="1" customHeight="1" spans="2:2">
      <c r="B1479" s="258"/>
    </row>
    <row r="1480" s="253" customFormat="1" customHeight="1" spans="2:2">
      <c r="B1480" s="258"/>
    </row>
    <row r="1481" s="253" customFormat="1" customHeight="1" spans="2:2">
      <c r="B1481" s="258"/>
    </row>
    <row r="1482" s="253" customFormat="1" customHeight="1" spans="2:2">
      <c r="B1482" s="258"/>
    </row>
    <row r="1483" s="253" customFormat="1" customHeight="1" spans="2:2">
      <c r="B1483" s="258"/>
    </row>
    <row r="1484" s="253" customFormat="1" customHeight="1" spans="2:2">
      <c r="B1484" s="258"/>
    </row>
    <row r="1485" s="253" customFormat="1" customHeight="1" spans="2:2">
      <c r="B1485" s="258"/>
    </row>
    <row r="1486" s="253" customFormat="1" customHeight="1" spans="2:2">
      <c r="B1486" s="258"/>
    </row>
    <row r="1487" s="253" customFormat="1" customHeight="1" spans="2:2">
      <c r="B1487" s="258"/>
    </row>
    <row r="1488" s="253" customFormat="1" customHeight="1" spans="2:2">
      <c r="B1488" s="258"/>
    </row>
    <row r="1489" s="253" customFormat="1" customHeight="1" spans="2:2">
      <c r="B1489" s="258"/>
    </row>
    <row r="1490" s="253" customFormat="1" customHeight="1" spans="2:2">
      <c r="B1490" s="258"/>
    </row>
    <row r="1491" s="253" customFormat="1" customHeight="1" spans="2:2">
      <c r="B1491" s="258"/>
    </row>
    <row r="1492" s="253" customFormat="1" customHeight="1" spans="2:2">
      <c r="B1492" s="258"/>
    </row>
    <row r="1493" s="253" customFormat="1" customHeight="1" spans="2:2">
      <c r="B1493" s="258"/>
    </row>
    <row r="1494" s="253" customFormat="1" customHeight="1" spans="2:2">
      <c r="B1494" s="258"/>
    </row>
    <row r="1495" s="253" customFormat="1" customHeight="1" spans="2:2">
      <c r="B1495" s="258"/>
    </row>
    <row r="1496" s="253" customFormat="1" customHeight="1" spans="2:2">
      <c r="B1496" s="258"/>
    </row>
    <row r="1497" s="253" customFormat="1" customHeight="1" spans="2:2">
      <c r="B1497" s="258"/>
    </row>
    <row r="1498" s="253" customFormat="1" customHeight="1" spans="2:2">
      <c r="B1498" s="258"/>
    </row>
    <row r="1499" s="253" customFormat="1" customHeight="1" spans="2:2">
      <c r="B1499" s="258"/>
    </row>
    <row r="1500" s="253" customFormat="1" customHeight="1" spans="2:2">
      <c r="B1500" s="258"/>
    </row>
    <row r="1501" s="253" customFormat="1" customHeight="1" spans="2:2">
      <c r="B1501" s="258"/>
    </row>
    <row r="1502" s="253" customFormat="1" customHeight="1" spans="2:2">
      <c r="B1502" s="258"/>
    </row>
    <row r="1503" s="253" customFormat="1" customHeight="1" spans="2:2">
      <c r="B1503" s="258"/>
    </row>
    <row r="1504" s="253" customFormat="1" customHeight="1" spans="2:2">
      <c r="B1504" s="258"/>
    </row>
    <row r="1505" s="253" customFormat="1" customHeight="1" spans="2:2">
      <c r="B1505" s="258"/>
    </row>
    <row r="1506" s="253" customFormat="1" customHeight="1" spans="2:2">
      <c r="B1506" s="258"/>
    </row>
    <row r="1507" s="253" customFormat="1" customHeight="1" spans="2:2">
      <c r="B1507" s="258"/>
    </row>
    <row r="1508" s="253" customFormat="1" customHeight="1" spans="2:2">
      <c r="B1508" s="258"/>
    </row>
    <row r="1509" s="253" customFormat="1" customHeight="1" spans="2:2">
      <c r="B1509" s="258"/>
    </row>
    <row r="1510" s="253" customFormat="1" customHeight="1" spans="2:2">
      <c r="B1510" s="258"/>
    </row>
    <row r="1511" s="253" customFormat="1" customHeight="1" spans="2:2">
      <c r="B1511" s="258"/>
    </row>
    <row r="1512" s="253" customFormat="1" customHeight="1" spans="2:2">
      <c r="B1512" s="258"/>
    </row>
    <row r="1513" s="253" customFormat="1" customHeight="1" spans="2:2">
      <c r="B1513" s="258"/>
    </row>
    <row r="1514" s="253" customFormat="1" customHeight="1" spans="2:2">
      <c r="B1514" s="258"/>
    </row>
    <row r="1515" s="253" customFormat="1" customHeight="1" spans="2:2">
      <c r="B1515" s="258"/>
    </row>
    <row r="1516" s="253" customFormat="1" customHeight="1" spans="2:2">
      <c r="B1516" s="258"/>
    </row>
    <row r="1517" s="253" customFormat="1" customHeight="1" spans="2:2">
      <c r="B1517" s="258"/>
    </row>
    <row r="1518" s="253" customFormat="1" customHeight="1" spans="2:2">
      <c r="B1518" s="258"/>
    </row>
    <row r="1519" s="253" customFormat="1" customHeight="1" spans="2:2">
      <c r="B1519" s="258"/>
    </row>
    <row r="1520" s="253" customFormat="1" customHeight="1" spans="2:2">
      <c r="B1520" s="258"/>
    </row>
    <row r="1521" s="253" customFormat="1" customHeight="1" spans="2:2">
      <c r="B1521" s="258"/>
    </row>
    <row r="1522" s="253" customFormat="1" customHeight="1" spans="2:2">
      <c r="B1522" s="258"/>
    </row>
    <row r="1523" s="253" customFormat="1" customHeight="1" spans="2:2">
      <c r="B1523" s="258"/>
    </row>
    <row r="1524" s="253" customFormat="1" customHeight="1" spans="2:2">
      <c r="B1524" s="258"/>
    </row>
    <row r="1525" s="253" customFormat="1" customHeight="1" spans="2:2">
      <c r="B1525" s="258"/>
    </row>
    <row r="1526" s="253" customFormat="1" customHeight="1" spans="2:2">
      <c r="B1526" s="258"/>
    </row>
    <row r="1527" s="253" customFormat="1" customHeight="1" spans="2:2">
      <c r="B1527" s="258"/>
    </row>
    <row r="1528" s="253" customFormat="1" customHeight="1" spans="2:2">
      <c r="B1528" s="258"/>
    </row>
    <row r="1529" s="253" customFormat="1" customHeight="1" spans="2:2">
      <c r="B1529" s="258"/>
    </row>
    <row r="1530" s="253" customFormat="1" customHeight="1" spans="2:2">
      <c r="B1530" s="258"/>
    </row>
    <row r="1531" s="253" customFormat="1" customHeight="1" spans="2:2">
      <c r="B1531" s="258"/>
    </row>
    <row r="1532" s="253" customFormat="1" customHeight="1" spans="2:2">
      <c r="B1532" s="258"/>
    </row>
    <row r="1533" s="253" customFormat="1" customHeight="1" spans="2:2">
      <c r="B1533" s="258"/>
    </row>
    <row r="1534" s="253" customFormat="1" customHeight="1" spans="2:2">
      <c r="B1534" s="258"/>
    </row>
    <row r="1535" s="253" customFormat="1" customHeight="1" spans="2:2">
      <c r="B1535" s="258"/>
    </row>
    <row r="1536" s="253" customFormat="1" customHeight="1" spans="2:2">
      <c r="B1536" s="258"/>
    </row>
    <row r="1537" s="253" customFormat="1" customHeight="1" spans="2:2">
      <c r="B1537" s="258"/>
    </row>
    <row r="1538" s="253" customFormat="1" customHeight="1" spans="2:2">
      <c r="B1538" s="258"/>
    </row>
    <row r="1539" s="253" customFormat="1" customHeight="1" spans="2:2">
      <c r="B1539" s="258"/>
    </row>
    <row r="1540" s="253" customFormat="1" customHeight="1" spans="2:2">
      <c r="B1540" s="258"/>
    </row>
    <row r="1541" s="253" customFormat="1" customHeight="1" spans="2:2">
      <c r="B1541" s="258"/>
    </row>
    <row r="1542" s="253" customFormat="1" customHeight="1" spans="2:2">
      <c r="B1542" s="258"/>
    </row>
    <row r="1543" s="253" customFormat="1" customHeight="1" spans="2:2">
      <c r="B1543" s="258"/>
    </row>
    <row r="1544" s="253" customFormat="1" customHeight="1" spans="2:2">
      <c r="B1544" s="258"/>
    </row>
    <row r="1545" s="253" customFormat="1" customHeight="1" spans="2:2">
      <c r="B1545" s="258"/>
    </row>
    <row r="1546" s="253" customFormat="1" customHeight="1" spans="2:2">
      <c r="B1546" s="258"/>
    </row>
    <row r="1547" s="253" customFormat="1" customHeight="1" spans="2:2">
      <c r="B1547" s="258"/>
    </row>
    <row r="1548" s="253" customFormat="1" customHeight="1" spans="2:2">
      <c r="B1548" s="258"/>
    </row>
    <row r="1549" s="253" customFormat="1" customHeight="1" spans="2:2">
      <c r="B1549" s="258"/>
    </row>
    <row r="1550" s="253" customFormat="1" customHeight="1" spans="2:2">
      <c r="B1550" s="258"/>
    </row>
    <row r="1551" s="253" customFormat="1" customHeight="1" spans="2:2">
      <c r="B1551" s="258"/>
    </row>
    <row r="1552" s="253" customFormat="1" customHeight="1" spans="2:2">
      <c r="B1552" s="258"/>
    </row>
    <row r="1553" s="253" customFormat="1" customHeight="1" spans="2:2">
      <c r="B1553" s="258"/>
    </row>
    <row r="1554" s="253" customFormat="1" customHeight="1" spans="2:2">
      <c r="B1554" s="258"/>
    </row>
    <row r="1555" s="253" customFormat="1" customHeight="1" spans="2:2">
      <c r="B1555" s="258"/>
    </row>
    <row r="1556" s="253" customFormat="1" customHeight="1" spans="2:2">
      <c r="B1556" s="258"/>
    </row>
    <row r="1557" s="253" customFormat="1" customHeight="1" spans="2:2">
      <c r="B1557" s="258"/>
    </row>
    <row r="1558" s="253" customFormat="1" customHeight="1" spans="2:2">
      <c r="B1558" s="258"/>
    </row>
    <row r="1559" s="253" customFormat="1" customHeight="1" spans="2:2">
      <c r="B1559" s="258"/>
    </row>
    <row r="1560" s="253" customFormat="1" customHeight="1" spans="2:2">
      <c r="B1560" s="258"/>
    </row>
    <row r="1561" s="253" customFormat="1" customHeight="1" spans="2:2">
      <c r="B1561" s="258"/>
    </row>
    <row r="1562" s="253" customFormat="1" customHeight="1" spans="2:2">
      <c r="B1562" s="258"/>
    </row>
    <row r="1563" s="253" customFormat="1" customHeight="1" spans="2:2">
      <c r="B1563" s="258"/>
    </row>
    <row r="1564" s="253" customFormat="1" customHeight="1" spans="2:2">
      <c r="B1564" s="258"/>
    </row>
    <row r="1565" s="253" customFormat="1" customHeight="1" spans="2:2">
      <c r="B1565" s="258"/>
    </row>
    <row r="1566" s="253" customFormat="1" customHeight="1" spans="2:2">
      <c r="B1566" s="258"/>
    </row>
    <row r="1567" s="253" customFormat="1" customHeight="1" spans="2:2">
      <c r="B1567" s="258"/>
    </row>
    <row r="1568" s="253" customFormat="1" customHeight="1" spans="2:2">
      <c r="B1568" s="258"/>
    </row>
    <row r="1569" s="253" customFormat="1" customHeight="1" spans="2:2">
      <c r="B1569" s="258"/>
    </row>
    <row r="1570" s="253" customFormat="1" customHeight="1" spans="2:2">
      <c r="B1570" s="258"/>
    </row>
    <row r="1571" s="253" customFormat="1" customHeight="1" spans="2:2">
      <c r="B1571" s="258"/>
    </row>
    <row r="1572" s="253" customFormat="1" customHeight="1" spans="2:2">
      <c r="B1572" s="258"/>
    </row>
    <row r="1573" s="253" customFormat="1" customHeight="1" spans="2:2">
      <c r="B1573" s="258"/>
    </row>
    <row r="1574" s="253" customFormat="1" customHeight="1" spans="2:2">
      <c r="B1574" s="258"/>
    </row>
    <row r="1575" s="253" customFormat="1" customHeight="1" spans="2:2">
      <c r="B1575" s="258"/>
    </row>
    <row r="1576" s="253" customFormat="1" customHeight="1" spans="2:2">
      <c r="B1576" s="258"/>
    </row>
    <row r="1577" s="253" customFormat="1" customHeight="1" spans="2:2">
      <c r="B1577" s="258"/>
    </row>
    <row r="1578" s="253" customFormat="1" customHeight="1" spans="2:2">
      <c r="B1578" s="258"/>
    </row>
    <row r="1579" s="253" customFormat="1" customHeight="1" spans="2:2">
      <c r="B1579" s="258"/>
    </row>
    <row r="1580" s="253" customFormat="1" customHeight="1" spans="2:2">
      <c r="B1580" s="258"/>
    </row>
    <row r="1581" s="253" customFormat="1" customHeight="1" spans="2:2">
      <c r="B1581" s="258"/>
    </row>
    <row r="1582" s="253" customFormat="1" customHeight="1" spans="2:2">
      <c r="B1582" s="258"/>
    </row>
    <row r="1583" s="253" customFormat="1" customHeight="1" spans="2:2">
      <c r="B1583" s="258"/>
    </row>
    <row r="1584" s="253" customFormat="1" customHeight="1" spans="2:2">
      <c r="B1584" s="258"/>
    </row>
    <row r="1585" s="253" customFormat="1" customHeight="1" spans="2:2">
      <c r="B1585" s="258"/>
    </row>
    <row r="1586" s="253" customFormat="1" customHeight="1" spans="2:2">
      <c r="B1586" s="258"/>
    </row>
    <row r="1587" s="253" customFormat="1" customHeight="1" spans="2:2">
      <c r="B1587" s="258"/>
    </row>
    <row r="1588" s="253" customFormat="1" customHeight="1" spans="2:2">
      <c r="B1588" s="258"/>
    </row>
    <row r="1589" s="253" customFormat="1" customHeight="1" spans="2:2">
      <c r="B1589" s="258"/>
    </row>
    <row r="1590" s="253" customFormat="1" customHeight="1" spans="2:2">
      <c r="B1590" s="258"/>
    </row>
    <row r="1591" s="253" customFormat="1" customHeight="1" spans="2:2">
      <c r="B1591" s="258"/>
    </row>
    <row r="1592" s="253" customFormat="1" customHeight="1" spans="2:2">
      <c r="B1592" s="258"/>
    </row>
    <row r="1593" s="253" customFormat="1" customHeight="1" spans="2:2">
      <c r="B1593" s="258"/>
    </row>
    <row r="1594" s="253" customFormat="1" customHeight="1" spans="2:2">
      <c r="B1594" s="258"/>
    </row>
    <row r="1595" s="253" customFormat="1" customHeight="1" spans="2:2">
      <c r="B1595" s="258"/>
    </row>
    <row r="1596" s="253" customFormat="1" customHeight="1" spans="2:2">
      <c r="B1596" s="258"/>
    </row>
    <row r="1597" s="253" customFormat="1" customHeight="1" spans="2:2">
      <c r="B1597" s="258"/>
    </row>
    <row r="1598" s="253" customFormat="1" customHeight="1" spans="2:2">
      <c r="B1598" s="258"/>
    </row>
    <row r="1599" s="253" customFormat="1" customHeight="1" spans="2:2">
      <c r="B1599" s="258"/>
    </row>
    <row r="1600" s="253" customFormat="1" customHeight="1" spans="2:2">
      <c r="B1600" s="258"/>
    </row>
    <row r="1601" s="253" customFormat="1" customHeight="1" spans="2:2">
      <c r="B1601" s="258"/>
    </row>
    <row r="1602" s="253" customFormat="1" customHeight="1" spans="2:2">
      <c r="B1602" s="258"/>
    </row>
    <row r="1603" s="253" customFormat="1" customHeight="1" spans="2:2">
      <c r="B1603" s="258"/>
    </row>
    <row r="1604" s="253" customFormat="1" customHeight="1" spans="2:2">
      <c r="B1604" s="258"/>
    </row>
    <row r="1605" s="253" customFormat="1" customHeight="1" spans="2:2">
      <c r="B1605" s="258"/>
    </row>
    <row r="1606" s="253" customFormat="1" customHeight="1" spans="2:2">
      <c r="B1606" s="258"/>
    </row>
    <row r="1607" s="253" customFormat="1" customHeight="1" spans="2:2">
      <c r="B1607" s="258"/>
    </row>
    <row r="1608" s="253" customFormat="1" customHeight="1" spans="2:2">
      <c r="B1608" s="258"/>
    </row>
    <row r="1609" s="253" customFormat="1" customHeight="1" spans="2:2">
      <c r="B1609" s="258"/>
    </row>
    <row r="1610" s="253" customFormat="1" customHeight="1" spans="2:2">
      <c r="B1610" s="258"/>
    </row>
    <row r="1611" s="253" customFormat="1" customHeight="1" spans="2:2">
      <c r="B1611" s="258"/>
    </row>
    <row r="1612" s="253" customFormat="1" customHeight="1" spans="2:2">
      <c r="B1612" s="258"/>
    </row>
    <row r="1613" s="253" customFormat="1" customHeight="1" spans="2:2">
      <c r="B1613" s="258"/>
    </row>
    <row r="1614" s="253" customFormat="1" customHeight="1" spans="2:2">
      <c r="B1614" s="258"/>
    </row>
    <row r="1615" s="253" customFormat="1" customHeight="1" spans="2:2">
      <c r="B1615" s="258"/>
    </row>
    <row r="1616" s="253" customFormat="1" customHeight="1" spans="2:2">
      <c r="B1616" s="258"/>
    </row>
    <row r="1617" s="253" customFormat="1" customHeight="1" spans="2:2">
      <c r="B1617" s="258"/>
    </row>
    <row r="1618" s="253" customFormat="1" customHeight="1" spans="2:2">
      <c r="B1618" s="258"/>
    </row>
    <row r="1619" s="253" customFormat="1" customHeight="1" spans="2:2">
      <c r="B1619" s="258"/>
    </row>
    <row r="1620" s="253" customFormat="1" customHeight="1" spans="2:2">
      <c r="B1620" s="258"/>
    </row>
    <row r="1621" s="253" customFormat="1" customHeight="1" spans="2:2">
      <c r="B1621" s="258"/>
    </row>
    <row r="1622" s="253" customFormat="1" customHeight="1" spans="2:2">
      <c r="B1622" s="258"/>
    </row>
    <row r="1623" s="253" customFormat="1" customHeight="1" spans="2:2">
      <c r="B1623" s="258"/>
    </row>
    <row r="1624" s="253" customFormat="1" customHeight="1" spans="2:2">
      <c r="B1624" s="258"/>
    </row>
    <row r="1625" s="253" customFormat="1" customHeight="1" spans="2:2">
      <c r="B1625" s="258"/>
    </row>
    <row r="1626" s="253" customFormat="1" customHeight="1" spans="2:2">
      <c r="B1626" s="258"/>
    </row>
    <row r="1627" s="253" customFormat="1" customHeight="1" spans="2:2">
      <c r="B1627" s="258"/>
    </row>
    <row r="1628" s="253" customFormat="1" customHeight="1" spans="2:2">
      <c r="B1628" s="258"/>
    </row>
    <row r="1629" s="253" customFormat="1" customHeight="1" spans="2:2">
      <c r="B1629" s="258"/>
    </row>
    <row r="1630" s="253" customFormat="1" customHeight="1" spans="2:2">
      <c r="B1630" s="258"/>
    </row>
    <row r="1631" s="253" customFormat="1" customHeight="1" spans="2:2">
      <c r="B1631" s="258"/>
    </row>
    <row r="1632" s="253" customFormat="1" customHeight="1" spans="2:2">
      <c r="B1632" s="258"/>
    </row>
    <row r="1633" s="253" customFormat="1" customHeight="1" spans="2:2">
      <c r="B1633" s="258"/>
    </row>
    <row r="1634" s="253" customFormat="1" customHeight="1" spans="2:2">
      <c r="B1634" s="258"/>
    </row>
    <row r="1635" s="253" customFormat="1" customHeight="1" spans="2:2">
      <c r="B1635" s="258"/>
    </row>
    <row r="1636" s="253" customFormat="1" customHeight="1" spans="2:2">
      <c r="B1636" s="258"/>
    </row>
    <row r="1637" s="253" customFormat="1" customHeight="1" spans="2:2">
      <c r="B1637" s="258"/>
    </row>
    <row r="1638" s="253" customFormat="1" customHeight="1" spans="2:2">
      <c r="B1638" s="258"/>
    </row>
    <row r="1639" s="253" customFormat="1" customHeight="1" spans="2:2">
      <c r="B1639" s="258"/>
    </row>
    <row r="1640" s="253" customFormat="1" customHeight="1" spans="2:2">
      <c r="B1640" s="258"/>
    </row>
    <row r="1641" s="253" customFormat="1" customHeight="1" spans="2:2">
      <c r="B1641" s="258"/>
    </row>
    <row r="1642" s="253" customFormat="1" customHeight="1" spans="2:2">
      <c r="B1642" s="258"/>
    </row>
    <row r="1643" s="253" customFormat="1" customHeight="1" spans="2:2">
      <c r="B1643" s="258"/>
    </row>
    <row r="1644" s="253" customFormat="1" customHeight="1" spans="2:2">
      <c r="B1644" s="258"/>
    </row>
    <row r="1645" s="253" customFormat="1" customHeight="1" spans="2:2">
      <c r="B1645" s="258"/>
    </row>
    <row r="1646" s="253" customFormat="1" customHeight="1" spans="2:2">
      <c r="B1646" s="258"/>
    </row>
    <row r="1647" s="253" customFormat="1" customHeight="1" spans="2:2">
      <c r="B1647" s="258"/>
    </row>
    <row r="1648" s="253" customFormat="1" customHeight="1" spans="2:2">
      <c r="B1648" s="258"/>
    </row>
    <row r="1649" s="253" customFormat="1" customHeight="1" spans="2:2">
      <c r="B1649" s="258"/>
    </row>
    <row r="1650" s="253" customFormat="1" customHeight="1" spans="2:2">
      <c r="B1650" s="258"/>
    </row>
    <row r="1651" s="253" customFormat="1" customHeight="1" spans="2:2">
      <c r="B1651" s="258"/>
    </row>
    <row r="1652" s="253" customFormat="1" customHeight="1" spans="2:2">
      <c r="B1652" s="258"/>
    </row>
    <row r="1653" s="253" customFormat="1" customHeight="1" spans="2:2">
      <c r="B1653" s="258"/>
    </row>
    <row r="1654" s="253" customFormat="1" customHeight="1" spans="2:2">
      <c r="B1654" s="258"/>
    </row>
    <row r="1655" s="253" customFormat="1" customHeight="1" spans="2:2">
      <c r="B1655" s="258"/>
    </row>
    <row r="1656" s="253" customFormat="1" customHeight="1" spans="2:2">
      <c r="B1656" s="258"/>
    </row>
    <row r="1657" s="253" customFormat="1" customHeight="1" spans="2:2">
      <c r="B1657" s="258"/>
    </row>
    <row r="1658" s="253" customFormat="1" customHeight="1" spans="2:2">
      <c r="B1658" s="258"/>
    </row>
    <row r="1659" s="253" customFormat="1" customHeight="1" spans="2:2">
      <c r="B1659" s="258"/>
    </row>
    <row r="1660" s="253" customFormat="1" customHeight="1" spans="2:2">
      <c r="B1660" s="258"/>
    </row>
    <row r="1661" s="253" customFormat="1" customHeight="1" spans="2:2">
      <c r="B1661" s="258"/>
    </row>
    <row r="1662" s="253" customFormat="1" customHeight="1" spans="2:2">
      <c r="B1662" s="258"/>
    </row>
    <row r="1663" s="253" customFormat="1" customHeight="1" spans="2:2">
      <c r="B1663" s="258"/>
    </row>
    <row r="1664" s="253" customFormat="1" customHeight="1" spans="2:2">
      <c r="B1664" s="258"/>
    </row>
    <row r="1665" s="253" customFormat="1" customHeight="1" spans="2:2">
      <c r="B1665" s="258"/>
    </row>
    <row r="1666" s="253" customFormat="1" customHeight="1" spans="2:2">
      <c r="B1666" s="258"/>
    </row>
    <row r="1667" s="253" customFormat="1" customHeight="1" spans="2:2">
      <c r="B1667" s="258"/>
    </row>
    <row r="1668" s="253" customFormat="1" customHeight="1" spans="2:2">
      <c r="B1668" s="258"/>
    </row>
    <row r="1669" s="253" customFormat="1" customHeight="1" spans="2:2">
      <c r="B1669" s="258"/>
    </row>
    <row r="1670" s="253" customFormat="1" customHeight="1" spans="2:2">
      <c r="B1670" s="258"/>
    </row>
    <row r="1671" s="253" customFormat="1" customHeight="1" spans="2:2">
      <c r="B1671" s="258"/>
    </row>
    <row r="1672" s="253" customFormat="1" customHeight="1" spans="2:2">
      <c r="B1672" s="258"/>
    </row>
    <row r="1673" s="253" customFormat="1" customHeight="1" spans="2:2">
      <c r="B1673" s="258"/>
    </row>
    <row r="1674" s="253" customFormat="1" customHeight="1" spans="2:2">
      <c r="B1674" s="258"/>
    </row>
    <row r="1675" s="253" customFormat="1" customHeight="1" spans="2:2">
      <c r="B1675" s="258"/>
    </row>
    <row r="1676" s="253" customFormat="1" customHeight="1" spans="2:2">
      <c r="B1676" s="258"/>
    </row>
    <row r="1677" s="253" customFormat="1" customHeight="1" spans="2:2">
      <c r="B1677" s="258"/>
    </row>
    <row r="1678" s="253" customFormat="1" customHeight="1" spans="2:2">
      <c r="B1678" s="258"/>
    </row>
    <row r="1679" s="253" customFormat="1" customHeight="1" spans="2:2">
      <c r="B1679" s="258"/>
    </row>
    <row r="1680" s="253" customFormat="1" customHeight="1" spans="2:2">
      <c r="B1680" s="258"/>
    </row>
    <row r="1681" s="253" customFormat="1" customHeight="1" spans="2:2">
      <c r="B1681" s="258"/>
    </row>
    <row r="1682" s="253" customFormat="1" customHeight="1" spans="2:2">
      <c r="B1682" s="258"/>
    </row>
    <row r="1683" s="253" customFormat="1" customHeight="1" spans="2:2">
      <c r="B1683" s="258"/>
    </row>
    <row r="1684" s="253" customFormat="1" customHeight="1" spans="2:2">
      <c r="B1684" s="258"/>
    </row>
    <row r="1685" s="253" customFormat="1" customHeight="1" spans="2:2">
      <c r="B1685" s="258"/>
    </row>
    <row r="1686" s="253" customFormat="1" customHeight="1" spans="2:2">
      <c r="B1686" s="258"/>
    </row>
    <row r="1687" s="253" customFormat="1" customHeight="1" spans="2:2">
      <c r="B1687" s="258"/>
    </row>
    <row r="1688" s="253" customFormat="1" customHeight="1" spans="2:2">
      <c r="B1688" s="258"/>
    </row>
    <row r="1689" s="253" customFormat="1" customHeight="1" spans="2:2">
      <c r="B1689" s="258"/>
    </row>
    <row r="1690" s="253" customFormat="1" customHeight="1" spans="2:2">
      <c r="B1690" s="258"/>
    </row>
    <row r="1691" s="253" customFormat="1" customHeight="1" spans="2:2">
      <c r="B1691" s="258"/>
    </row>
    <row r="1692" s="253" customFormat="1" customHeight="1" spans="2:2">
      <c r="B1692" s="258"/>
    </row>
    <row r="1693" s="253" customFormat="1" customHeight="1" spans="2:2">
      <c r="B1693" s="258"/>
    </row>
    <row r="1694" s="253" customFormat="1" customHeight="1" spans="2:2">
      <c r="B1694" s="258"/>
    </row>
    <row r="1695" s="253" customFormat="1" customHeight="1" spans="2:2">
      <c r="B1695" s="258"/>
    </row>
    <row r="1696" s="253" customFormat="1" customHeight="1" spans="2:2">
      <c r="B1696" s="258"/>
    </row>
    <row r="1697" s="253" customFormat="1" customHeight="1" spans="2:2">
      <c r="B1697" s="258"/>
    </row>
    <row r="1698" s="253" customFormat="1" customHeight="1" spans="2:2">
      <c r="B1698" s="258"/>
    </row>
    <row r="1699" s="253" customFormat="1" customHeight="1" spans="2:2">
      <c r="B1699" s="258"/>
    </row>
    <row r="1700" s="253" customFormat="1" customHeight="1" spans="2:2">
      <c r="B1700" s="258"/>
    </row>
    <row r="1701" s="253" customFormat="1" customHeight="1" spans="2:2">
      <c r="B1701" s="258"/>
    </row>
    <row r="1702" s="253" customFormat="1" customHeight="1" spans="2:2">
      <c r="B1702" s="258"/>
    </row>
    <row r="1703" s="253" customFormat="1" customHeight="1" spans="2:2">
      <c r="B1703" s="258"/>
    </row>
    <row r="1704" s="253" customFormat="1" customHeight="1" spans="2:2">
      <c r="B1704" s="258"/>
    </row>
    <row r="1705" s="253" customFormat="1" customHeight="1" spans="2:2">
      <c r="B1705" s="258"/>
    </row>
    <row r="1706" s="253" customFormat="1" customHeight="1" spans="2:2">
      <c r="B1706" s="258"/>
    </row>
    <row r="1707" s="253" customFormat="1" customHeight="1" spans="2:2">
      <c r="B1707" s="258"/>
    </row>
    <row r="1708" s="253" customFormat="1" customHeight="1" spans="2:2">
      <c r="B1708" s="258"/>
    </row>
    <row r="1709" s="253" customFormat="1" customHeight="1" spans="2:2">
      <c r="B1709" s="258"/>
    </row>
    <row r="1710" s="253" customFormat="1" customHeight="1" spans="2:2">
      <c r="B1710" s="258"/>
    </row>
    <row r="1711" s="253" customFormat="1" customHeight="1" spans="2:2">
      <c r="B1711" s="258"/>
    </row>
    <row r="1712" s="253" customFormat="1" customHeight="1" spans="2:2">
      <c r="B1712" s="258"/>
    </row>
    <row r="1713" s="253" customFormat="1" customHeight="1" spans="2:2">
      <c r="B1713" s="258"/>
    </row>
    <row r="1714" s="253" customFormat="1" customHeight="1" spans="2:2">
      <c r="B1714" s="258"/>
    </row>
    <row r="1715" s="253" customFormat="1" customHeight="1" spans="2:2">
      <c r="B1715" s="258"/>
    </row>
    <row r="1716" s="253" customFormat="1" customHeight="1" spans="2:2">
      <c r="B1716" s="258"/>
    </row>
    <row r="1717" s="253" customFormat="1" customHeight="1" spans="2:2">
      <c r="B1717" s="258"/>
    </row>
    <row r="1718" s="253" customFormat="1" customHeight="1" spans="2:2">
      <c r="B1718" s="258"/>
    </row>
    <row r="1719" s="253" customFormat="1" customHeight="1" spans="2:2">
      <c r="B1719" s="258"/>
    </row>
    <row r="1720" s="253" customFormat="1" customHeight="1" spans="2:2">
      <c r="B1720" s="258"/>
    </row>
    <row r="1721" s="253" customFormat="1" customHeight="1" spans="2:2">
      <c r="B1721" s="258"/>
    </row>
    <row r="1722" s="253" customFormat="1" customHeight="1" spans="2:2">
      <c r="B1722" s="258"/>
    </row>
    <row r="1723" s="253" customFormat="1" customHeight="1" spans="2:2">
      <c r="B1723" s="258"/>
    </row>
    <row r="1724" s="253" customFormat="1" customHeight="1" spans="2:2">
      <c r="B1724" s="258"/>
    </row>
    <row r="1725" s="253" customFormat="1" customHeight="1" spans="2:2">
      <c r="B1725" s="258"/>
    </row>
    <row r="1726" s="253" customFormat="1" customHeight="1" spans="2:2">
      <c r="B1726" s="258"/>
    </row>
    <row r="1727" s="253" customFormat="1" customHeight="1" spans="2:2">
      <c r="B1727" s="258"/>
    </row>
    <row r="1728" s="253" customFormat="1" customHeight="1" spans="2:2">
      <c r="B1728" s="258"/>
    </row>
    <row r="1729" s="253" customFormat="1" customHeight="1" spans="2:2">
      <c r="B1729" s="258"/>
    </row>
    <row r="1730" s="253" customFormat="1" customHeight="1" spans="2:2">
      <c r="B1730" s="258"/>
    </row>
    <row r="1731" s="253" customFormat="1" customHeight="1" spans="2:2">
      <c r="B1731" s="258"/>
    </row>
    <row r="1732" s="253" customFormat="1" customHeight="1" spans="2:2">
      <c r="B1732" s="258"/>
    </row>
    <row r="1733" s="253" customFormat="1" customHeight="1" spans="2:2">
      <c r="B1733" s="258"/>
    </row>
    <row r="1734" s="253" customFormat="1" customHeight="1" spans="2:2">
      <c r="B1734" s="258"/>
    </row>
    <row r="1735" s="253" customFormat="1" customHeight="1" spans="2:2">
      <c r="B1735" s="258"/>
    </row>
    <row r="1736" s="253" customFormat="1" customHeight="1" spans="2:2">
      <c r="B1736" s="258"/>
    </row>
    <row r="1737" s="253" customFormat="1" customHeight="1" spans="2:2">
      <c r="B1737" s="258"/>
    </row>
    <row r="1738" s="253" customFormat="1" customHeight="1" spans="2:2">
      <c r="B1738" s="258"/>
    </row>
    <row r="1739" s="253" customFormat="1" customHeight="1" spans="2:2">
      <c r="B1739" s="258"/>
    </row>
    <row r="1740" s="253" customFormat="1" customHeight="1" spans="2:2">
      <c r="B1740" s="258"/>
    </row>
    <row r="1741" s="253" customFormat="1" customHeight="1" spans="2:2">
      <c r="B1741" s="258"/>
    </row>
    <row r="1742" s="253" customFormat="1" customHeight="1" spans="2:2">
      <c r="B1742" s="258"/>
    </row>
    <row r="1743" s="253" customFormat="1" customHeight="1" spans="2:2">
      <c r="B1743" s="258"/>
    </row>
    <row r="1744" s="253" customFormat="1" customHeight="1" spans="2:2">
      <c r="B1744" s="258"/>
    </row>
    <row r="1745" s="253" customFormat="1" customHeight="1" spans="2:2">
      <c r="B1745" s="258"/>
    </row>
    <row r="1746" s="253" customFormat="1" customHeight="1" spans="2:2">
      <c r="B1746" s="258"/>
    </row>
    <row r="1747" s="253" customFormat="1" customHeight="1" spans="2:2">
      <c r="B1747" s="258"/>
    </row>
    <row r="1748" s="253" customFormat="1" customHeight="1" spans="2:2">
      <c r="B1748" s="258"/>
    </row>
    <row r="1749" s="253" customFormat="1" customHeight="1" spans="2:2">
      <c r="B1749" s="258"/>
    </row>
    <row r="1750" s="253" customFormat="1" customHeight="1" spans="2:2">
      <c r="B1750" s="258"/>
    </row>
    <row r="1751" s="253" customFormat="1" customHeight="1" spans="2:2">
      <c r="B1751" s="258"/>
    </row>
    <row r="1752" s="253" customFormat="1" customHeight="1" spans="2:2">
      <c r="B1752" s="258"/>
    </row>
    <row r="1753" s="253" customFormat="1" customHeight="1" spans="2:2">
      <c r="B1753" s="258"/>
    </row>
    <row r="1754" s="253" customFormat="1" customHeight="1" spans="2:2">
      <c r="B1754" s="258"/>
    </row>
    <row r="1755" s="253" customFormat="1" customHeight="1" spans="2:2">
      <c r="B1755" s="258"/>
    </row>
    <row r="1756" s="253" customFormat="1" customHeight="1" spans="2:2">
      <c r="B1756" s="258"/>
    </row>
    <row r="1757" s="253" customFormat="1" customHeight="1" spans="2:2">
      <c r="B1757" s="258"/>
    </row>
    <row r="1758" s="253" customFormat="1" customHeight="1" spans="2:2">
      <c r="B1758" s="258"/>
    </row>
    <row r="1759" s="253" customFormat="1" customHeight="1" spans="2:2">
      <c r="B1759" s="258"/>
    </row>
    <row r="1760" s="253" customFormat="1" customHeight="1" spans="2:2">
      <c r="B1760" s="258"/>
    </row>
    <row r="1761" s="253" customFormat="1" customHeight="1" spans="2:2">
      <c r="B1761" s="258"/>
    </row>
    <row r="1762" s="253" customFormat="1" customHeight="1" spans="2:2">
      <c r="B1762" s="258"/>
    </row>
    <row r="1763" s="253" customFormat="1" customHeight="1" spans="2:2">
      <c r="B1763" s="258"/>
    </row>
    <row r="1764" s="253" customFormat="1" customHeight="1" spans="2:2">
      <c r="B1764" s="258"/>
    </row>
    <row r="1765" s="253" customFormat="1" customHeight="1" spans="2:2">
      <c r="B1765" s="258"/>
    </row>
    <row r="1766" s="253" customFormat="1" customHeight="1" spans="2:2">
      <c r="B1766" s="258"/>
    </row>
    <row r="1767" s="253" customFormat="1" customHeight="1" spans="2:2">
      <c r="B1767" s="258"/>
    </row>
    <row r="1768" s="253" customFormat="1" customHeight="1" spans="2:2">
      <c r="B1768" s="258"/>
    </row>
    <row r="1769" s="253" customFormat="1" customHeight="1" spans="2:2">
      <c r="B1769" s="258"/>
    </row>
    <row r="1770" s="253" customFormat="1" customHeight="1" spans="2:2">
      <c r="B1770" s="258"/>
    </row>
    <row r="1771" s="253" customFormat="1" customHeight="1" spans="2:2">
      <c r="B1771" s="258"/>
    </row>
    <row r="1772" s="253" customFormat="1" customHeight="1" spans="2:2">
      <c r="B1772" s="258"/>
    </row>
    <row r="1773" s="253" customFormat="1" customHeight="1" spans="2:2">
      <c r="B1773" s="258"/>
    </row>
    <row r="1774" s="253" customFormat="1" customHeight="1" spans="2:2">
      <c r="B1774" s="258"/>
    </row>
    <row r="1775" s="253" customFormat="1" customHeight="1" spans="2:2">
      <c r="B1775" s="258"/>
    </row>
    <row r="1776" s="253" customFormat="1" customHeight="1" spans="2:2">
      <c r="B1776" s="258"/>
    </row>
    <row r="1777" s="253" customFormat="1" customHeight="1" spans="2:2">
      <c r="B1777" s="258"/>
    </row>
    <row r="1778" s="253" customFormat="1" customHeight="1" spans="2:2">
      <c r="B1778" s="258"/>
    </row>
    <row r="1779" s="253" customFormat="1" customHeight="1" spans="2:2">
      <c r="B1779" s="258"/>
    </row>
    <row r="1780" s="253" customFormat="1" customHeight="1" spans="2:2">
      <c r="B1780" s="258"/>
    </row>
    <row r="1781" s="253" customFormat="1" customHeight="1" spans="2:2">
      <c r="B1781" s="258"/>
    </row>
    <row r="1782" s="253" customFormat="1" customHeight="1" spans="2:2">
      <c r="B1782" s="258"/>
    </row>
    <row r="1783" s="253" customFormat="1" customHeight="1" spans="2:2">
      <c r="B1783" s="258"/>
    </row>
    <row r="1784" s="253" customFormat="1" customHeight="1" spans="2:2">
      <c r="B1784" s="258"/>
    </row>
    <row r="1785" s="253" customFormat="1" customHeight="1" spans="2:2">
      <c r="B1785" s="258"/>
    </row>
    <row r="1786" s="253" customFormat="1" customHeight="1" spans="2:2">
      <c r="B1786" s="258"/>
    </row>
    <row r="1787" s="253" customFormat="1" customHeight="1" spans="2:2">
      <c r="B1787" s="258"/>
    </row>
    <row r="1788" s="253" customFormat="1" customHeight="1" spans="2:2">
      <c r="B1788" s="258"/>
    </row>
    <row r="1789" s="253" customFormat="1" customHeight="1" spans="2:2">
      <c r="B1789" s="258"/>
    </row>
    <row r="1790" s="253" customFormat="1" customHeight="1" spans="2:2">
      <c r="B1790" s="258"/>
    </row>
    <row r="1791" s="253" customFormat="1" customHeight="1" spans="2:2">
      <c r="B1791" s="258"/>
    </row>
    <row r="1792" s="253" customFormat="1" customHeight="1" spans="2:2">
      <c r="B1792" s="258"/>
    </row>
    <row r="1793" s="253" customFormat="1" customHeight="1" spans="2:2">
      <c r="B1793" s="258"/>
    </row>
    <row r="1794" s="253" customFormat="1" customHeight="1" spans="2:2">
      <c r="B1794" s="258"/>
    </row>
    <row r="1795" s="253" customFormat="1" customHeight="1" spans="2:2">
      <c r="B1795" s="258"/>
    </row>
    <row r="1796" s="253" customFormat="1" customHeight="1" spans="2:2">
      <c r="B1796" s="258"/>
    </row>
    <row r="1797" s="253" customFormat="1" customHeight="1" spans="2:2">
      <c r="B1797" s="258"/>
    </row>
    <row r="1798" s="253" customFormat="1" customHeight="1" spans="2:2">
      <c r="B1798" s="258"/>
    </row>
    <row r="1799" s="253" customFormat="1" customHeight="1" spans="2:2">
      <c r="B1799" s="258"/>
    </row>
    <row r="1800" s="253" customFormat="1" customHeight="1" spans="2:2">
      <c r="B1800" s="258"/>
    </row>
    <row r="1801" s="253" customFormat="1" customHeight="1" spans="2:2">
      <c r="B1801" s="258"/>
    </row>
    <row r="1802" s="253" customFormat="1" customHeight="1" spans="2:2">
      <c r="B1802" s="258"/>
    </row>
    <row r="1803" s="253" customFormat="1" customHeight="1" spans="2:2">
      <c r="B1803" s="258"/>
    </row>
    <row r="1804" s="253" customFormat="1" customHeight="1" spans="2:2">
      <c r="B1804" s="258"/>
    </row>
    <row r="1805" s="253" customFormat="1" customHeight="1" spans="2:2">
      <c r="B1805" s="258"/>
    </row>
    <row r="1806" s="253" customFormat="1" customHeight="1" spans="2:2">
      <c r="B1806" s="258"/>
    </row>
    <row r="1807" s="253" customFormat="1" customHeight="1" spans="2:2">
      <c r="B1807" s="258"/>
    </row>
    <row r="1808" s="253" customFormat="1" customHeight="1" spans="2:2">
      <c r="B1808" s="258"/>
    </row>
    <row r="1809" s="253" customFormat="1" customHeight="1" spans="2:2">
      <c r="B1809" s="258"/>
    </row>
    <row r="1810" s="253" customFormat="1" customHeight="1" spans="2:2">
      <c r="B1810" s="258"/>
    </row>
    <row r="1811" s="253" customFormat="1" customHeight="1" spans="2:2">
      <c r="B1811" s="258"/>
    </row>
    <row r="1812" s="253" customFormat="1" customHeight="1" spans="2:2">
      <c r="B1812" s="258"/>
    </row>
    <row r="1813" s="253" customFormat="1" customHeight="1" spans="2:2">
      <c r="B1813" s="258"/>
    </row>
    <row r="1814" s="253" customFormat="1" customHeight="1" spans="2:2">
      <c r="B1814" s="258"/>
    </row>
    <row r="1815" s="253" customFormat="1" customHeight="1" spans="2:2">
      <c r="B1815" s="258"/>
    </row>
    <row r="1816" s="253" customFormat="1" customHeight="1" spans="2:2">
      <c r="B1816" s="258"/>
    </row>
    <row r="1817" s="253" customFormat="1" customHeight="1" spans="2:2">
      <c r="B1817" s="258"/>
    </row>
    <row r="1818" s="253" customFormat="1" customHeight="1" spans="2:2">
      <c r="B1818" s="258"/>
    </row>
    <row r="1819" s="253" customFormat="1" customHeight="1" spans="2:2">
      <c r="B1819" s="258"/>
    </row>
    <row r="1820" s="253" customFormat="1" customHeight="1" spans="2:2">
      <c r="B1820" s="258"/>
    </row>
    <row r="1821" s="253" customFormat="1" customHeight="1" spans="2:2">
      <c r="B1821" s="258"/>
    </row>
    <row r="1822" s="253" customFormat="1" customHeight="1" spans="2:2">
      <c r="B1822" s="258"/>
    </row>
    <row r="1823" s="253" customFormat="1" customHeight="1" spans="2:2">
      <c r="B1823" s="258"/>
    </row>
    <row r="1824" s="253" customFormat="1" customHeight="1" spans="2:2">
      <c r="B1824" s="258"/>
    </row>
    <row r="1825" s="253" customFormat="1" customHeight="1" spans="2:2">
      <c r="B1825" s="258"/>
    </row>
    <row r="1826" s="253" customFormat="1" customHeight="1" spans="2:2">
      <c r="B1826" s="258"/>
    </row>
    <row r="1827" s="253" customFormat="1" customHeight="1" spans="2:2">
      <c r="B1827" s="258"/>
    </row>
    <row r="1828" s="253" customFormat="1" customHeight="1" spans="2:2">
      <c r="B1828" s="258"/>
    </row>
    <row r="1829" s="253" customFormat="1" customHeight="1" spans="2:2">
      <c r="B1829" s="258"/>
    </row>
    <row r="1830" s="253" customFormat="1" customHeight="1" spans="2:2">
      <c r="B1830" s="258"/>
    </row>
    <row r="1831" s="253" customFormat="1" customHeight="1" spans="2:2">
      <c r="B1831" s="258"/>
    </row>
    <row r="1832" s="253" customFormat="1" customHeight="1" spans="2:2">
      <c r="B1832" s="258"/>
    </row>
    <row r="1833" s="253" customFormat="1" customHeight="1" spans="2:2">
      <c r="B1833" s="258"/>
    </row>
    <row r="1834" s="253" customFormat="1" customHeight="1" spans="2:2">
      <c r="B1834" s="258"/>
    </row>
    <row r="1835" s="253" customFormat="1" customHeight="1" spans="2:2">
      <c r="B1835" s="258"/>
    </row>
    <row r="1836" s="253" customFormat="1" customHeight="1" spans="2:2">
      <c r="B1836" s="258"/>
    </row>
    <row r="1837" s="253" customFormat="1" customHeight="1" spans="2:2">
      <c r="B1837" s="258"/>
    </row>
    <row r="1838" s="253" customFormat="1" customHeight="1" spans="2:2">
      <c r="B1838" s="258"/>
    </row>
    <row r="1839" s="253" customFormat="1" customHeight="1" spans="2:2">
      <c r="B1839" s="258"/>
    </row>
    <row r="1840" s="253" customFormat="1" customHeight="1" spans="2:2">
      <c r="B1840" s="258"/>
    </row>
    <row r="1841" s="253" customFormat="1" customHeight="1" spans="2:2">
      <c r="B1841" s="258"/>
    </row>
    <row r="1842" s="253" customFormat="1" customHeight="1" spans="2:2">
      <c r="B1842" s="258"/>
    </row>
    <row r="1843" s="253" customFormat="1" customHeight="1" spans="2:2">
      <c r="B1843" s="258"/>
    </row>
    <row r="1844" s="253" customFormat="1" customHeight="1" spans="2:2">
      <c r="B1844" s="258"/>
    </row>
    <row r="1845" s="253" customFormat="1" customHeight="1" spans="2:2">
      <c r="B1845" s="258"/>
    </row>
    <row r="1846" s="253" customFormat="1" customHeight="1" spans="2:2">
      <c r="B1846" s="258"/>
    </row>
    <row r="1847" s="253" customFormat="1" customHeight="1" spans="2:2">
      <c r="B1847" s="258"/>
    </row>
    <row r="1848" s="253" customFormat="1" customHeight="1" spans="2:2">
      <c r="B1848" s="258"/>
    </row>
    <row r="1849" s="253" customFormat="1" customHeight="1" spans="2:2">
      <c r="B1849" s="258"/>
    </row>
    <row r="1850" s="253" customFormat="1" customHeight="1" spans="2:2">
      <c r="B1850" s="258"/>
    </row>
    <row r="1851" s="253" customFormat="1" customHeight="1" spans="2:2">
      <c r="B1851" s="258"/>
    </row>
    <row r="1852" s="253" customFormat="1" customHeight="1" spans="2:2">
      <c r="B1852" s="258"/>
    </row>
    <row r="1853" s="253" customFormat="1" customHeight="1" spans="2:2">
      <c r="B1853" s="258"/>
    </row>
    <row r="1854" s="253" customFormat="1" customHeight="1" spans="2:2">
      <c r="B1854" s="258"/>
    </row>
    <row r="1855" s="253" customFormat="1" customHeight="1" spans="2:2">
      <c r="B1855" s="258"/>
    </row>
    <row r="1856" s="253" customFormat="1" customHeight="1" spans="2:2">
      <c r="B1856" s="258"/>
    </row>
    <row r="1857" s="253" customFormat="1" customHeight="1" spans="2:2">
      <c r="B1857" s="258"/>
    </row>
    <row r="1858" s="253" customFormat="1" customHeight="1" spans="2:2">
      <c r="B1858" s="258"/>
    </row>
    <row r="1859" s="253" customFormat="1" customHeight="1" spans="2:2">
      <c r="B1859" s="258"/>
    </row>
    <row r="1860" s="253" customFormat="1" customHeight="1" spans="2:2">
      <c r="B1860" s="258"/>
    </row>
    <row r="1861" s="253" customFormat="1" customHeight="1" spans="2:2">
      <c r="B1861" s="258"/>
    </row>
    <row r="1862" s="253" customFormat="1" customHeight="1" spans="2:2">
      <c r="B1862" s="258"/>
    </row>
    <row r="1863" s="253" customFormat="1" customHeight="1" spans="2:2">
      <c r="B1863" s="258"/>
    </row>
    <row r="1864" s="253" customFormat="1" customHeight="1" spans="2:2">
      <c r="B1864" s="258"/>
    </row>
    <row r="1865" s="253" customFormat="1" customHeight="1" spans="2:2">
      <c r="B1865" s="258"/>
    </row>
    <row r="1866" s="253" customFormat="1" customHeight="1" spans="2:2">
      <c r="B1866" s="258"/>
    </row>
    <row r="1867" s="253" customFormat="1" customHeight="1" spans="2:2">
      <c r="B1867" s="258"/>
    </row>
    <row r="1868" s="253" customFormat="1" customHeight="1" spans="2:2">
      <c r="B1868" s="258"/>
    </row>
    <row r="1869" s="253" customFormat="1" customHeight="1" spans="2:2">
      <c r="B1869" s="258"/>
    </row>
    <row r="1870" s="253" customFormat="1" customHeight="1" spans="2:2">
      <c r="B1870" s="258"/>
    </row>
    <row r="1871" s="253" customFormat="1" customHeight="1" spans="2:2">
      <c r="B1871" s="258"/>
    </row>
    <row r="1872" s="253" customFormat="1" customHeight="1" spans="2:2">
      <c r="B1872" s="258"/>
    </row>
    <row r="1873" s="253" customFormat="1" customHeight="1" spans="2:2">
      <c r="B1873" s="258"/>
    </row>
    <row r="1874" s="253" customFormat="1" customHeight="1" spans="2:2">
      <c r="B1874" s="258"/>
    </row>
    <row r="1875" s="253" customFormat="1" customHeight="1" spans="2:2">
      <c r="B1875" s="258"/>
    </row>
    <row r="1876" s="253" customFormat="1" customHeight="1" spans="2:2">
      <c r="B1876" s="258"/>
    </row>
    <row r="1877" s="253" customFormat="1" customHeight="1" spans="2:2">
      <c r="B1877" s="258"/>
    </row>
    <row r="1878" s="253" customFormat="1" customHeight="1" spans="2:2">
      <c r="B1878" s="258"/>
    </row>
    <row r="1879" s="253" customFormat="1" customHeight="1" spans="2:2">
      <c r="B1879" s="258"/>
    </row>
    <row r="1880" s="253" customFormat="1" customHeight="1" spans="2:2">
      <c r="B1880" s="258"/>
    </row>
    <row r="1881" s="253" customFormat="1" customHeight="1" spans="2:2">
      <c r="B1881" s="258"/>
    </row>
    <row r="1882" s="253" customFormat="1" customHeight="1" spans="2:2">
      <c r="B1882" s="258"/>
    </row>
    <row r="1883" s="253" customFormat="1" customHeight="1" spans="2:2">
      <c r="B1883" s="258"/>
    </row>
    <row r="1884" s="253" customFormat="1" customHeight="1" spans="2:2">
      <c r="B1884" s="258"/>
    </row>
    <row r="1885" s="253" customFormat="1" customHeight="1" spans="2:2">
      <c r="B1885" s="258"/>
    </row>
    <row r="1886" s="253" customFormat="1" customHeight="1" spans="2:2">
      <c r="B1886" s="258"/>
    </row>
    <row r="1887" s="253" customFormat="1" customHeight="1" spans="2:2">
      <c r="B1887" s="258"/>
    </row>
    <row r="1888" s="253" customFormat="1" customHeight="1" spans="2:2">
      <c r="B1888" s="258"/>
    </row>
    <row r="1889" s="253" customFormat="1" customHeight="1" spans="2:2">
      <c r="B1889" s="258"/>
    </row>
    <row r="1890" s="253" customFormat="1" customHeight="1" spans="2:2">
      <c r="B1890" s="258"/>
    </row>
    <row r="1891" s="253" customFormat="1" customHeight="1" spans="2:2">
      <c r="B1891" s="258"/>
    </row>
    <row r="1892" s="253" customFormat="1" customHeight="1" spans="2:2">
      <c r="B1892" s="258"/>
    </row>
    <row r="1893" s="253" customFormat="1" customHeight="1" spans="2:2">
      <c r="B1893" s="258"/>
    </row>
    <row r="1894" s="253" customFormat="1" customHeight="1" spans="2:2">
      <c r="B1894" s="258"/>
    </row>
    <row r="1895" s="253" customFormat="1" customHeight="1" spans="2:2">
      <c r="B1895" s="258"/>
    </row>
    <row r="1896" s="253" customFormat="1" customHeight="1" spans="2:2">
      <c r="B1896" s="258"/>
    </row>
    <row r="1897" s="253" customFormat="1" customHeight="1" spans="2:2">
      <c r="B1897" s="258"/>
    </row>
    <row r="1898" s="253" customFormat="1" customHeight="1" spans="2:2">
      <c r="B1898" s="258"/>
    </row>
    <row r="1899" s="253" customFormat="1" customHeight="1" spans="2:2">
      <c r="B1899" s="258"/>
    </row>
    <row r="1900" s="253" customFormat="1" customHeight="1" spans="2:2">
      <c r="B1900" s="258"/>
    </row>
    <row r="1901" s="253" customFormat="1" customHeight="1" spans="2:2">
      <c r="B1901" s="258"/>
    </row>
    <row r="1902" s="253" customFormat="1" customHeight="1" spans="2:2">
      <c r="B1902" s="258"/>
    </row>
    <row r="1903" s="253" customFormat="1" customHeight="1" spans="2:2">
      <c r="B1903" s="258"/>
    </row>
    <row r="1904" s="253" customFormat="1" customHeight="1" spans="2:2">
      <c r="B1904" s="258"/>
    </row>
    <row r="1905" s="253" customFormat="1" customHeight="1" spans="2:2">
      <c r="B1905" s="258"/>
    </row>
    <row r="1906" s="253" customFormat="1" customHeight="1" spans="2:2">
      <c r="B1906" s="258"/>
    </row>
    <row r="1907" s="253" customFormat="1" customHeight="1" spans="2:2">
      <c r="B1907" s="258"/>
    </row>
    <row r="1908" s="253" customFormat="1" customHeight="1" spans="2:2">
      <c r="B1908" s="258"/>
    </row>
    <row r="1909" s="253" customFormat="1" customHeight="1" spans="2:2">
      <c r="B1909" s="258"/>
    </row>
    <row r="1910" s="253" customFormat="1" customHeight="1" spans="2:2">
      <c r="B1910" s="258"/>
    </row>
    <row r="1911" s="253" customFormat="1" customHeight="1" spans="2:2">
      <c r="B1911" s="258"/>
    </row>
    <row r="1912" s="253" customFormat="1" customHeight="1" spans="2:2">
      <c r="B1912" s="258"/>
    </row>
    <row r="1913" s="253" customFormat="1" customHeight="1" spans="2:2">
      <c r="B1913" s="258"/>
    </row>
    <row r="1914" s="253" customFormat="1" customHeight="1" spans="2:2">
      <c r="B1914" s="258"/>
    </row>
    <row r="1915" s="253" customFormat="1" customHeight="1" spans="2:2">
      <c r="B1915" s="258"/>
    </row>
    <row r="1916" s="253" customFormat="1" customHeight="1" spans="2:2">
      <c r="B1916" s="258"/>
    </row>
    <row r="1917" s="253" customFormat="1" customHeight="1" spans="2:2">
      <c r="B1917" s="258"/>
    </row>
    <row r="1918" s="253" customFormat="1" customHeight="1" spans="2:2">
      <c r="B1918" s="258"/>
    </row>
    <row r="1919" s="253" customFormat="1" customHeight="1" spans="2:2">
      <c r="B1919" s="258"/>
    </row>
    <row r="1920" s="253" customFormat="1" customHeight="1" spans="2:2">
      <c r="B1920" s="258"/>
    </row>
    <row r="1921" s="253" customFormat="1" customHeight="1" spans="2:2">
      <c r="B1921" s="258"/>
    </row>
    <row r="1922" s="253" customFormat="1" customHeight="1" spans="2:2">
      <c r="B1922" s="258"/>
    </row>
    <row r="1923" s="253" customFormat="1" customHeight="1" spans="2:2">
      <c r="B1923" s="258"/>
    </row>
    <row r="1924" s="253" customFormat="1" customHeight="1" spans="2:2">
      <c r="B1924" s="258"/>
    </row>
    <row r="1925" s="253" customFormat="1" customHeight="1" spans="2:2">
      <c r="B1925" s="258"/>
    </row>
    <row r="1926" s="253" customFormat="1" customHeight="1" spans="2:2">
      <c r="B1926" s="258"/>
    </row>
    <row r="1927" s="253" customFormat="1" customHeight="1" spans="2:2">
      <c r="B1927" s="258"/>
    </row>
    <row r="1928" s="253" customFormat="1" customHeight="1" spans="2:2">
      <c r="B1928" s="258"/>
    </row>
    <row r="1929" s="253" customFormat="1" customHeight="1" spans="2:2">
      <c r="B1929" s="258"/>
    </row>
    <row r="1930" s="253" customFormat="1" customHeight="1" spans="2:2">
      <c r="B1930" s="258"/>
    </row>
    <row r="1931" s="253" customFormat="1" customHeight="1" spans="2:2">
      <c r="B1931" s="258"/>
    </row>
    <row r="1932" s="253" customFormat="1" customHeight="1" spans="2:2">
      <c r="B1932" s="258"/>
    </row>
    <row r="1933" s="253" customFormat="1" customHeight="1" spans="2:2">
      <c r="B1933" s="258"/>
    </row>
    <row r="1934" s="253" customFormat="1" customHeight="1" spans="2:2">
      <c r="B1934" s="258"/>
    </row>
    <row r="1935" s="253" customFormat="1" customHeight="1" spans="2:2">
      <c r="B1935" s="258"/>
    </row>
    <row r="1936" s="253" customFormat="1" customHeight="1" spans="2:2">
      <c r="B1936" s="258"/>
    </row>
    <row r="1937" s="253" customFormat="1" customHeight="1" spans="2:2">
      <c r="B1937" s="258"/>
    </row>
    <row r="1938" s="253" customFormat="1" customHeight="1" spans="2:2">
      <c r="B1938" s="258"/>
    </row>
    <row r="1939" s="253" customFormat="1" customHeight="1" spans="2:2">
      <c r="B1939" s="258"/>
    </row>
    <row r="1940" s="253" customFormat="1" customHeight="1" spans="2:2">
      <c r="B1940" s="258"/>
    </row>
    <row r="1941" s="253" customFormat="1" customHeight="1" spans="2:2">
      <c r="B1941" s="258"/>
    </row>
    <row r="1942" s="253" customFormat="1" customHeight="1" spans="2:2">
      <c r="B1942" s="258"/>
    </row>
    <row r="1943" s="253" customFormat="1" customHeight="1" spans="2:2">
      <c r="B1943" s="258"/>
    </row>
    <row r="1944" s="253" customFormat="1" customHeight="1" spans="2:2">
      <c r="B1944" s="258"/>
    </row>
    <row r="1945" s="253" customFormat="1" customHeight="1" spans="2:2">
      <c r="B1945" s="258"/>
    </row>
    <row r="1946" s="253" customFormat="1" customHeight="1" spans="2:2">
      <c r="B1946" s="258"/>
    </row>
    <row r="1947" s="253" customFormat="1" customHeight="1" spans="2:2">
      <c r="B1947" s="258"/>
    </row>
    <row r="1948" s="253" customFormat="1" customHeight="1" spans="2:2">
      <c r="B1948" s="258"/>
    </row>
    <row r="1949" s="253" customFormat="1" customHeight="1" spans="2:2">
      <c r="B1949" s="258"/>
    </row>
    <row r="1950" s="253" customFormat="1" customHeight="1" spans="2:2">
      <c r="B1950" s="258"/>
    </row>
    <row r="1951" s="253" customFormat="1" customHeight="1" spans="2:2">
      <c r="B1951" s="258"/>
    </row>
    <row r="1952" s="253" customFormat="1" customHeight="1" spans="2:2">
      <c r="B1952" s="258"/>
    </row>
    <row r="1953" s="253" customFormat="1" customHeight="1" spans="2:2">
      <c r="B1953" s="258"/>
    </row>
    <row r="1954" s="253" customFormat="1" customHeight="1" spans="2:2">
      <c r="B1954" s="258"/>
    </row>
    <row r="1955" s="253" customFormat="1" customHeight="1" spans="2:2">
      <c r="B1955" s="258"/>
    </row>
    <row r="1956" s="253" customFormat="1" customHeight="1" spans="2:2">
      <c r="B1956" s="258"/>
    </row>
    <row r="1957" s="253" customFormat="1" customHeight="1" spans="2:2">
      <c r="B1957" s="258"/>
    </row>
    <row r="1958" s="253" customFormat="1" customHeight="1" spans="2:2">
      <c r="B1958" s="258"/>
    </row>
    <row r="1959" s="253" customFormat="1" customHeight="1" spans="2:2">
      <c r="B1959" s="258"/>
    </row>
    <row r="1960" s="253" customFormat="1" customHeight="1" spans="2:2">
      <c r="B1960" s="258"/>
    </row>
    <row r="1961" s="253" customFormat="1" customHeight="1" spans="2:2">
      <c r="B1961" s="258"/>
    </row>
    <row r="1962" s="253" customFormat="1" customHeight="1" spans="2:2">
      <c r="B1962" s="258"/>
    </row>
    <row r="1963" s="253" customFormat="1" customHeight="1" spans="2:2">
      <c r="B1963" s="258"/>
    </row>
    <row r="1964" s="253" customFormat="1" customHeight="1" spans="2:2">
      <c r="B1964" s="258"/>
    </row>
    <row r="1965" s="253" customFormat="1" customHeight="1" spans="2:2">
      <c r="B1965" s="258"/>
    </row>
    <row r="1966" s="253" customFormat="1" customHeight="1" spans="2:2">
      <c r="B1966" s="258"/>
    </row>
    <row r="1967" s="253" customFormat="1" customHeight="1" spans="2:2">
      <c r="B1967" s="258"/>
    </row>
    <row r="1968" s="253" customFormat="1" customHeight="1" spans="2:2">
      <c r="B1968" s="258"/>
    </row>
    <row r="1969" s="253" customFormat="1" customHeight="1" spans="2:2">
      <c r="B1969" s="258"/>
    </row>
    <row r="1970" s="253" customFormat="1" customHeight="1" spans="2:2">
      <c r="B1970" s="258"/>
    </row>
    <row r="1971" s="253" customFormat="1" customHeight="1" spans="2:2">
      <c r="B1971" s="258"/>
    </row>
    <row r="1972" s="253" customFormat="1" customHeight="1" spans="2:2">
      <c r="B1972" s="258"/>
    </row>
    <row r="1973" s="253" customFormat="1" customHeight="1" spans="2:2">
      <c r="B1973" s="258"/>
    </row>
    <row r="1974" s="253" customFormat="1" customHeight="1" spans="2:2">
      <c r="B1974" s="258"/>
    </row>
    <row r="1975" s="253" customFormat="1" customHeight="1" spans="2:2">
      <c r="B1975" s="258"/>
    </row>
    <row r="1976" s="253" customFormat="1" customHeight="1" spans="2:2">
      <c r="B1976" s="258"/>
    </row>
    <row r="1977" s="253" customFormat="1" customHeight="1" spans="2:2">
      <c r="B1977" s="258"/>
    </row>
    <row r="1978" s="253" customFormat="1" customHeight="1" spans="2:2">
      <c r="B1978" s="258"/>
    </row>
    <row r="1979" s="253" customFormat="1" customHeight="1" spans="2:2">
      <c r="B1979" s="258"/>
    </row>
    <row r="1980" s="253" customFormat="1" customHeight="1" spans="2:2">
      <c r="B1980" s="258"/>
    </row>
    <row r="1981" s="253" customFormat="1" customHeight="1" spans="2:2">
      <c r="B1981" s="258"/>
    </row>
    <row r="1982" s="253" customFormat="1" customHeight="1" spans="2:2">
      <c r="B1982" s="258"/>
    </row>
    <row r="1983" s="253" customFormat="1" customHeight="1" spans="2:2">
      <c r="B1983" s="258"/>
    </row>
    <row r="1984" s="253" customFormat="1" customHeight="1" spans="2:2">
      <c r="B1984" s="258"/>
    </row>
    <row r="1985" s="253" customFormat="1" customHeight="1" spans="2:2">
      <c r="B1985" s="258"/>
    </row>
    <row r="1986" s="253" customFormat="1" customHeight="1" spans="2:2">
      <c r="B1986" s="258"/>
    </row>
    <row r="1987" s="253" customFormat="1" customHeight="1" spans="2:2">
      <c r="B1987" s="258"/>
    </row>
    <row r="1988" s="253" customFormat="1" customHeight="1" spans="2:2">
      <c r="B1988" s="258"/>
    </row>
    <row r="1989" s="253" customFormat="1" customHeight="1" spans="2:2">
      <c r="B1989" s="258"/>
    </row>
    <row r="1990" s="253" customFormat="1" customHeight="1" spans="2:2">
      <c r="B1990" s="258"/>
    </row>
    <row r="1991" s="253" customFormat="1" customHeight="1" spans="2:2">
      <c r="B1991" s="258"/>
    </row>
    <row r="1992" s="253" customFormat="1" customHeight="1" spans="2:2">
      <c r="B1992" s="258"/>
    </row>
    <row r="1993" s="253" customFormat="1" customHeight="1" spans="2:2">
      <c r="B1993" s="258"/>
    </row>
    <row r="1994" s="253" customFormat="1" customHeight="1" spans="2:2">
      <c r="B1994" s="258"/>
    </row>
    <row r="1995" s="253" customFormat="1" customHeight="1" spans="2:2">
      <c r="B1995" s="258"/>
    </row>
    <row r="1996" s="253" customFormat="1" customHeight="1" spans="2:2">
      <c r="B1996" s="258"/>
    </row>
    <row r="1997" s="253" customFormat="1" customHeight="1" spans="2:2">
      <c r="B1997" s="258"/>
    </row>
    <row r="1998" s="253" customFormat="1" customHeight="1" spans="2:2">
      <c r="B1998" s="258"/>
    </row>
    <row r="1999" s="253" customFormat="1" customHeight="1" spans="2:2">
      <c r="B1999" s="258"/>
    </row>
    <row r="2000" s="253" customFormat="1" customHeight="1" spans="2:2">
      <c r="B2000" s="258"/>
    </row>
    <row r="2001" s="253" customFormat="1" customHeight="1" spans="2:2">
      <c r="B2001" s="258"/>
    </row>
    <row r="2002" s="253" customFormat="1" customHeight="1" spans="2:2">
      <c r="B2002" s="258"/>
    </row>
    <row r="2003" s="253" customFormat="1" customHeight="1" spans="2:2">
      <c r="B2003" s="258"/>
    </row>
    <row r="2004" s="253" customFormat="1" customHeight="1" spans="2:2">
      <c r="B2004" s="258"/>
    </row>
    <row r="2005" s="253" customFormat="1" customHeight="1" spans="2:2">
      <c r="B2005" s="258"/>
    </row>
    <row r="2006" s="253" customFormat="1" customHeight="1" spans="2:2">
      <c r="B2006" s="258"/>
    </row>
    <row r="2007" s="253" customFormat="1" customHeight="1" spans="2:2">
      <c r="B2007" s="258"/>
    </row>
    <row r="2008" s="253" customFormat="1" customHeight="1" spans="2:2">
      <c r="B2008" s="258"/>
    </row>
    <row r="2009" s="253" customFormat="1" customHeight="1" spans="2:2">
      <c r="B2009" s="258"/>
    </row>
    <row r="2010" s="253" customFormat="1" customHeight="1" spans="2:2">
      <c r="B2010" s="258"/>
    </row>
    <row r="2011" s="253" customFormat="1" customHeight="1" spans="2:2">
      <c r="B2011" s="258"/>
    </row>
    <row r="2012" s="253" customFormat="1" customHeight="1" spans="2:2">
      <c r="B2012" s="258"/>
    </row>
    <row r="2013" s="253" customFormat="1" customHeight="1" spans="2:2">
      <c r="B2013" s="258"/>
    </row>
    <row r="2014" s="253" customFormat="1" customHeight="1" spans="2:2">
      <c r="B2014" s="258"/>
    </row>
    <row r="2015" s="253" customFormat="1" customHeight="1" spans="2:2">
      <c r="B2015" s="258"/>
    </row>
    <row r="2016" s="253" customFormat="1" customHeight="1" spans="2:2">
      <c r="B2016" s="258"/>
    </row>
    <row r="2017" s="253" customFormat="1" customHeight="1" spans="2:2">
      <c r="B2017" s="258"/>
    </row>
    <row r="2018" s="253" customFormat="1" customHeight="1" spans="2:2">
      <c r="B2018" s="258"/>
    </row>
    <row r="2019" s="253" customFormat="1" customHeight="1" spans="2:2">
      <c r="B2019" s="258"/>
    </row>
    <row r="2020" s="253" customFormat="1" customHeight="1" spans="2:2">
      <c r="B2020" s="258"/>
    </row>
    <row r="2021" s="253" customFormat="1" customHeight="1" spans="2:2">
      <c r="B2021" s="258"/>
    </row>
    <row r="2022" s="253" customFormat="1" customHeight="1" spans="2:2">
      <c r="B2022" s="258"/>
    </row>
    <row r="2023" s="253" customFormat="1" customHeight="1" spans="2:2">
      <c r="B2023" s="258"/>
    </row>
    <row r="2024" s="253" customFormat="1" customHeight="1" spans="2:2">
      <c r="B2024" s="258"/>
    </row>
    <row r="2025" s="253" customFormat="1" customHeight="1" spans="2:2">
      <c r="B2025" s="258"/>
    </row>
    <row r="2026" s="253" customFormat="1" customHeight="1" spans="2:2">
      <c r="B2026" s="258"/>
    </row>
    <row r="2027" s="253" customFormat="1" customHeight="1" spans="2:2">
      <c r="B2027" s="258"/>
    </row>
    <row r="2028" s="253" customFormat="1" customHeight="1" spans="2:2">
      <c r="B2028" s="258"/>
    </row>
    <row r="2029" s="253" customFormat="1" customHeight="1" spans="2:2">
      <c r="B2029" s="258"/>
    </row>
    <row r="2030" s="253" customFormat="1" customHeight="1" spans="2:2">
      <c r="B2030" s="258"/>
    </row>
    <row r="2031" s="253" customFormat="1" customHeight="1" spans="2:2">
      <c r="B2031" s="258"/>
    </row>
    <row r="2032" s="253" customFormat="1" customHeight="1" spans="2:2">
      <c r="B2032" s="258"/>
    </row>
    <row r="2033" s="253" customFormat="1" customHeight="1" spans="2:2">
      <c r="B2033" s="258"/>
    </row>
    <row r="2034" s="253" customFormat="1" customHeight="1" spans="2:2">
      <c r="B2034" s="258"/>
    </row>
    <row r="2035" s="253" customFormat="1" customHeight="1" spans="2:2">
      <c r="B2035" s="258"/>
    </row>
    <row r="2036" s="253" customFormat="1" customHeight="1" spans="2:2">
      <c r="B2036" s="258"/>
    </row>
    <row r="2037" s="253" customFormat="1" customHeight="1" spans="2:2">
      <c r="B2037" s="258"/>
    </row>
    <row r="2038" s="253" customFormat="1" customHeight="1" spans="2:2">
      <c r="B2038" s="258"/>
    </row>
    <row r="2039" s="253" customFormat="1" customHeight="1" spans="2:2">
      <c r="B2039" s="258"/>
    </row>
    <row r="2040" s="253" customFormat="1" customHeight="1" spans="2:2">
      <c r="B2040" s="258"/>
    </row>
    <row r="2041" s="253" customFormat="1" customHeight="1" spans="2:2">
      <c r="B2041" s="258"/>
    </row>
    <row r="2042" s="253" customFormat="1" customHeight="1" spans="2:2">
      <c r="B2042" s="258"/>
    </row>
    <row r="2043" s="253" customFormat="1" customHeight="1" spans="2:2">
      <c r="B2043" s="258"/>
    </row>
    <row r="2044" s="253" customFormat="1" customHeight="1" spans="2:2">
      <c r="B2044" s="258"/>
    </row>
    <row r="2045" s="253" customFormat="1" customHeight="1" spans="2:2">
      <c r="B2045" s="258"/>
    </row>
    <row r="2046" s="253" customFormat="1" customHeight="1" spans="2:2">
      <c r="B2046" s="258"/>
    </row>
    <row r="2047" s="253" customFormat="1" customHeight="1" spans="2:2">
      <c r="B2047" s="258"/>
    </row>
    <row r="2048" s="253" customFormat="1" customHeight="1" spans="2:2">
      <c r="B2048" s="258"/>
    </row>
    <row r="2049" s="253" customFormat="1" customHeight="1" spans="2:2">
      <c r="B2049" s="258"/>
    </row>
    <row r="2050" s="253" customFormat="1" customHeight="1" spans="2:2">
      <c r="B2050" s="258"/>
    </row>
    <row r="2051" s="253" customFormat="1" customHeight="1" spans="2:2">
      <c r="B2051" s="258"/>
    </row>
    <row r="2052" s="253" customFormat="1" customHeight="1" spans="2:2">
      <c r="B2052" s="258"/>
    </row>
    <row r="2053" s="253" customFormat="1" customHeight="1" spans="2:2">
      <c r="B2053" s="258"/>
    </row>
    <row r="2054" s="253" customFormat="1" customHeight="1" spans="2:2">
      <c r="B2054" s="258"/>
    </row>
    <row r="2055" s="253" customFormat="1" customHeight="1" spans="2:2">
      <c r="B2055" s="258"/>
    </row>
    <row r="2056" s="253" customFormat="1" customHeight="1" spans="2:2">
      <c r="B2056" s="258"/>
    </row>
    <row r="2057" s="253" customFormat="1" customHeight="1" spans="2:2">
      <c r="B2057" s="258"/>
    </row>
    <row r="2058" s="253" customFormat="1" customHeight="1" spans="2:2">
      <c r="B2058" s="258"/>
    </row>
    <row r="2059" s="253" customFormat="1" customHeight="1" spans="2:2">
      <c r="B2059" s="258"/>
    </row>
    <row r="2060" s="253" customFormat="1" customHeight="1" spans="2:2">
      <c r="B2060" s="258"/>
    </row>
    <row r="2061" s="253" customFormat="1" customHeight="1" spans="2:2">
      <c r="B2061" s="258"/>
    </row>
    <row r="2062" s="253" customFormat="1" customHeight="1" spans="2:2">
      <c r="B2062" s="258"/>
    </row>
    <row r="2063" s="253" customFormat="1" customHeight="1" spans="2:2">
      <c r="B2063" s="258"/>
    </row>
    <row r="2064" s="253" customFormat="1" customHeight="1" spans="2:2">
      <c r="B2064" s="258"/>
    </row>
    <row r="2065" s="253" customFormat="1" customHeight="1" spans="2:2">
      <c r="B2065" s="258"/>
    </row>
    <row r="2066" s="253" customFormat="1" customHeight="1" spans="2:2">
      <c r="B2066" s="258"/>
    </row>
    <row r="2067" s="253" customFormat="1" customHeight="1" spans="2:2">
      <c r="B2067" s="258"/>
    </row>
    <row r="2068" s="253" customFormat="1" customHeight="1" spans="2:2">
      <c r="B2068" s="258"/>
    </row>
    <row r="2069" s="253" customFormat="1" customHeight="1" spans="2:2">
      <c r="B2069" s="258"/>
    </row>
    <row r="2070" s="253" customFormat="1" customHeight="1" spans="2:2">
      <c r="B2070" s="258"/>
    </row>
    <row r="2071" s="253" customFormat="1" customHeight="1" spans="2:2">
      <c r="B2071" s="258"/>
    </row>
    <row r="2072" s="253" customFormat="1" customHeight="1" spans="2:2">
      <c r="B2072" s="258"/>
    </row>
    <row r="2073" s="253" customFormat="1" customHeight="1" spans="2:2">
      <c r="B2073" s="258"/>
    </row>
    <row r="2074" s="253" customFormat="1" customHeight="1" spans="2:2">
      <c r="B2074" s="258"/>
    </row>
    <row r="2075" s="253" customFormat="1" customHeight="1" spans="2:2">
      <c r="B2075" s="258"/>
    </row>
    <row r="2076" s="253" customFormat="1" customHeight="1" spans="2:2">
      <c r="B2076" s="258"/>
    </row>
    <row r="2077" s="253" customFormat="1" customHeight="1" spans="2:2">
      <c r="B2077" s="258"/>
    </row>
    <row r="2078" s="253" customFormat="1" customHeight="1" spans="2:2">
      <c r="B2078" s="258"/>
    </row>
    <row r="2079" s="253" customFormat="1" customHeight="1" spans="2:2">
      <c r="B2079" s="258"/>
    </row>
    <row r="2080" s="253" customFormat="1" customHeight="1" spans="2:2">
      <c r="B2080" s="258"/>
    </row>
    <row r="2081" s="253" customFormat="1" customHeight="1" spans="2:2">
      <c r="B2081" s="258"/>
    </row>
    <row r="2082" s="253" customFormat="1" customHeight="1" spans="2:2">
      <c r="B2082" s="258"/>
    </row>
    <row r="2083" s="253" customFormat="1" customHeight="1" spans="2:2">
      <c r="B2083" s="258"/>
    </row>
    <row r="2084" s="253" customFormat="1" customHeight="1" spans="2:2">
      <c r="B2084" s="258"/>
    </row>
    <row r="2085" s="253" customFormat="1" customHeight="1" spans="2:2">
      <c r="B2085" s="258"/>
    </row>
    <row r="2086" s="253" customFormat="1" customHeight="1" spans="2:2">
      <c r="B2086" s="258"/>
    </row>
    <row r="2087" s="253" customFormat="1" customHeight="1" spans="2:2">
      <c r="B2087" s="258"/>
    </row>
    <row r="2088" s="253" customFormat="1" customHeight="1" spans="2:2">
      <c r="B2088" s="258"/>
    </row>
    <row r="2089" s="253" customFormat="1" customHeight="1" spans="2:2">
      <c r="B2089" s="258"/>
    </row>
    <row r="2090" s="253" customFormat="1" customHeight="1" spans="2:2">
      <c r="B2090" s="258"/>
    </row>
    <row r="2091" s="253" customFormat="1" customHeight="1" spans="2:2">
      <c r="B2091" s="258"/>
    </row>
    <row r="2092" s="253" customFormat="1" customHeight="1" spans="2:2">
      <c r="B2092" s="258"/>
    </row>
    <row r="2093" s="253" customFormat="1" customHeight="1" spans="2:2">
      <c r="B2093" s="258"/>
    </row>
    <row r="2094" s="253" customFormat="1" customHeight="1" spans="2:2">
      <c r="B2094" s="258"/>
    </row>
    <row r="2095" s="253" customFormat="1" customHeight="1" spans="2:2">
      <c r="B2095" s="258"/>
    </row>
    <row r="2096" s="253" customFormat="1" customHeight="1" spans="2:2">
      <c r="B2096" s="258"/>
    </row>
    <row r="2097" s="253" customFormat="1" customHeight="1" spans="2:2">
      <c r="B2097" s="258"/>
    </row>
    <row r="2098" s="253" customFormat="1" customHeight="1" spans="2:2">
      <c r="B2098" s="258"/>
    </row>
    <row r="2099" s="253" customFormat="1" customHeight="1" spans="2:2">
      <c r="B2099" s="258"/>
    </row>
    <row r="2100" s="253" customFormat="1" customHeight="1" spans="2:2">
      <c r="B2100" s="258"/>
    </row>
    <row r="2101" s="253" customFormat="1" customHeight="1" spans="2:2">
      <c r="B2101" s="258"/>
    </row>
    <row r="2102" s="253" customFormat="1" customHeight="1" spans="2:2">
      <c r="B2102" s="258"/>
    </row>
    <row r="2103" s="253" customFormat="1" customHeight="1" spans="2:2">
      <c r="B2103" s="258"/>
    </row>
    <row r="2104" s="253" customFormat="1" customHeight="1" spans="2:2">
      <c r="B2104" s="258"/>
    </row>
    <row r="2105" s="253" customFormat="1" customHeight="1" spans="2:2">
      <c r="B2105" s="258"/>
    </row>
    <row r="2106" s="253" customFormat="1" customHeight="1" spans="2:2">
      <c r="B2106" s="258"/>
    </row>
    <row r="2107" s="253" customFormat="1" customHeight="1" spans="2:2">
      <c r="B2107" s="258"/>
    </row>
    <row r="2108" s="253" customFormat="1" customHeight="1" spans="2:2">
      <c r="B2108" s="258"/>
    </row>
    <row r="2109" s="253" customFormat="1" customHeight="1" spans="2:2">
      <c r="B2109" s="258"/>
    </row>
    <row r="2110" s="253" customFormat="1" customHeight="1" spans="2:2">
      <c r="B2110" s="258"/>
    </row>
    <row r="2111" s="253" customFormat="1" customHeight="1" spans="2:2">
      <c r="B2111" s="258"/>
    </row>
    <row r="2112" s="253" customFormat="1" customHeight="1" spans="2:2">
      <c r="B2112" s="258"/>
    </row>
    <row r="2113" s="253" customFormat="1" customHeight="1" spans="2:2">
      <c r="B2113" s="258"/>
    </row>
    <row r="2114" s="253" customFormat="1" customHeight="1" spans="2:2">
      <c r="B2114" s="258"/>
    </row>
    <row r="2115" s="253" customFormat="1" customHeight="1" spans="2:2">
      <c r="B2115" s="258"/>
    </row>
    <row r="2116" s="253" customFormat="1" customHeight="1" spans="2:2">
      <c r="B2116" s="258"/>
    </row>
    <row r="2117" s="253" customFormat="1" customHeight="1" spans="2:2">
      <c r="B2117" s="258"/>
    </row>
    <row r="2118" s="253" customFormat="1" customHeight="1" spans="2:2">
      <c r="B2118" s="258"/>
    </row>
    <row r="2119" s="253" customFormat="1" customHeight="1" spans="2:2">
      <c r="B2119" s="258"/>
    </row>
    <row r="2120" s="253" customFormat="1" customHeight="1" spans="2:2">
      <c r="B2120" s="258"/>
    </row>
    <row r="2121" s="253" customFormat="1" customHeight="1" spans="2:2">
      <c r="B2121" s="258"/>
    </row>
    <row r="2122" s="253" customFormat="1" customHeight="1" spans="2:2">
      <c r="B2122" s="258"/>
    </row>
    <row r="2123" s="253" customFormat="1" customHeight="1" spans="2:2">
      <c r="B2123" s="258"/>
    </row>
    <row r="2124" s="253" customFormat="1" customHeight="1" spans="2:2">
      <c r="B2124" s="258"/>
    </row>
    <row r="2125" s="253" customFormat="1" customHeight="1" spans="2:2">
      <c r="B2125" s="258"/>
    </row>
    <row r="2126" s="253" customFormat="1" customHeight="1" spans="2:2">
      <c r="B2126" s="258"/>
    </row>
    <row r="2127" s="253" customFormat="1" customHeight="1" spans="2:2">
      <c r="B2127" s="258"/>
    </row>
    <row r="2128" s="253" customFormat="1" customHeight="1" spans="2:2">
      <c r="B2128" s="258"/>
    </row>
    <row r="2129" s="253" customFormat="1" customHeight="1" spans="2:2">
      <c r="B2129" s="258"/>
    </row>
    <row r="2130" s="253" customFormat="1" customHeight="1" spans="2:2">
      <c r="B2130" s="258"/>
    </row>
    <row r="2131" s="253" customFormat="1" customHeight="1" spans="2:2">
      <c r="B2131" s="258"/>
    </row>
    <row r="2132" s="253" customFormat="1" customHeight="1" spans="2:2">
      <c r="B2132" s="258"/>
    </row>
    <row r="2133" s="253" customFormat="1" customHeight="1" spans="2:2">
      <c r="B2133" s="258"/>
    </row>
    <row r="2134" s="253" customFormat="1" customHeight="1" spans="2:2">
      <c r="B2134" s="258"/>
    </row>
    <row r="2135" s="253" customFormat="1" customHeight="1" spans="2:2">
      <c r="B2135" s="258"/>
    </row>
    <row r="2136" s="253" customFormat="1" customHeight="1" spans="2:2">
      <c r="B2136" s="258"/>
    </row>
    <row r="2137" s="253" customFormat="1" customHeight="1" spans="2:2">
      <c r="B2137" s="258"/>
    </row>
    <row r="2138" s="253" customFormat="1" customHeight="1" spans="2:2">
      <c r="B2138" s="258"/>
    </row>
    <row r="2139" s="253" customFormat="1" customHeight="1" spans="2:2">
      <c r="B2139" s="258"/>
    </row>
    <row r="2140" s="253" customFormat="1" customHeight="1" spans="2:2">
      <c r="B2140" s="258"/>
    </row>
    <row r="2141" s="253" customFormat="1" customHeight="1" spans="2:2">
      <c r="B2141" s="258"/>
    </row>
    <row r="2142" s="253" customFormat="1" customHeight="1" spans="2:2">
      <c r="B2142" s="258"/>
    </row>
    <row r="2143" s="253" customFormat="1" customHeight="1" spans="2:2">
      <c r="B2143" s="258"/>
    </row>
    <row r="2144" s="253" customFormat="1" customHeight="1" spans="2:2">
      <c r="B2144" s="258"/>
    </row>
    <row r="2145" s="253" customFormat="1" customHeight="1" spans="2:2">
      <c r="B2145" s="258"/>
    </row>
    <row r="2146" s="253" customFormat="1" customHeight="1" spans="2:2">
      <c r="B2146" s="258"/>
    </row>
    <row r="2147" s="253" customFormat="1" customHeight="1" spans="2:2">
      <c r="B2147" s="258"/>
    </row>
    <row r="2148" s="253" customFormat="1" customHeight="1" spans="2:2">
      <c r="B2148" s="258"/>
    </row>
    <row r="2149" s="253" customFormat="1" customHeight="1" spans="2:2">
      <c r="B2149" s="258"/>
    </row>
    <row r="2150" s="253" customFormat="1" customHeight="1" spans="2:2">
      <c r="B2150" s="258"/>
    </row>
    <row r="2151" s="253" customFormat="1" customHeight="1" spans="2:2">
      <c r="B2151" s="258"/>
    </row>
    <row r="2152" s="253" customFormat="1" customHeight="1" spans="2:2">
      <c r="B2152" s="258"/>
    </row>
    <row r="2153" s="253" customFormat="1" customHeight="1" spans="2:2">
      <c r="B2153" s="258"/>
    </row>
    <row r="2154" s="253" customFormat="1" customHeight="1" spans="2:2">
      <c r="B2154" s="258"/>
    </row>
    <row r="2155" s="253" customFormat="1" customHeight="1" spans="2:2">
      <c r="B2155" s="258"/>
    </row>
    <row r="2156" s="253" customFormat="1" customHeight="1" spans="2:2">
      <c r="B2156" s="258"/>
    </row>
    <row r="2157" s="253" customFormat="1" customHeight="1" spans="2:2">
      <c r="B2157" s="258"/>
    </row>
    <row r="2158" s="253" customFormat="1" customHeight="1" spans="2:2">
      <c r="B2158" s="258"/>
    </row>
    <row r="2159" s="253" customFormat="1" customHeight="1" spans="2:2">
      <c r="B2159" s="258"/>
    </row>
    <row r="2160" s="253" customFormat="1" customHeight="1" spans="2:2">
      <c r="B2160" s="258"/>
    </row>
    <row r="2161" s="253" customFormat="1" customHeight="1" spans="2:2">
      <c r="B2161" s="258"/>
    </row>
    <row r="2162" s="253" customFormat="1" customHeight="1" spans="2:2">
      <c r="B2162" s="258"/>
    </row>
    <row r="2163" s="253" customFormat="1" customHeight="1" spans="2:2">
      <c r="B2163" s="258"/>
    </row>
    <row r="2164" s="253" customFormat="1" customHeight="1" spans="2:2">
      <c r="B2164" s="258"/>
    </row>
    <row r="2165" s="253" customFormat="1" customHeight="1" spans="2:2">
      <c r="B2165" s="258"/>
    </row>
    <row r="2166" s="253" customFormat="1" customHeight="1" spans="2:2">
      <c r="B2166" s="258"/>
    </row>
    <row r="2167" s="253" customFormat="1" customHeight="1" spans="2:2">
      <c r="B2167" s="258"/>
    </row>
    <row r="2168" s="253" customFormat="1" customHeight="1" spans="2:2">
      <c r="B2168" s="258"/>
    </row>
    <row r="2169" s="253" customFormat="1" customHeight="1" spans="2:2">
      <c r="B2169" s="258"/>
    </row>
    <row r="2170" s="253" customFormat="1" customHeight="1" spans="2:2">
      <c r="B2170" s="258"/>
    </row>
    <row r="2171" s="253" customFormat="1" customHeight="1" spans="2:2">
      <c r="B2171" s="258"/>
    </row>
    <row r="2172" s="253" customFormat="1" customHeight="1" spans="2:2">
      <c r="B2172" s="258"/>
    </row>
    <row r="2173" s="253" customFormat="1" customHeight="1" spans="2:2">
      <c r="B2173" s="258"/>
    </row>
    <row r="2174" s="253" customFormat="1" customHeight="1" spans="2:2">
      <c r="B2174" s="258"/>
    </row>
    <row r="2175" s="253" customFormat="1" customHeight="1" spans="2:2">
      <c r="B2175" s="258"/>
    </row>
    <row r="2176" s="253" customFormat="1" customHeight="1" spans="2:2">
      <c r="B2176" s="258"/>
    </row>
    <row r="2177" s="253" customFormat="1" customHeight="1" spans="2:2">
      <c r="B2177" s="258"/>
    </row>
    <row r="2178" s="253" customFormat="1" customHeight="1" spans="2:4">
      <c r="B2178" s="258"/>
      <c r="C2178" s="255"/>
      <c r="D2178" s="255"/>
    </row>
    <row r="2179" s="253" customFormat="1" customHeight="1" spans="2:4">
      <c r="B2179" s="258"/>
      <c r="C2179" s="255"/>
      <c r="D2179" s="255"/>
    </row>
    <row r="2180" s="253" customFormat="1" customHeight="1" spans="2:4">
      <c r="B2180" s="258"/>
      <c r="C2180" s="255"/>
      <c r="D2180" s="255"/>
    </row>
    <row r="2181" s="253" customFormat="1" customHeight="1" spans="2:4">
      <c r="B2181" s="258"/>
      <c r="C2181" s="255"/>
      <c r="D2181" s="255"/>
    </row>
    <row r="2182" customHeight="1" spans="1:2">
      <c r="A2182" s="253"/>
      <c r="B2182" s="258"/>
    </row>
    <row r="2183" customHeight="1" spans="1:2">
      <c r="A2183" s="253"/>
      <c r="B2183" s="258"/>
    </row>
    <row r="2184" customHeight="1" spans="1:2">
      <c r="A2184" s="253"/>
      <c r="B2184" s="258"/>
    </row>
    <row r="2185" customHeight="1" spans="1:2">
      <c r="A2185" s="253"/>
      <c r="B2185" s="258"/>
    </row>
    <row r="2186" customHeight="1" spans="1:2">
      <c r="A2186" s="253"/>
      <c r="B2186" s="258"/>
    </row>
    <row r="2187" customHeight="1" spans="1:2">
      <c r="A2187" s="253"/>
      <c r="B2187" s="258"/>
    </row>
    <row r="2188" customHeight="1" spans="1:2">
      <c r="A2188" s="253"/>
      <c r="B2188" s="258"/>
    </row>
    <row r="2189" customHeight="1" spans="1:2">
      <c r="A2189" s="253"/>
      <c r="B2189" s="258"/>
    </row>
    <row r="2190" customHeight="1" spans="1:2">
      <c r="A2190" s="253"/>
      <c r="B2190" s="258"/>
    </row>
    <row r="2191" customHeight="1" spans="1:2">
      <c r="A2191" s="253"/>
      <c r="B2191" s="258"/>
    </row>
    <row r="2192" customHeight="1" spans="1:2">
      <c r="A2192" s="253"/>
      <c r="B2192" s="258"/>
    </row>
    <row r="2193" customHeight="1" spans="1:2">
      <c r="A2193" s="253"/>
      <c r="B2193" s="258"/>
    </row>
    <row r="2194" customHeight="1" spans="1:2">
      <c r="A2194" s="253"/>
      <c r="B2194" s="258"/>
    </row>
    <row r="2195" customHeight="1" spans="1:2">
      <c r="A2195" s="253"/>
      <c r="B2195" s="258"/>
    </row>
    <row r="2196" customHeight="1" spans="1:2">
      <c r="A2196" s="253"/>
      <c r="B2196" s="258"/>
    </row>
    <row r="2197" customHeight="1" spans="1:2">
      <c r="A2197" s="253"/>
      <c r="B2197" s="258"/>
    </row>
    <row r="2198" customHeight="1" spans="1:2">
      <c r="A2198" s="253"/>
      <c r="B2198" s="258"/>
    </row>
    <row r="2199" customHeight="1" spans="1:2">
      <c r="A2199" s="253"/>
      <c r="B2199" s="258"/>
    </row>
    <row r="2200" customHeight="1" spans="1:2">
      <c r="A2200" s="253"/>
      <c r="B2200" s="258"/>
    </row>
    <row r="2201" customHeight="1" spans="1:2">
      <c r="A2201" s="253"/>
      <c r="B2201" s="258"/>
    </row>
    <row r="2202" customHeight="1" spans="1:2">
      <c r="A2202" s="253"/>
      <c r="B2202" s="258"/>
    </row>
    <row r="2203" customHeight="1" spans="1:2">
      <c r="A2203" s="253"/>
      <c r="B2203" s="258"/>
    </row>
    <row r="2204" customHeight="1" spans="1:2">
      <c r="A2204" s="253"/>
      <c r="B2204" s="258"/>
    </row>
    <row r="2205" customHeight="1" spans="1:2">
      <c r="A2205" s="253"/>
      <c r="B2205" s="258"/>
    </row>
    <row r="2206" customHeight="1" spans="1:2">
      <c r="A2206" s="253"/>
      <c r="B2206" s="258"/>
    </row>
    <row r="2207" customHeight="1" spans="1:2">
      <c r="A2207" s="253"/>
      <c r="B2207" s="258"/>
    </row>
    <row r="2208" customHeight="1" spans="1:2">
      <c r="A2208" s="253"/>
      <c r="B2208" s="258"/>
    </row>
    <row r="2209" customHeight="1" spans="1:2">
      <c r="A2209" s="253"/>
      <c r="B2209" s="258"/>
    </row>
    <row r="2210" customHeight="1" spans="1:2">
      <c r="A2210" s="253"/>
      <c r="B2210" s="258"/>
    </row>
    <row r="2211" customHeight="1" spans="1:2">
      <c r="A2211" s="253"/>
      <c r="B2211" s="258"/>
    </row>
    <row r="2212" customHeight="1" spans="1:2">
      <c r="A2212" s="253"/>
      <c r="B2212" s="258"/>
    </row>
    <row r="2213" customHeight="1" spans="1:2">
      <c r="A2213" s="253"/>
      <c r="B2213" s="258"/>
    </row>
    <row r="2214" customHeight="1" spans="1:2">
      <c r="A2214" s="253"/>
      <c r="B2214" s="258"/>
    </row>
    <row r="2215" customHeight="1" spans="1:2">
      <c r="A2215" s="253"/>
      <c r="B2215" s="258"/>
    </row>
    <row r="2216" customHeight="1" spans="1:2">
      <c r="A2216" s="253"/>
      <c r="B2216" s="258"/>
    </row>
    <row r="2217" customHeight="1" spans="1:2">
      <c r="A2217" s="253"/>
      <c r="B2217" s="258"/>
    </row>
    <row r="2218" customHeight="1" spans="1:2">
      <c r="A2218" s="253"/>
      <c r="B2218" s="258"/>
    </row>
    <row r="2219" customHeight="1" spans="1:2">
      <c r="A2219" s="253"/>
      <c r="B2219" s="258"/>
    </row>
    <row r="2220" customHeight="1" spans="1:2">
      <c r="A2220" s="253"/>
      <c r="B2220" s="258"/>
    </row>
    <row r="2221" customHeight="1" spans="1:2">
      <c r="A2221" s="253"/>
      <c r="B2221" s="258"/>
    </row>
    <row r="2222" customHeight="1" spans="1:2">
      <c r="A2222" s="253"/>
      <c r="B2222" s="258"/>
    </row>
    <row r="2223" customHeight="1" spans="1:2">
      <c r="A2223" s="253"/>
      <c r="B2223" s="258"/>
    </row>
    <row r="2224" customHeight="1" spans="1:2">
      <c r="A2224" s="253"/>
      <c r="B2224" s="258"/>
    </row>
    <row r="2225" customHeight="1" spans="1:2">
      <c r="A2225" s="253"/>
      <c r="B2225" s="258"/>
    </row>
    <row r="2226" customHeight="1" spans="1:2">
      <c r="A2226" s="253"/>
      <c r="B2226" s="258"/>
    </row>
    <row r="2227" customHeight="1" spans="1:2">
      <c r="A2227" s="253"/>
      <c r="B2227" s="258"/>
    </row>
    <row r="2228" customHeight="1" spans="1:2">
      <c r="A2228" s="253"/>
      <c r="B2228" s="258"/>
    </row>
    <row r="2229" customHeight="1" spans="1:2">
      <c r="A2229" s="253"/>
      <c r="B2229" s="258"/>
    </row>
    <row r="2230" customHeight="1" spans="1:2">
      <c r="A2230" s="253"/>
      <c r="B2230" s="258"/>
    </row>
    <row r="2231" customHeight="1" spans="1:2">
      <c r="A2231" s="253"/>
      <c r="B2231" s="258"/>
    </row>
    <row r="2232" customHeight="1" spans="1:2">
      <c r="A2232" s="253"/>
      <c r="B2232" s="258"/>
    </row>
    <row r="2233" customHeight="1" spans="1:2">
      <c r="A2233" s="253"/>
      <c r="B2233" s="258"/>
    </row>
    <row r="2234" customHeight="1" spans="1:2">
      <c r="A2234" s="253"/>
      <c r="B2234" s="258"/>
    </row>
    <row r="2235" customHeight="1" spans="1:2">
      <c r="A2235" s="253"/>
      <c r="B2235" s="258"/>
    </row>
    <row r="2236" customHeight="1" spans="1:2">
      <c r="A2236" s="253"/>
      <c r="B2236" s="258"/>
    </row>
    <row r="2237" customHeight="1" spans="1:2">
      <c r="A2237" s="253"/>
      <c r="B2237" s="258"/>
    </row>
    <row r="2238" customHeight="1" spans="1:2">
      <c r="A2238" s="253"/>
      <c r="B2238" s="258"/>
    </row>
    <row r="2239" customHeight="1" spans="1:2">
      <c r="A2239" s="253"/>
      <c r="B2239" s="258"/>
    </row>
    <row r="2240" customHeight="1" spans="1:2">
      <c r="A2240" s="253"/>
      <c r="B2240" s="258"/>
    </row>
    <row r="2241" customHeight="1" spans="1:2">
      <c r="A2241" s="253"/>
      <c r="B2241" s="258"/>
    </row>
    <row r="2242" customHeight="1" spans="1:2">
      <c r="A2242" s="253"/>
      <c r="B2242" s="258"/>
    </row>
    <row r="2243" customHeight="1" spans="1:2">
      <c r="A2243" s="253"/>
      <c r="B2243" s="258"/>
    </row>
    <row r="2244" customHeight="1" spans="1:2">
      <c r="A2244" s="253"/>
      <c r="B2244" s="258"/>
    </row>
    <row r="2245" customHeight="1" spans="1:2">
      <c r="A2245" s="253"/>
      <c r="B2245" s="258"/>
    </row>
    <row r="2246" customHeight="1" spans="1:2">
      <c r="A2246" s="253"/>
      <c r="B2246" s="258"/>
    </row>
    <row r="2247" customHeight="1" spans="1:2">
      <c r="A2247" s="253"/>
      <c r="B2247" s="258"/>
    </row>
    <row r="2248" customHeight="1" spans="1:2">
      <c r="A2248" s="253"/>
      <c r="B2248" s="258"/>
    </row>
    <row r="2249" customHeight="1" spans="1:2">
      <c r="A2249" s="253"/>
      <c r="B2249" s="258"/>
    </row>
    <row r="2250" customHeight="1" spans="1:2">
      <c r="A2250" s="253"/>
      <c r="B2250" s="258"/>
    </row>
    <row r="2251" customHeight="1" spans="1:2">
      <c r="A2251" s="253"/>
      <c r="B2251" s="258"/>
    </row>
    <row r="2252" customHeight="1" spans="1:2">
      <c r="A2252" s="253"/>
      <c r="B2252" s="258"/>
    </row>
    <row r="2253" customHeight="1" spans="1:2">
      <c r="A2253" s="253"/>
      <c r="B2253" s="258"/>
    </row>
    <row r="2254" customHeight="1" spans="1:2">
      <c r="A2254" s="253"/>
      <c r="B2254" s="258"/>
    </row>
    <row r="2255" customHeight="1" spans="1:2">
      <c r="A2255" s="253"/>
      <c r="B2255" s="258"/>
    </row>
    <row r="2256" customHeight="1" spans="1:2">
      <c r="A2256" s="253"/>
      <c r="B2256" s="258"/>
    </row>
    <row r="2257" customHeight="1" spans="1:2">
      <c r="A2257" s="253"/>
      <c r="B2257" s="258"/>
    </row>
    <row r="2258" customHeight="1" spans="1:2">
      <c r="A2258" s="253"/>
      <c r="B2258" s="258"/>
    </row>
    <row r="2259" customHeight="1" spans="1:2">
      <c r="A2259" s="253"/>
      <c r="B2259" s="258"/>
    </row>
    <row r="2260" customHeight="1" spans="1:2">
      <c r="A2260" s="253"/>
      <c r="B2260" s="258"/>
    </row>
    <row r="2261" customHeight="1" spans="1:2">
      <c r="A2261" s="253"/>
      <c r="B2261" s="258"/>
    </row>
    <row r="2262" customHeight="1" spans="1:2">
      <c r="A2262" s="253"/>
      <c r="B2262" s="258"/>
    </row>
    <row r="2263" customHeight="1" spans="1:2">
      <c r="A2263" s="253"/>
      <c r="B2263" s="258"/>
    </row>
    <row r="2264" customHeight="1" spans="1:2">
      <c r="A2264" s="253"/>
      <c r="B2264" s="258"/>
    </row>
    <row r="2265" customHeight="1" spans="1:2">
      <c r="A2265" s="253"/>
      <c r="B2265" s="258"/>
    </row>
    <row r="2266" customHeight="1" spans="1:2">
      <c r="A2266" s="253"/>
      <c r="B2266" s="258"/>
    </row>
    <row r="2267" customHeight="1" spans="1:2">
      <c r="A2267" s="253"/>
      <c r="B2267" s="258"/>
    </row>
    <row r="2268" customHeight="1" spans="1:2">
      <c r="A2268" s="253"/>
      <c r="B2268" s="258"/>
    </row>
    <row r="2269" customHeight="1" spans="1:2">
      <c r="A2269" s="253"/>
      <c r="B2269" s="258"/>
    </row>
    <row r="2270" customHeight="1" spans="1:2">
      <c r="A2270" s="253"/>
      <c r="B2270" s="258"/>
    </row>
    <row r="2271" customHeight="1" spans="1:2">
      <c r="A2271" s="253"/>
      <c r="B2271" s="258"/>
    </row>
    <row r="2272" customHeight="1" spans="1:2">
      <c r="A2272" s="253"/>
      <c r="B2272" s="258"/>
    </row>
    <row r="2273" customHeight="1" spans="1:2">
      <c r="A2273" s="253"/>
      <c r="B2273" s="258"/>
    </row>
    <row r="2274" customHeight="1" spans="1:2">
      <c r="A2274" s="253"/>
      <c r="B2274" s="258"/>
    </row>
    <row r="2275" customHeight="1" spans="1:2">
      <c r="A2275" s="253"/>
      <c r="B2275" s="258"/>
    </row>
    <row r="2276" customHeight="1" spans="1:2">
      <c r="A2276" s="253"/>
      <c r="B2276" s="258"/>
    </row>
    <row r="2277" customHeight="1" spans="1:2">
      <c r="A2277" s="253"/>
      <c r="B2277" s="258"/>
    </row>
    <row r="2278" customHeight="1" spans="1:2">
      <c r="A2278" s="253"/>
      <c r="B2278" s="258"/>
    </row>
    <row r="2279" customHeight="1" spans="1:2">
      <c r="A2279" s="253"/>
      <c r="B2279" s="258"/>
    </row>
    <row r="2280" customHeight="1" spans="1:2">
      <c r="A2280" s="253"/>
      <c r="B2280" s="258"/>
    </row>
    <row r="2281" customHeight="1" spans="1:2">
      <c r="A2281" s="253"/>
      <c r="B2281" s="258"/>
    </row>
    <row r="2282" customHeight="1" spans="1:2">
      <c r="A2282" s="253"/>
      <c r="B2282" s="258"/>
    </row>
    <row r="2283" customHeight="1" spans="1:2">
      <c r="A2283" s="253"/>
      <c r="B2283" s="258"/>
    </row>
    <row r="2284" customHeight="1" spans="1:2">
      <c r="A2284" s="253"/>
      <c r="B2284" s="258"/>
    </row>
    <row r="2285" customHeight="1" spans="1:2">
      <c r="A2285" s="253"/>
      <c r="B2285" s="258"/>
    </row>
    <row r="2286" customHeight="1" spans="1:2">
      <c r="A2286" s="253"/>
      <c r="B2286" s="258"/>
    </row>
    <row r="2287" customHeight="1" spans="1:2">
      <c r="A2287" s="253"/>
      <c r="B2287" s="258"/>
    </row>
    <row r="2288" customHeight="1" spans="1:2">
      <c r="A2288" s="253"/>
      <c r="B2288" s="258"/>
    </row>
    <row r="2289" customHeight="1" spans="1:2">
      <c r="A2289" s="253"/>
      <c r="B2289" s="258"/>
    </row>
    <row r="2290" customHeight="1" spans="1:2">
      <c r="A2290" s="253"/>
      <c r="B2290" s="258"/>
    </row>
    <row r="2291" customHeight="1" spans="1:2">
      <c r="A2291" s="253"/>
      <c r="B2291" s="258"/>
    </row>
    <row r="2292" customHeight="1" spans="1:2">
      <c r="A2292" s="253"/>
      <c r="B2292" s="258"/>
    </row>
    <row r="2293" customHeight="1" spans="1:2">
      <c r="A2293" s="253"/>
      <c r="B2293" s="258"/>
    </row>
    <row r="2294" customHeight="1" spans="1:2">
      <c r="A2294" s="253"/>
      <c r="B2294" s="258"/>
    </row>
    <row r="2295" customHeight="1" spans="1:2">
      <c r="A2295" s="253"/>
      <c r="B2295" s="258"/>
    </row>
    <row r="2296" customHeight="1" spans="1:2">
      <c r="A2296" s="253"/>
      <c r="B2296" s="258"/>
    </row>
    <row r="2297" customHeight="1" spans="1:2">
      <c r="A2297" s="253"/>
      <c r="B2297" s="258"/>
    </row>
    <row r="2298" customHeight="1" spans="1:2">
      <c r="A2298" s="253"/>
      <c r="B2298" s="258"/>
    </row>
    <row r="2299" customHeight="1" spans="1:2">
      <c r="A2299" s="253"/>
      <c r="B2299" s="258"/>
    </row>
    <row r="2300" customHeight="1" spans="1:2">
      <c r="A2300" s="253"/>
      <c r="B2300" s="258"/>
    </row>
    <row r="2301" customHeight="1" spans="1:2">
      <c r="A2301" s="253"/>
      <c r="B2301" s="258"/>
    </row>
    <row r="2302" customHeight="1" spans="1:2">
      <c r="A2302" s="253"/>
      <c r="B2302" s="258"/>
    </row>
    <row r="2303" customHeight="1" spans="1:2">
      <c r="A2303" s="253"/>
      <c r="B2303" s="258"/>
    </row>
    <row r="2304" customHeight="1" spans="1:2">
      <c r="A2304" s="253"/>
      <c r="B2304" s="258"/>
    </row>
    <row r="2305" customHeight="1" spans="1:2">
      <c r="A2305" s="253"/>
      <c r="B2305" s="258"/>
    </row>
    <row r="2306" customHeight="1" spans="1:2">
      <c r="A2306" s="253"/>
      <c r="B2306" s="258"/>
    </row>
    <row r="2307" customHeight="1" spans="1:2">
      <c r="A2307" s="253"/>
      <c r="B2307" s="258"/>
    </row>
    <row r="2308" customHeight="1" spans="1:2">
      <c r="A2308" s="253"/>
      <c r="B2308" s="258"/>
    </row>
    <row r="2309" customHeight="1" spans="1:2">
      <c r="A2309" s="253"/>
      <c r="B2309" s="258"/>
    </row>
    <row r="2310" customHeight="1" spans="1:2">
      <c r="A2310" s="253"/>
      <c r="B2310" s="258"/>
    </row>
    <row r="2311" customHeight="1" spans="1:2">
      <c r="A2311" s="253"/>
      <c r="B2311" s="258"/>
    </row>
    <row r="2312" customHeight="1" spans="1:2">
      <c r="A2312" s="253"/>
      <c r="B2312" s="258"/>
    </row>
    <row r="2313" customHeight="1" spans="1:2">
      <c r="A2313" s="253"/>
      <c r="B2313" s="258"/>
    </row>
    <row r="2314" customHeight="1" spans="1:2">
      <c r="A2314" s="253"/>
      <c r="B2314" s="258"/>
    </row>
    <row r="2315" customHeight="1" spans="1:2">
      <c r="A2315" s="253"/>
      <c r="B2315" s="258"/>
    </row>
    <row r="2316" customHeight="1" spans="1:2">
      <c r="A2316" s="253"/>
      <c r="B2316" s="258"/>
    </row>
    <row r="2317" customHeight="1" spans="1:2">
      <c r="A2317" s="253"/>
      <c r="B2317" s="258"/>
    </row>
    <row r="2318" customHeight="1" spans="1:2">
      <c r="A2318" s="253"/>
      <c r="B2318" s="258"/>
    </row>
    <row r="2319" customHeight="1" spans="1:2">
      <c r="A2319" s="253"/>
      <c r="B2319" s="258"/>
    </row>
    <row r="2320" customHeight="1" spans="1:2">
      <c r="A2320" s="253"/>
      <c r="B2320" s="258"/>
    </row>
    <row r="2321" customHeight="1" spans="1:2">
      <c r="A2321" s="253"/>
      <c r="B2321" s="258"/>
    </row>
    <row r="2322" customHeight="1" spans="1:2">
      <c r="A2322" s="253"/>
      <c r="B2322" s="258"/>
    </row>
    <row r="2323" customHeight="1" spans="1:2">
      <c r="A2323" s="253"/>
      <c r="B2323" s="258"/>
    </row>
    <row r="2324" customHeight="1" spans="1:2">
      <c r="A2324" s="253"/>
      <c r="B2324" s="258"/>
    </row>
    <row r="2325" customHeight="1" spans="1:2">
      <c r="A2325" s="253"/>
      <c r="B2325" s="258"/>
    </row>
    <row r="2326" customHeight="1" spans="1:2">
      <c r="A2326" s="253"/>
      <c r="B2326" s="258"/>
    </row>
    <row r="2327" customHeight="1" spans="1:2">
      <c r="A2327" s="253"/>
      <c r="B2327" s="258"/>
    </row>
    <row r="2328" customHeight="1" spans="1:2">
      <c r="A2328" s="253"/>
      <c r="B2328" s="258"/>
    </row>
    <row r="2329" customHeight="1" spans="1:2">
      <c r="A2329" s="253"/>
      <c r="B2329" s="258"/>
    </row>
    <row r="2330" customHeight="1" spans="1:2">
      <c r="A2330" s="253"/>
      <c r="B2330" s="258"/>
    </row>
    <row r="2331" customHeight="1" spans="1:2">
      <c r="A2331" s="253"/>
      <c r="B2331" s="258"/>
    </row>
    <row r="2332" customHeight="1" spans="1:2">
      <c r="A2332" s="253"/>
      <c r="B2332" s="258"/>
    </row>
    <row r="2333" customHeight="1" spans="1:2">
      <c r="A2333" s="253"/>
      <c r="B2333" s="258"/>
    </row>
    <row r="2334" customHeight="1" spans="1:2">
      <c r="A2334" s="253"/>
      <c r="B2334" s="258"/>
    </row>
    <row r="2335" customHeight="1" spans="1:2">
      <c r="A2335" s="253"/>
      <c r="B2335" s="258"/>
    </row>
    <row r="2336" customHeight="1" spans="1:2">
      <c r="A2336" s="253"/>
      <c r="B2336" s="258"/>
    </row>
    <row r="2337" customHeight="1" spans="1:2">
      <c r="A2337" s="253"/>
      <c r="B2337" s="258"/>
    </row>
    <row r="2338" customHeight="1" spans="1:2">
      <c r="A2338" s="253"/>
      <c r="B2338" s="258"/>
    </row>
    <row r="2339" customHeight="1" spans="1:2">
      <c r="A2339" s="253"/>
      <c r="B2339" s="258"/>
    </row>
    <row r="2340" customHeight="1" spans="1:2">
      <c r="A2340" s="253"/>
      <c r="B2340" s="258"/>
    </row>
    <row r="2341" customHeight="1" spans="1:2">
      <c r="A2341" s="253"/>
      <c r="B2341" s="258"/>
    </row>
    <row r="2342" customHeight="1" spans="1:2">
      <c r="A2342" s="253"/>
      <c r="B2342" s="258"/>
    </row>
    <row r="2343" customHeight="1" spans="1:2">
      <c r="A2343" s="253"/>
      <c r="B2343" s="258"/>
    </row>
    <row r="2344" customHeight="1" spans="1:2">
      <c r="A2344" s="253"/>
      <c r="B2344" s="258"/>
    </row>
    <row r="2345" customHeight="1" spans="1:2">
      <c r="A2345" s="253"/>
      <c r="B2345" s="258"/>
    </row>
    <row r="2346" customHeight="1" spans="1:2">
      <c r="A2346" s="253"/>
      <c r="B2346" s="258"/>
    </row>
    <row r="2347" customHeight="1" spans="1:2">
      <c r="A2347" s="253"/>
      <c r="B2347" s="258"/>
    </row>
    <row r="2348" customHeight="1" spans="1:2">
      <c r="A2348" s="253"/>
      <c r="B2348" s="258"/>
    </row>
    <row r="2349" customHeight="1" spans="1:2">
      <c r="A2349" s="253"/>
      <c r="B2349" s="258"/>
    </row>
    <row r="2350" customHeight="1" spans="1:2">
      <c r="A2350" s="253"/>
      <c r="B2350" s="258"/>
    </row>
    <row r="2351" customHeight="1" spans="1:2">
      <c r="A2351" s="253"/>
      <c r="B2351" s="258"/>
    </row>
    <row r="2352" customHeight="1" spans="1:2">
      <c r="A2352" s="253"/>
      <c r="B2352" s="258"/>
    </row>
    <row r="2353" customHeight="1" spans="1:2">
      <c r="A2353" s="253"/>
      <c r="B2353" s="258"/>
    </row>
    <row r="2354" customHeight="1" spans="1:2">
      <c r="A2354" s="253"/>
      <c r="B2354" s="258"/>
    </row>
    <row r="2355" customHeight="1" spans="1:2">
      <c r="A2355" s="253"/>
      <c r="B2355" s="258"/>
    </row>
    <row r="2356" customHeight="1" spans="1:2">
      <c r="A2356" s="253"/>
      <c r="B2356" s="258"/>
    </row>
    <row r="2357" customHeight="1" spans="1:2">
      <c r="A2357" s="253"/>
      <c r="B2357" s="258"/>
    </row>
    <row r="2358" customHeight="1" spans="1:2">
      <c r="A2358" s="253"/>
      <c r="B2358" s="258"/>
    </row>
    <row r="2359" customHeight="1" spans="1:2">
      <c r="A2359" s="253"/>
      <c r="B2359" s="258"/>
    </row>
    <row r="2360" customHeight="1" spans="1:2">
      <c r="A2360" s="253"/>
      <c r="B2360" s="258"/>
    </row>
    <row r="2361" customHeight="1" spans="1:2">
      <c r="A2361" s="253"/>
      <c r="B2361" s="258"/>
    </row>
    <row r="2362" customHeight="1" spans="1:2">
      <c r="A2362" s="253"/>
      <c r="B2362" s="258"/>
    </row>
    <row r="2363" customHeight="1" spans="1:2">
      <c r="A2363" s="253"/>
      <c r="B2363" s="258"/>
    </row>
    <row r="2364" customHeight="1" spans="1:2">
      <c r="A2364" s="253"/>
      <c r="B2364" s="258"/>
    </row>
    <row r="2365" customHeight="1" spans="1:2">
      <c r="A2365" s="253"/>
      <c r="B2365" s="258"/>
    </row>
    <row r="2366" customHeight="1" spans="1:2">
      <c r="A2366" s="253"/>
      <c r="B2366" s="258"/>
    </row>
    <row r="2367" customHeight="1" spans="1:2">
      <c r="A2367" s="253"/>
      <c r="B2367" s="258"/>
    </row>
    <row r="2368" customHeight="1" spans="1:2">
      <c r="A2368" s="253"/>
      <c r="B2368" s="258"/>
    </row>
    <row r="2369" customHeight="1" spans="1:2">
      <c r="A2369" s="253"/>
      <c r="B2369" s="258"/>
    </row>
    <row r="2370" customHeight="1" spans="1:2">
      <c r="A2370" s="253"/>
      <c r="B2370" s="258"/>
    </row>
    <row r="2371" customHeight="1" spans="1:2">
      <c r="A2371" s="253"/>
      <c r="B2371" s="258"/>
    </row>
    <row r="2372" customHeight="1" spans="1:2">
      <c r="A2372" s="253"/>
      <c r="B2372" s="258"/>
    </row>
    <row r="2373" customHeight="1" spans="1:2">
      <c r="A2373" s="253"/>
      <c r="B2373" s="258"/>
    </row>
    <row r="2374" customHeight="1" spans="1:2">
      <c r="A2374" s="253"/>
      <c r="B2374" s="258"/>
    </row>
    <row r="2375" customHeight="1" spans="1:2">
      <c r="A2375" s="253"/>
      <c r="B2375" s="258"/>
    </row>
    <row r="2376" customHeight="1" spans="1:2">
      <c r="A2376" s="253"/>
      <c r="B2376" s="258"/>
    </row>
    <row r="2377" customHeight="1" spans="1:2">
      <c r="A2377" s="253"/>
      <c r="B2377" s="258"/>
    </row>
    <row r="2378" customHeight="1" spans="1:2">
      <c r="A2378" s="253"/>
      <c r="B2378" s="258"/>
    </row>
    <row r="2379" customHeight="1" spans="1:2">
      <c r="A2379" s="253"/>
      <c r="B2379" s="258"/>
    </row>
    <row r="2380" customHeight="1" spans="1:2">
      <c r="A2380" s="253"/>
      <c r="B2380" s="258"/>
    </row>
    <row r="2381" customHeight="1" spans="1:2">
      <c r="A2381" s="253"/>
      <c r="B2381" s="258"/>
    </row>
    <row r="2382" customHeight="1" spans="1:2">
      <c r="A2382" s="253"/>
      <c r="B2382" s="258"/>
    </row>
    <row r="2383" customHeight="1" spans="1:2">
      <c r="A2383" s="253"/>
      <c r="B2383" s="258"/>
    </row>
    <row r="2384" customHeight="1" spans="1:2">
      <c r="A2384" s="253"/>
      <c r="B2384" s="258"/>
    </row>
    <row r="2385" customHeight="1" spans="1:2">
      <c r="A2385" s="253"/>
      <c r="B2385" s="258"/>
    </row>
    <row r="2386" customHeight="1" spans="1:2">
      <c r="A2386" s="253"/>
      <c r="B2386" s="258"/>
    </row>
    <row r="2387" customHeight="1" spans="1:2">
      <c r="A2387" s="253"/>
      <c r="B2387" s="258"/>
    </row>
    <row r="2388" customHeight="1" spans="1:2">
      <c r="A2388" s="253"/>
      <c r="B2388" s="258"/>
    </row>
    <row r="2389" customHeight="1" spans="1:2">
      <c r="A2389" s="253"/>
      <c r="B2389" s="258"/>
    </row>
    <row r="2390" customHeight="1" spans="1:2">
      <c r="A2390" s="253"/>
      <c r="B2390" s="258"/>
    </row>
    <row r="2391" customHeight="1" spans="1:2">
      <c r="A2391" s="253"/>
      <c r="B2391" s="258"/>
    </row>
    <row r="2392" customHeight="1" spans="1:2">
      <c r="A2392" s="253"/>
      <c r="B2392" s="258"/>
    </row>
    <row r="2393" customHeight="1" spans="1:2">
      <c r="A2393" s="253"/>
      <c r="B2393" s="258"/>
    </row>
    <row r="2394" customHeight="1" spans="1:2">
      <c r="A2394" s="253"/>
      <c r="B2394" s="258"/>
    </row>
    <row r="2395" customHeight="1" spans="1:2">
      <c r="A2395" s="253"/>
      <c r="B2395" s="258"/>
    </row>
    <row r="2396" customHeight="1" spans="1:2">
      <c r="A2396" s="253"/>
      <c r="B2396" s="258"/>
    </row>
    <row r="2397" customHeight="1" spans="1:2">
      <c r="A2397" s="253"/>
      <c r="B2397" s="258"/>
    </row>
    <row r="2398" customHeight="1" spans="1:2">
      <c r="A2398" s="253"/>
      <c r="B2398" s="258"/>
    </row>
    <row r="2399" customHeight="1" spans="1:2">
      <c r="A2399" s="253"/>
      <c r="B2399" s="258"/>
    </row>
    <row r="2400" customHeight="1" spans="1:2">
      <c r="A2400" s="253"/>
      <c r="B2400" s="258"/>
    </row>
    <row r="2401" customHeight="1" spans="1:2">
      <c r="A2401" s="253"/>
      <c r="B2401" s="258"/>
    </row>
    <row r="2402" customHeight="1" spans="1:2">
      <c r="A2402" s="253"/>
      <c r="B2402" s="258"/>
    </row>
    <row r="2403" customHeight="1" spans="1:2">
      <c r="A2403" s="253"/>
      <c r="B2403" s="258"/>
    </row>
    <row r="2404" customHeight="1" spans="1:2">
      <c r="A2404" s="253"/>
      <c r="B2404" s="258"/>
    </row>
    <row r="2405" customHeight="1" spans="1:2">
      <c r="A2405" s="253"/>
      <c r="B2405" s="258"/>
    </row>
    <row r="2406" customHeight="1" spans="1:2">
      <c r="A2406" s="253"/>
      <c r="B2406" s="258"/>
    </row>
    <row r="2407" customHeight="1" spans="1:2">
      <c r="A2407" s="253"/>
      <c r="B2407" s="258"/>
    </row>
    <row r="2408" customHeight="1" spans="1:2">
      <c r="A2408" s="253"/>
      <c r="B2408" s="258"/>
    </row>
    <row r="2409" customHeight="1" spans="1:2">
      <c r="A2409" s="253"/>
      <c r="B2409" s="258"/>
    </row>
    <row r="2410" customHeight="1" spans="1:2">
      <c r="A2410" s="253"/>
      <c r="B2410" s="258"/>
    </row>
    <row r="2411" customHeight="1" spans="1:2">
      <c r="A2411" s="253"/>
      <c r="B2411" s="258"/>
    </row>
    <row r="2412" customHeight="1" spans="1:2">
      <c r="A2412" s="253"/>
      <c r="B2412" s="258"/>
    </row>
    <row r="2413" customHeight="1" spans="1:2">
      <c r="A2413" s="253"/>
      <c r="B2413" s="258"/>
    </row>
    <row r="2414" customHeight="1" spans="1:2">
      <c r="A2414" s="253"/>
      <c r="B2414" s="258"/>
    </row>
    <row r="2415" customHeight="1" spans="1:2">
      <c r="A2415" s="253"/>
      <c r="B2415" s="258"/>
    </row>
    <row r="2416" customHeight="1" spans="1:2">
      <c r="A2416" s="253"/>
      <c r="B2416" s="258"/>
    </row>
    <row r="2417" customHeight="1" spans="1:2">
      <c r="A2417" s="253"/>
      <c r="B2417" s="258"/>
    </row>
    <row r="2418" customHeight="1" spans="1:2">
      <c r="A2418" s="253"/>
      <c r="B2418" s="258"/>
    </row>
    <row r="2419" customHeight="1" spans="1:2">
      <c r="A2419" s="253"/>
      <c r="B2419" s="258"/>
    </row>
    <row r="2420" customHeight="1" spans="1:2">
      <c r="A2420" s="253"/>
      <c r="B2420" s="258"/>
    </row>
    <row r="2421" customHeight="1" spans="1:2">
      <c r="A2421" s="253"/>
      <c r="B2421" s="258"/>
    </row>
    <row r="2422" customHeight="1" spans="1:2">
      <c r="A2422" s="253"/>
      <c r="B2422" s="258"/>
    </row>
    <row r="2423" customHeight="1" spans="1:2">
      <c r="A2423" s="253"/>
      <c r="B2423" s="258"/>
    </row>
    <row r="2424" customHeight="1" spans="1:2">
      <c r="A2424" s="253"/>
      <c r="B2424" s="258"/>
    </row>
    <row r="2425" customHeight="1" spans="1:2">
      <c r="A2425" s="253"/>
      <c r="B2425" s="258"/>
    </row>
    <row r="2426" customHeight="1" spans="1:2">
      <c r="A2426" s="253"/>
      <c r="B2426" s="258"/>
    </row>
    <row r="2427" customHeight="1" spans="1:2">
      <c r="A2427" s="253"/>
      <c r="B2427" s="258"/>
    </row>
    <row r="2428" customHeight="1" spans="1:2">
      <c r="A2428" s="253"/>
      <c r="B2428" s="258"/>
    </row>
    <row r="2429" customHeight="1" spans="1:2">
      <c r="A2429" s="253"/>
      <c r="B2429" s="258"/>
    </row>
    <row r="2430" customHeight="1" spans="1:2">
      <c r="A2430" s="253"/>
      <c r="B2430" s="258"/>
    </row>
    <row r="2431" customHeight="1" spans="1:2">
      <c r="A2431" s="253"/>
      <c r="B2431" s="258"/>
    </row>
    <row r="2432" customHeight="1" spans="1:2">
      <c r="A2432" s="253"/>
      <c r="B2432" s="258"/>
    </row>
    <row r="2433" customHeight="1" spans="1:2">
      <c r="A2433" s="253"/>
      <c r="B2433" s="258"/>
    </row>
    <row r="2434" customHeight="1" spans="1:2">
      <c r="A2434" s="253"/>
      <c r="B2434" s="258"/>
    </row>
    <row r="2435" customHeight="1" spans="1:2">
      <c r="A2435" s="253"/>
      <c r="B2435" s="258"/>
    </row>
    <row r="2436" customHeight="1" spans="1:2">
      <c r="A2436" s="253"/>
      <c r="B2436" s="258"/>
    </row>
    <row r="2437" customHeight="1" spans="1:2">
      <c r="A2437" s="253"/>
      <c r="B2437" s="258"/>
    </row>
    <row r="2438" customHeight="1" spans="1:2">
      <c r="A2438" s="253"/>
      <c r="B2438" s="258"/>
    </row>
    <row r="2439" customHeight="1" spans="1:2">
      <c r="A2439" s="253"/>
      <c r="B2439" s="258"/>
    </row>
    <row r="2440" customHeight="1" spans="1:2">
      <c r="A2440" s="253"/>
      <c r="B2440" s="258"/>
    </row>
    <row r="2441" customHeight="1" spans="1:2">
      <c r="A2441" s="253"/>
      <c r="B2441" s="258"/>
    </row>
    <row r="2442" customHeight="1" spans="1:2">
      <c r="A2442" s="253"/>
      <c r="B2442" s="258"/>
    </row>
    <row r="2443" customHeight="1" spans="1:2">
      <c r="A2443" s="253"/>
      <c r="B2443" s="258"/>
    </row>
    <row r="2444" customHeight="1" spans="1:2">
      <c r="A2444" s="253"/>
      <c r="B2444" s="258"/>
    </row>
    <row r="2445" customHeight="1" spans="1:2">
      <c r="A2445" s="253"/>
      <c r="B2445" s="258"/>
    </row>
    <row r="2446" customHeight="1" spans="1:2">
      <c r="A2446" s="253"/>
      <c r="B2446" s="258"/>
    </row>
    <row r="2447" customHeight="1" spans="1:2">
      <c r="A2447" s="253"/>
      <c r="B2447" s="258"/>
    </row>
    <row r="2448" customHeight="1" spans="1:2">
      <c r="A2448" s="253"/>
      <c r="B2448" s="258"/>
    </row>
    <row r="2449" customHeight="1" spans="1:2">
      <c r="A2449" s="253"/>
      <c r="B2449" s="258"/>
    </row>
    <row r="2450" customHeight="1" spans="1:2">
      <c r="A2450" s="253"/>
      <c r="B2450" s="258"/>
    </row>
    <row r="2451" customHeight="1" spans="1:2">
      <c r="A2451" s="253"/>
      <c r="B2451" s="258"/>
    </row>
    <row r="2452" customHeight="1" spans="1:2">
      <c r="A2452" s="253"/>
      <c r="B2452" s="258"/>
    </row>
    <row r="2453" customHeight="1" spans="1:2">
      <c r="A2453" s="253"/>
      <c r="B2453" s="258"/>
    </row>
    <row r="2454" customHeight="1" spans="1:2">
      <c r="A2454" s="253"/>
      <c r="B2454" s="258"/>
    </row>
    <row r="2455" customHeight="1" spans="1:2">
      <c r="A2455" s="253"/>
      <c r="B2455" s="258"/>
    </row>
    <row r="2456" customHeight="1" spans="1:2">
      <c r="A2456" s="253"/>
      <c r="B2456" s="258"/>
    </row>
    <row r="2457" customHeight="1" spans="1:2">
      <c r="A2457" s="253"/>
      <c r="B2457" s="258"/>
    </row>
    <row r="2458" customHeight="1" spans="1:2">
      <c r="A2458" s="253"/>
      <c r="B2458" s="258"/>
    </row>
    <row r="2459" customHeight="1" spans="1:2">
      <c r="A2459" s="253"/>
      <c r="B2459" s="258"/>
    </row>
    <row r="2460" customHeight="1" spans="1:2">
      <c r="A2460" s="253"/>
      <c r="B2460" s="258"/>
    </row>
    <row r="2461" customHeight="1" spans="1:2">
      <c r="A2461" s="253"/>
      <c r="B2461" s="258"/>
    </row>
    <row r="2462" customHeight="1" spans="1:2">
      <c r="A2462" s="253"/>
      <c r="B2462" s="258"/>
    </row>
    <row r="2463" customHeight="1" spans="1:2">
      <c r="A2463" s="253"/>
      <c r="B2463" s="258"/>
    </row>
    <row r="2464" customHeight="1" spans="1:2">
      <c r="A2464" s="253"/>
      <c r="B2464" s="258"/>
    </row>
    <row r="2465" customHeight="1" spans="1:2">
      <c r="A2465" s="253"/>
      <c r="B2465" s="258"/>
    </row>
    <row r="2466" customHeight="1" spans="1:2">
      <c r="A2466" s="253"/>
      <c r="B2466" s="258"/>
    </row>
    <row r="2467" customHeight="1" spans="1:2">
      <c r="A2467" s="253"/>
      <c r="B2467" s="258"/>
    </row>
    <row r="2468" customHeight="1" spans="1:2">
      <c r="A2468" s="253"/>
      <c r="B2468" s="258"/>
    </row>
    <row r="2469" customHeight="1" spans="1:2">
      <c r="A2469" s="253"/>
      <c r="B2469" s="258"/>
    </row>
    <row r="2470" customHeight="1" spans="1:2">
      <c r="A2470" s="253"/>
      <c r="B2470" s="258"/>
    </row>
    <row r="2471" customHeight="1" spans="1:2">
      <c r="A2471" s="253"/>
      <c r="B2471" s="258"/>
    </row>
    <row r="2472" customHeight="1" spans="1:2">
      <c r="A2472" s="253"/>
      <c r="B2472" s="258"/>
    </row>
    <row r="2473" customHeight="1" spans="1:2">
      <c r="A2473" s="253"/>
      <c r="B2473" s="258"/>
    </row>
    <row r="2474" customHeight="1" spans="1:2">
      <c r="A2474" s="253"/>
      <c r="B2474" s="258"/>
    </row>
    <row r="2475" customHeight="1" spans="1:2">
      <c r="A2475" s="253"/>
      <c r="B2475" s="258"/>
    </row>
    <row r="2476" customHeight="1" spans="1:2">
      <c r="A2476" s="253"/>
      <c r="B2476" s="258"/>
    </row>
    <row r="2477" customHeight="1" spans="1:2">
      <c r="A2477" s="253"/>
      <c r="B2477" s="258"/>
    </row>
    <row r="2478" customHeight="1" spans="1:2">
      <c r="A2478" s="253"/>
      <c r="B2478" s="258"/>
    </row>
    <row r="2479" customHeight="1" spans="1:2">
      <c r="A2479" s="253"/>
      <c r="B2479" s="258"/>
    </row>
    <row r="2480" customHeight="1" spans="1:2">
      <c r="A2480" s="253"/>
      <c r="B2480" s="258"/>
    </row>
    <row r="2481" customHeight="1" spans="1:2">
      <c r="A2481" s="253"/>
      <c r="B2481" s="258"/>
    </row>
    <row r="2482" customHeight="1" spans="1:2">
      <c r="A2482" s="253"/>
      <c r="B2482" s="258"/>
    </row>
    <row r="2483" customHeight="1" spans="1:2">
      <c r="A2483" s="253"/>
      <c r="B2483" s="258"/>
    </row>
    <row r="2484" customHeight="1" spans="1:2">
      <c r="A2484" s="253"/>
      <c r="B2484" s="258"/>
    </row>
    <row r="2485" customHeight="1" spans="1:2">
      <c r="A2485" s="253"/>
      <c r="B2485" s="258"/>
    </row>
    <row r="2486" customHeight="1" spans="1:2">
      <c r="A2486" s="253"/>
      <c r="B2486" s="258"/>
    </row>
    <row r="2487" customHeight="1" spans="1:2">
      <c r="A2487" s="253"/>
      <c r="B2487" s="258"/>
    </row>
    <row r="2488" customHeight="1" spans="1:2">
      <c r="A2488" s="253"/>
      <c r="B2488" s="258"/>
    </row>
    <row r="2489" customHeight="1" spans="1:2">
      <c r="A2489" s="253"/>
      <c r="B2489" s="258"/>
    </row>
    <row r="2490" customHeight="1" spans="1:2">
      <c r="A2490" s="253"/>
      <c r="B2490" s="258"/>
    </row>
    <row r="2491" customHeight="1" spans="1:2">
      <c r="A2491" s="253"/>
      <c r="B2491" s="258"/>
    </row>
    <row r="2492" customHeight="1" spans="1:2">
      <c r="A2492" s="253"/>
      <c r="B2492" s="258"/>
    </row>
    <row r="2493" customHeight="1" spans="1:2">
      <c r="A2493" s="253"/>
      <c r="B2493" s="258"/>
    </row>
    <row r="2494" customHeight="1" spans="1:2">
      <c r="A2494" s="253"/>
      <c r="B2494" s="258"/>
    </row>
    <row r="2495" customHeight="1" spans="1:2">
      <c r="A2495" s="253"/>
      <c r="B2495" s="258"/>
    </row>
    <row r="2496" customHeight="1" spans="1:2">
      <c r="A2496" s="253"/>
      <c r="B2496" s="258"/>
    </row>
    <row r="2497" customHeight="1" spans="1:2">
      <c r="A2497" s="253"/>
      <c r="B2497" s="258"/>
    </row>
    <row r="2498" customHeight="1" spans="1:2">
      <c r="A2498" s="253"/>
      <c r="B2498" s="258"/>
    </row>
    <row r="2499" customHeight="1" spans="1:2">
      <c r="A2499" s="253"/>
      <c r="B2499" s="258"/>
    </row>
    <row r="2500" customHeight="1" spans="1:2">
      <c r="A2500" s="253"/>
      <c r="B2500" s="258"/>
    </row>
    <row r="2501" customHeight="1" spans="1:2">
      <c r="A2501" s="253"/>
      <c r="B2501" s="258"/>
    </row>
    <row r="2502" customHeight="1" spans="1:2">
      <c r="A2502" s="253"/>
      <c r="B2502" s="258"/>
    </row>
    <row r="2503" customHeight="1" spans="1:2">
      <c r="A2503" s="253"/>
      <c r="B2503" s="258"/>
    </row>
    <row r="2504" customHeight="1" spans="1:2">
      <c r="A2504" s="253"/>
      <c r="B2504" s="258"/>
    </row>
    <row r="2505" customHeight="1" spans="1:2">
      <c r="A2505" s="253"/>
      <c r="B2505" s="258"/>
    </row>
    <row r="2506" customHeight="1" spans="1:2">
      <c r="A2506" s="253"/>
      <c r="B2506" s="258"/>
    </row>
    <row r="2507" customHeight="1" spans="1:2">
      <c r="A2507" s="253"/>
      <c r="B2507" s="258"/>
    </row>
    <row r="2508" customHeight="1" spans="1:2">
      <c r="A2508" s="253"/>
      <c r="B2508" s="258"/>
    </row>
    <row r="2509" customHeight="1" spans="1:2">
      <c r="A2509" s="253"/>
      <c r="B2509" s="258"/>
    </row>
    <row r="2510" customHeight="1" spans="1:2">
      <c r="A2510" s="253"/>
      <c r="B2510" s="258"/>
    </row>
    <row r="2511" customHeight="1" spans="1:2">
      <c r="A2511" s="253"/>
      <c r="B2511" s="258"/>
    </row>
    <row r="2512" customHeight="1" spans="1:2">
      <c r="A2512" s="253"/>
      <c r="B2512" s="258"/>
    </row>
    <row r="2513" customHeight="1" spans="1:2">
      <c r="A2513" s="253"/>
      <c r="B2513" s="258"/>
    </row>
    <row r="2514" customHeight="1" spans="1:2">
      <c r="A2514" s="253"/>
      <c r="B2514" s="258"/>
    </row>
    <row r="2515" customHeight="1" spans="1:2">
      <c r="A2515" s="253"/>
      <c r="B2515" s="258"/>
    </row>
    <row r="2516" customHeight="1" spans="1:2">
      <c r="A2516" s="253"/>
      <c r="B2516" s="258"/>
    </row>
    <row r="2517" customHeight="1" spans="1:2">
      <c r="A2517" s="253"/>
      <c r="B2517" s="258"/>
    </row>
    <row r="2518" customHeight="1" spans="1:2">
      <c r="A2518" s="253"/>
      <c r="B2518" s="258"/>
    </row>
    <row r="2519" customHeight="1" spans="1:2">
      <c r="A2519" s="253"/>
      <c r="B2519" s="258"/>
    </row>
    <row r="2520" customHeight="1" spans="1:2">
      <c r="A2520" s="253"/>
      <c r="B2520" s="258"/>
    </row>
    <row r="2521" customHeight="1" spans="1:2">
      <c r="A2521" s="253"/>
      <c r="B2521" s="258"/>
    </row>
    <row r="2522" customHeight="1" spans="1:2">
      <c r="A2522" s="253"/>
      <c r="B2522" s="258"/>
    </row>
    <row r="2523" customHeight="1" spans="1:2">
      <c r="A2523" s="253"/>
      <c r="B2523" s="258"/>
    </row>
    <row r="2524" customHeight="1" spans="1:2">
      <c r="A2524" s="253"/>
      <c r="B2524" s="258"/>
    </row>
    <row r="2525" customHeight="1" spans="1:2">
      <c r="A2525" s="253"/>
      <c r="B2525" s="258"/>
    </row>
    <row r="2526" customHeight="1" spans="1:2">
      <c r="A2526" s="253"/>
      <c r="B2526" s="258"/>
    </row>
    <row r="2527" customHeight="1" spans="1:2">
      <c r="A2527" s="253"/>
      <c r="B2527" s="258"/>
    </row>
    <row r="2528" customHeight="1" spans="1:2">
      <c r="A2528" s="253"/>
      <c r="B2528" s="258"/>
    </row>
    <row r="2529" customHeight="1" spans="1:2">
      <c r="A2529" s="253"/>
      <c r="B2529" s="258"/>
    </row>
    <row r="2530" customHeight="1" spans="1:2">
      <c r="A2530" s="253"/>
      <c r="B2530" s="258"/>
    </row>
    <row r="2531" customHeight="1" spans="1:2">
      <c r="A2531" s="253"/>
      <c r="B2531" s="258"/>
    </row>
    <row r="2532" customHeight="1" spans="1:2">
      <c r="A2532" s="253"/>
      <c r="B2532" s="258"/>
    </row>
    <row r="2533" customHeight="1" spans="1:2">
      <c r="A2533" s="253"/>
      <c r="B2533" s="258"/>
    </row>
    <row r="2534" customHeight="1" spans="1:2">
      <c r="A2534" s="253"/>
      <c r="B2534" s="258"/>
    </row>
    <row r="2535" customHeight="1" spans="1:2">
      <c r="A2535" s="253"/>
      <c r="B2535" s="258"/>
    </row>
    <row r="2536" customHeight="1" spans="1:2">
      <c r="A2536" s="253"/>
      <c r="B2536" s="258"/>
    </row>
    <row r="2537" customHeight="1" spans="1:2">
      <c r="A2537" s="253"/>
      <c r="B2537" s="258"/>
    </row>
    <row r="2538" customHeight="1" spans="1:2">
      <c r="A2538" s="253"/>
      <c r="B2538" s="258"/>
    </row>
    <row r="2539" customHeight="1" spans="1:2">
      <c r="A2539" s="253"/>
      <c r="B2539" s="258"/>
    </row>
    <row r="2540" customHeight="1" spans="1:2">
      <c r="A2540" s="253"/>
      <c r="B2540" s="258"/>
    </row>
    <row r="2541" customHeight="1" spans="1:2">
      <c r="A2541" s="253"/>
      <c r="B2541" s="258"/>
    </row>
    <row r="2542" customHeight="1" spans="1:2">
      <c r="A2542" s="253"/>
      <c r="B2542" s="258"/>
    </row>
    <row r="2543" customHeight="1" spans="1:2">
      <c r="A2543" s="253"/>
      <c r="B2543" s="258"/>
    </row>
    <row r="2544" customHeight="1" spans="1:2">
      <c r="A2544" s="253"/>
      <c r="B2544" s="258"/>
    </row>
    <row r="2545" customHeight="1" spans="1:2">
      <c r="A2545" s="253"/>
      <c r="B2545" s="258"/>
    </row>
    <row r="2546" customHeight="1" spans="1:2">
      <c r="A2546" s="253"/>
      <c r="B2546" s="258"/>
    </row>
    <row r="2547" customHeight="1" spans="1:2">
      <c r="A2547" s="253"/>
      <c r="B2547" s="258"/>
    </row>
    <row r="2548" customHeight="1" spans="1:2">
      <c r="A2548" s="253"/>
      <c r="B2548" s="258"/>
    </row>
    <row r="2549" customHeight="1" spans="1:2">
      <c r="A2549" s="253"/>
      <c r="B2549" s="258"/>
    </row>
    <row r="2550" customHeight="1" spans="1:2">
      <c r="A2550" s="253"/>
      <c r="B2550" s="258"/>
    </row>
    <row r="2551" customHeight="1" spans="1:2">
      <c r="A2551" s="253"/>
      <c r="B2551" s="258"/>
    </row>
    <row r="2552" customHeight="1" spans="1:2">
      <c r="A2552" s="253"/>
      <c r="B2552" s="258"/>
    </row>
    <row r="2553" customHeight="1" spans="1:2">
      <c r="A2553" s="253"/>
      <c r="B2553" s="258"/>
    </row>
    <row r="2554" customHeight="1" spans="1:2">
      <c r="A2554" s="253"/>
      <c r="B2554" s="258"/>
    </row>
    <row r="2555" customHeight="1" spans="1:2">
      <c r="A2555" s="253"/>
      <c r="B2555" s="258"/>
    </row>
    <row r="2556" customHeight="1" spans="1:2">
      <c r="A2556" s="253"/>
      <c r="B2556" s="258"/>
    </row>
    <row r="2557" customHeight="1" spans="1:2">
      <c r="A2557" s="253"/>
      <c r="B2557" s="258"/>
    </row>
    <row r="2558" customHeight="1" spans="1:2">
      <c r="A2558" s="253"/>
      <c r="B2558" s="258"/>
    </row>
    <row r="2559" customHeight="1" spans="1:2">
      <c r="A2559" s="253"/>
      <c r="B2559" s="258"/>
    </row>
    <row r="2560" customHeight="1" spans="1:2">
      <c r="A2560" s="253"/>
      <c r="B2560" s="258"/>
    </row>
    <row r="2561" customHeight="1" spans="1:2">
      <c r="A2561" s="253"/>
      <c r="B2561" s="258"/>
    </row>
    <row r="2562" customHeight="1" spans="1:2">
      <c r="A2562" s="253"/>
      <c r="B2562" s="258"/>
    </row>
    <row r="2563" customHeight="1" spans="1:2">
      <c r="A2563" s="253"/>
      <c r="B2563" s="258"/>
    </row>
    <row r="2564" customHeight="1" spans="1:2">
      <c r="A2564" s="253"/>
      <c r="B2564" s="258"/>
    </row>
    <row r="2565" customHeight="1" spans="1:2">
      <c r="A2565" s="253"/>
      <c r="B2565" s="258"/>
    </row>
    <row r="2566" customHeight="1" spans="1:2">
      <c r="A2566" s="253"/>
      <c r="B2566" s="258"/>
    </row>
    <row r="2567" customHeight="1" spans="1:2">
      <c r="A2567" s="253"/>
      <c r="B2567" s="258"/>
    </row>
    <row r="2568" customHeight="1" spans="1:2">
      <c r="A2568" s="253"/>
      <c r="B2568" s="258"/>
    </row>
    <row r="2569" customHeight="1" spans="1:2">
      <c r="A2569" s="253"/>
      <c r="B2569" s="258"/>
    </row>
    <row r="2570" customHeight="1" spans="1:2">
      <c r="A2570" s="253"/>
      <c r="B2570" s="258"/>
    </row>
    <row r="2571" customHeight="1" spans="1:2">
      <c r="A2571" s="253"/>
      <c r="B2571" s="258"/>
    </row>
    <row r="2572" customHeight="1" spans="1:2">
      <c r="A2572" s="253"/>
      <c r="B2572" s="258"/>
    </row>
    <row r="2573" customHeight="1" spans="1:2">
      <c r="A2573" s="253"/>
      <c r="B2573" s="258"/>
    </row>
    <row r="2574" customHeight="1" spans="1:2">
      <c r="A2574" s="253"/>
      <c r="B2574" s="258"/>
    </row>
    <row r="2575" customHeight="1" spans="1:2">
      <c r="A2575" s="253"/>
      <c r="B2575" s="258"/>
    </row>
    <row r="2576" customHeight="1" spans="1:2">
      <c r="A2576" s="253"/>
      <c r="B2576" s="258"/>
    </row>
    <row r="2577" customHeight="1" spans="1:2">
      <c r="A2577" s="253"/>
      <c r="B2577" s="258"/>
    </row>
    <row r="2578" customHeight="1" spans="1:2">
      <c r="A2578" s="253"/>
      <c r="B2578" s="258"/>
    </row>
    <row r="2579" customHeight="1" spans="1:2">
      <c r="A2579" s="253"/>
      <c r="B2579" s="258"/>
    </row>
    <row r="2580" customHeight="1" spans="1:2">
      <c r="A2580" s="253"/>
      <c r="B2580" s="258"/>
    </row>
    <row r="2581" customHeight="1" spans="1:2">
      <c r="A2581" s="253"/>
      <c r="B2581" s="258"/>
    </row>
    <row r="2582" customHeight="1" spans="1:2">
      <c r="A2582" s="253"/>
      <c r="B2582" s="258"/>
    </row>
    <row r="2583" customHeight="1" spans="1:2">
      <c r="A2583" s="253"/>
      <c r="B2583" s="258"/>
    </row>
    <row r="2584" customHeight="1" spans="1:2">
      <c r="A2584" s="253"/>
      <c r="B2584" s="258"/>
    </row>
    <row r="2585" customHeight="1" spans="1:2">
      <c r="A2585" s="253"/>
      <c r="B2585" s="258"/>
    </row>
    <row r="2586" customHeight="1" spans="1:2">
      <c r="A2586" s="253"/>
      <c r="B2586" s="258"/>
    </row>
    <row r="2587" customHeight="1" spans="1:2">
      <c r="A2587" s="253"/>
      <c r="B2587" s="258"/>
    </row>
    <row r="2588" customHeight="1" spans="1:2">
      <c r="A2588" s="253"/>
      <c r="B2588" s="258"/>
    </row>
    <row r="2589" customHeight="1" spans="1:2">
      <c r="A2589" s="253"/>
      <c r="B2589" s="258"/>
    </row>
    <row r="2590" customHeight="1" spans="1:2">
      <c r="A2590" s="253"/>
      <c r="B2590" s="258"/>
    </row>
    <row r="2591" customHeight="1" spans="1:2">
      <c r="A2591" s="253"/>
      <c r="B2591" s="258"/>
    </row>
    <row r="2592" customHeight="1" spans="1:2">
      <c r="A2592" s="253"/>
      <c r="B2592" s="258"/>
    </row>
    <row r="2593" customHeight="1" spans="1:2">
      <c r="A2593" s="253"/>
      <c r="B2593" s="258"/>
    </row>
    <row r="2594" customHeight="1" spans="1:2">
      <c r="A2594" s="253"/>
      <c r="B2594" s="258"/>
    </row>
    <row r="2595" customHeight="1" spans="1:2">
      <c r="A2595" s="253"/>
      <c r="B2595" s="258"/>
    </row>
    <row r="2596" customHeight="1" spans="1:2">
      <c r="A2596" s="253"/>
      <c r="B2596" s="258"/>
    </row>
    <row r="2597" customHeight="1" spans="1:2">
      <c r="A2597" s="253"/>
      <c r="B2597" s="258"/>
    </row>
    <row r="2598" customHeight="1" spans="1:2">
      <c r="A2598" s="253"/>
      <c r="B2598" s="258"/>
    </row>
    <row r="2599" customHeight="1" spans="1:2">
      <c r="A2599" s="253"/>
      <c r="B2599" s="258"/>
    </row>
    <row r="2600" customHeight="1" spans="1:2">
      <c r="A2600" s="253"/>
      <c r="B2600" s="258"/>
    </row>
    <row r="2601" customHeight="1" spans="1:2">
      <c r="A2601" s="253"/>
      <c r="B2601" s="258"/>
    </row>
    <row r="2602" customHeight="1" spans="1:2">
      <c r="A2602" s="253"/>
      <c r="B2602" s="258"/>
    </row>
    <row r="2603" customHeight="1" spans="1:2">
      <c r="A2603" s="253"/>
      <c r="B2603" s="258"/>
    </row>
    <row r="2604" customHeight="1" spans="1:2">
      <c r="A2604" s="253"/>
      <c r="B2604" s="258"/>
    </row>
    <row r="2605" customHeight="1" spans="1:2">
      <c r="A2605" s="253"/>
      <c r="B2605" s="258"/>
    </row>
    <row r="2606" customHeight="1" spans="1:2">
      <c r="A2606" s="253"/>
      <c r="B2606" s="258"/>
    </row>
    <row r="2607" customHeight="1" spans="1:2">
      <c r="A2607" s="253"/>
      <c r="B2607" s="258"/>
    </row>
    <row r="2608" customHeight="1" spans="1:2">
      <c r="A2608" s="253"/>
      <c r="B2608" s="258"/>
    </row>
    <row r="2609" customHeight="1" spans="1:2">
      <c r="A2609" s="253"/>
      <c r="B2609" s="258"/>
    </row>
    <row r="2610" customHeight="1" spans="1:2">
      <c r="A2610" s="253"/>
      <c r="B2610" s="258"/>
    </row>
    <row r="2611" customHeight="1" spans="1:2">
      <c r="A2611" s="253"/>
      <c r="B2611" s="258"/>
    </row>
    <row r="2612" customHeight="1" spans="1:2">
      <c r="A2612" s="253"/>
      <c r="B2612" s="258"/>
    </row>
    <row r="2613" customHeight="1" spans="1:2">
      <c r="A2613" s="253"/>
      <c r="B2613" s="258"/>
    </row>
    <row r="2614" customHeight="1" spans="1:2">
      <c r="A2614" s="253"/>
      <c r="B2614" s="258"/>
    </row>
    <row r="2615" customHeight="1" spans="1:2">
      <c r="A2615" s="253"/>
      <c r="B2615" s="258"/>
    </row>
    <row r="2616" customHeight="1" spans="1:2">
      <c r="A2616" s="253"/>
      <c r="B2616" s="258"/>
    </row>
    <row r="2617" customHeight="1" spans="1:2">
      <c r="A2617" s="253"/>
      <c r="B2617" s="258"/>
    </row>
    <row r="2618" customHeight="1" spans="1:2">
      <c r="A2618" s="253"/>
      <c r="B2618" s="258"/>
    </row>
    <row r="2619" customHeight="1" spans="1:2">
      <c r="A2619" s="253"/>
      <c r="B2619" s="258"/>
    </row>
    <row r="2620" customHeight="1" spans="1:2">
      <c r="A2620" s="253"/>
      <c r="B2620" s="258"/>
    </row>
    <row r="2621" customHeight="1" spans="1:2">
      <c r="A2621" s="253"/>
      <c r="B2621" s="258"/>
    </row>
    <row r="2622" customHeight="1" spans="1:2">
      <c r="A2622" s="253"/>
      <c r="B2622" s="258"/>
    </row>
    <row r="2623" customHeight="1" spans="1:2">
      <c r="A2623" s="253"/>
      <c r="B2623" s="258"/>
    </row>
    <row r="2624" customHeight="1" spans="1:2">
      <c r="A2624" s="253"/>
      <c r="B2624" s="258"/>
    </row>
    <row r="2625" customHeight="1" spans="1:2">
      <c r="A2625" s="253"/>
      <c r="B2625" s="258"/>
    </row>
    <row r="2626" customHeight="1" spans="1:2">
      <c r="A2626" s="253"/>
      <c r="B2626" s="258"/>
    </row>
    <row r="2627" customHeight="1" spans="1:2">
      <c r="A2627" s="253"/>
      <c r="B2627" s="258"/>
    </row>
    <row r="2628" customHeight="1" spans="1:2">
      <c r="A2628" s="253"/>
      <c r="B2628" s="258"/>
    </row>
    <row r="2629" customHeight="1" spans="1:2">
      <c r="A2629" s="253"/>
      <c r="B2629" s="258"/>
    </row>
    <row r="2630" customHeight="1" spans="1:2">
      <c r="A2630" s="253"/>
      <c r="B2630" s="258"/>
    </row>
    <row r="2631" customHeight="1" spans="1:2">
      <c r="A2631" s="253"/>
      <c r="B2631" s="258"/>
    </row>
    <row r="2632" customHeight="1" spans="1:2">
      <c r="A2632" s="253"/>
      <c r="B2632" s="258"/>
    </row>
    <row r="2633" customHeight="1" spans="1:2">
      <c r="A2633" s="253"/>
      <c r="B2633" s="258"/>
    </row>
    <row r="2634" customHeight="1" spans="1:2">
      <c r="A2634" s="253"/>
      <c r="B2634" s="258"/>
    </row>
    <row r="2635" customHeight="1" spans="1:2">
      <c r="A2635" s="253"/>
      <c r="B2635" s="258"/>
    </row>
    <row r="2636" customHeight="1" spans="1:2">
      <c r="A2636" s="253"/>
      <c r="B2636" s="258"/>
    </row>
    <row r="2637" customHeight="1" spans="1:2">
      <c r="A2637" s="253"/>
      <c r="B2637" s="258"/>
    </row>
    <row r="2638" customHeight="1" spans="1:2">
      <c r="A2638" s="253"/>
      <c r="B2638" s="258"/>
    </row>
    <row r="2639" customHeight="1" spans="1:2">
      <c r="A2639" s="253"/>
      <c r="B2639" s="258"/>
    </row>
    <row r="2640" customHeight="1" spans="1:2">
      <c r="A2640" s="253"/>
      <c r="B2640" s="258"/>
    </row>
    <row r="2641" customHeight="1" spans="1:2">
      <c r="A2641" s="253"/>
      <c r="B2641" s="258"/>
    </row>
    <row r="2642" customHeight="1" spans="1:2">
      <c r="A2642" s="253"/>
      <c r="B2642" s="258"/>
    </row>
    <row r="2643" customHeight="1" spans="1:2">
      <c r="A2643" s="253"/>
      <c r="B2643" s="258"/>
    </row>
    <row r="2644" customHeight="1" spans="1:2">
      <c r="A2644" s="253"/>
      <c r="B2644" s="258"/>
    </row>
    <row r="2645" customHeight="1" spans="1:2">
      <c r="A2645" s="253"/>
      <c r="B2645" s="258"/>
    </row>
    <row r="2646" customHeight="1" spans="1:2">
      <c r="A2646" s="253"/>
      <c r="B2646" s="258"/>
    </row>
    <row r="2647" customHeight="1" spans="1:2">
      <c r="A2647" s="253"/>
      <c r="B2647" s="258"/>
    </row>
    <row r="2648" customHeight="1" spans="1:2">
      <c r="A2648" s="253"/>
      <c r="B2648" s="258"/>
    </row>
    <row r="2649" customHeight="1" spans="1:2">
      <c r="A2649" s="253"/>
      <c r="B2649" s="258"/>
    </row>
    <row r="2650" customHeight="1" spans="1:2">
      <c r="A2650" s="253"/>
      <c r="B2650" s="258"/>
    </row>
    <row r="2651" customHeight="1" spans="1:2">
      <c r="A2651" s="253"/>
      <c r="B2651" s="258"/>
    </row>
    <row r="2652" customHeight="1" spans="1:2">
      <c r="A2652" s="253"/>
      <c r="B2652" s="258"/>
    </row>
    <row r="2653" customHeight="1" spans="1:2">
      <c r="A2653" s="253"/>
      <c r="B2653" s="258"/>
    </row>
    <row r="2654" customHeight="1" spans="1:2">
      <c r="A2654" s="253"/>
      <c r="B2654" s="258"/>
    </row>
    <row r="2655" customHeight="1" spans="1:2">
      <c r="A2655" s="253"/>
      <c r="B2655" s="258"/>
    </row>
    <row r="2656" customHeight="1" spans="1:2">
      <c r="A2656" s="253"/>
      <c r="B2656" s="258"/>
    </row>
    <row r="2657" customHeight="1" spans="1:2">
      <c r="A2657" s="253"/>
      <c r="B2657" s="258"/>
    </row>
    <row r="2658" customHeight="1" spans="1:2">
      <c r="A2658" s="253"/>
      <c r="B2658" s="258"/>
    </row>
    <row r="2659" customHeight="1" spans="1:2">
      <c r="A2659" s="253"/>
      <c r="B2659" s="258"/>
    </row>
    <row r="2660" customHeight="1" spans="1:2">
      <c r="A2660" s="253"/>
      <c r="B2660" s="258"/>
    </row>
    <row r="2661" customHeight="1" spans="1:2">
      <c r="A2661" s="253"/>
      <c r="B2661" s="258"/>
    </row>
    <row r="2662" customHeight="1" spans="1:2">
      <c r="A2662" s="253"/>
      <c r="B2662" s="258"/>
    </row>
    <row r="2663" customHeight="1" spans="1:2">
      <c r="A2663" s="253"/>
      <c r="B2663" s="258"/>
    </row>
    <row r="2664" customHeight="1" spans="1:2">
      <c r="A2664" s="253"/>
      <c r="B2664" s="258"/>
    </row>
    <row r="2665" customHeight="1" spans="1:2">
      <c r="A2665" s="253"/>
      <c r="B2665" s="258"/>
    </row>
    <row r="2666" customHeight="1" spans="1:2">
      <c r="A2666" s="253"/>
      <c r="B2666" s="258"/>
    </row>
    <row r="2667" customHeight="1" spans="1:2">
      <c r="A2667" s="253"/>
      <c r="B2667" s="258"/>
    </row>
    <row r="2668" customHeight="1" spans="1:2">
      <c r="A2668" s="253"/>
      <c r="B2668" s="258"/>
    </row>
    <row r="2669" customHeight="1" spans="1:2">
      <c r="A2669" s="253"/>
      <c r="B2669" s="258"/>
    </row>
    <row r="2670" customHeight="1" spans="1:2">
      <c r="A2670" s="253"/>
      <c r="B2670" s="258"/>
    </row>
    <row r="2671" customHeight="1" spans="1:2">
      <c r="A2671" s="253"/>
      <c r="B2671" s="258"/>
    </row>
    <row r="2672" customHeight="1" spans="1:2">
      <c r="A2672" s="253"/>
      <c r="B2672" s="258"/>
    </row>
    <row r="2673" customHeight="1" spans="1:2">
      <c r="A2673" s="253"/>
      <c r="B2673" s="258"/>
    </row>
    <row r="2674" customHeight="1" spans="1:2">
      <c r="A2674" s="253"/>
      <c r="B2674" s="258"/>
    </row>
    <row r="2675" customHeight="1" spans="1:2">
      <c r="A2675" s="253"/>
      <c r="B2675" s="258"/>
    </row>
    <row r="2676" customHeight="1" spans="1:2">
      <c r="A2676" s="253"/>
      <c r="B2676" s="258"/>
    </row>
    <row r="2677" customHeight="1" spans="1:2">
      <c r="A2677" s="253"/>
      <c r="B2677" s="258"/>
    </row>
    <row r="2678" customHeight="1" spans="1:2">
      <c r="A2678" s="253"/>
      <c r="B2678" s="258"/>
    </row>
    <row r="2679" customHeight="1" spans="1:2">
      <c r="A2679" s="253"/>
      <c r="B2679" s="258"/>
    </row>
    <row r="2680" customHeight="1" spans="1:2">
      <c r="A2680" s="253"/>
      <c r="B2680" s="258"/>
    </row>
    <row r="2681" customHeight="1" spans="1:2">
      <c r="A2681" s="253"/>
      <c r="B2681" s="258"/>
    </row>
    <row r="2682" customHeight="1" spans="1:2">
      <c r="A2682" s="253"/>
      <c r="B2682" s="258"/>
    </row>
    <row r="2683" customHeight="1" spans="1:2">
      <c r="A2683" s="253"/>
      <c r="B2683" s="258"/>
    </row>
    <row r="2684" customHeight="1" spans="1:2">
      <c r="A2684" s="253"/>
      <c r="B2684" s="258"/>
    </row>
    <row r="2685" customHeight="1" spans="1:2">
      <c r="A2685" s="253"/>
      <c r="B2685" s="258"/>
    </row>
    <row r="2686" customHeight="1" spans="1:2">
      <c r="A2686" s="253"/>
      <c r="B2686" s="258"/>
    </row>
    <row r="2687" customHeight="1" spans="1:2">
      <c r="A2687" s="253"/>
      <c r="B2687" s="258"/>
    </row>
    <row r="2688" customHeight="1" spans="1:2">
      <c r="A2688" s="253"/>
      <c r="B2688" s="258"/>
    </row>
    <row r="2689" customHeight="1" spans="1:2">
      <c r="A2689" s="253"/>
      <c r="B2689" s="258"/>
    </row>
    <row r="2690" customHeight="1" spans="1:2">
      <c r="A2690" s="253"/>
      <c r="B2690" s="258"/>
    </row>
    <row r="2691" customHeight="1" spans="1:2">
      <c r="A2691" s="253"/>
      <c r="B2691" s="258"/>
    </row>
    <row r="2692" customHeight="1" spans="1:2">
      <c r="A2692" s="253"/>
      <c r="B2692" s="258"/>
    </row>
    <row r="2693" customHeight="1" spans="1:2">
      <c r="A2693" s="253"/>
      <c r="B2693" s="258"/>
    </row>
    <row r="2694" customHeight="1" spans="1:2">
      <c r="A2694" s="253"/>
      <c r="B2694" s="258"/>
    </row>
    <row r="2695" customHeight="1" spans="1:2">
      <c r="A2695" s="253"/>
      <c r="B2695" s="258"/>
    </row>
    <row r="2696" customHeight="1" spans="1:2">
      <c r="A2696" s="253"/>
      <c r="B2696" s="258"/>
    </row>
    <row r="2697" customHeight="1" spans="1:2">
      <c r="A2697" s="253"/>
      <c r="B2697" s="258"/>
    </row>
    <row r="2698" customHeight="1" spans="1:2">
      <c r="A2698" s="253"/>
      <c r="B2698" s="258"/>
    </row>
    <row r="2699" customHeight="1" spans="1:2">
      <c r="A2699" s="253"/>
      <c r="B2699" s="258"/>
    </row>
    <row r="2700" customHeight="1" spans="1:2">
      <c r="A2700" s="253"/>
      <c r="B2700" s="258"/>
    </row>
    <row r="2701" customHeight="1" spans="1:2">
      <c r="A2701" s="253"/>
      <c r="B2701" s="258"/>
    </row>
    <row r="2702" customHeight="1" spans="1:2">
      <c r="A2702" s="253"/>
      <c r="B2702" s="258"/>
    </row>
    <row r="2703" customHeight="1" spans="1:2">
      <c r="A2703" s="253"/>
      <c r="B2703" s="258"/>
    </row>
    <row r="2704" customHeight="1" spans="1:2">
      <c r="A2704" s="253"/>
      <c r="B2704" s="258"/>
    </row>
    <row r="2705" customHeight="1" spans="1:2">
      <c r="A2705" s="253"/>
      <c r="B2705" s="258"/>
    </row>
    <row r="2706" customHeight="1" spans="1:2">
      <c r="A2706" s="253"/>
      <c r="B2706" s="258"/>
    </row>
    <row r="2707" customHeight="1" spans="1:2">
      <c r="A2707" s="253"/>
      <c r="B2707" s="258"/>
    </row>
    <row r="2708" customHeight="1" spans="1:2">
      <c r="A2708" s="253"/>
      <c r="B2708" s="258"/>
    </row>
    <row r="2709" customHeight="1" spans="1:2">
      <c r="A2709" s="253"/>
      <c r="B2709" s="258"/>
    </row>
    <row r="2710" customHeight="1" spans="1:2">
      <c r="A2710" s="253"/>
      <c r="B2710" s="258"/>
    </row>
    <row r="2711" customHeight="1" spans="1:2">
      <c r="A2711" s="253"/>
      <c r="B2711" s="258"/>
    </row>
    <row r="2712" customHeight="1" spans="1:2">
      <c r="A2712" s="253"/>
      <c r="B2712" s="258"/>
    </row>
    <row r="2713" customHeight="1" spans="1:2">
      <c r="A2713" s="253"/>
      <c r="B2713" s="258"/>
    </row>
    <row r="2714" customHeight="1" spans="1:2">
      <c r="A2714" s="253"/>
      <c r="B2714" s="258"/>
    </row>
    <row r="2715" customHeight="1" spans="1:2">
      <c r="A2715" s="253"/>
      <c r="B2715" s="258"/>
    </row>
    <row r="2716" customHeight="1" spans="1:2">
      <c r="A2716" s="253"/>
      <c r="B2716" s="258"/>
    </row>
    <row r="2717" customHeight="1" spans="1:2">
      <c r="A2717" s="253"/>
      <c r="B2717" s="258"/>
    </row>
    <row r="2718" customHeight="1" spans="1:2">
      <c r="A2718" s="253"/>
      <c r="B2718" s="258"/>
    </row>
    <row r="2719" customHeight="1" spans="1:2">
      <c r="A2719" s="253"/>
      <c r="B2719" s="258"/>
    </row>
    <row r="2720" customHeight="1" spans="1:2">
      <c r="A2720" s="253"/>
      <c r="B2720" s="258"/>
    </row>
    <row r="2721" customHeight="1" spans="1:2">
      <c r="A2721" s="253"/>
      <c r="B2721" s="258"/>
    </row>
    <row r="2722" customHeight="1" spans="1:2">
      <c r="A2722" s="253"/>
      <c r="B2722" s="258"/>
    </row>
    <row r="2723" customHeight="1" spans="1:2">
      <c r="A2723" s="253"/>
      <c r="B2723" s="258"/>
    </row>
    <row r="2724" customHeight="1" spans="1:2">
      <c r="A2724" s="253"/>
      <c r="B2724" s="258"/>
    </row>
    <row r="2725" customHeight="1" spans="1:2">
      <c r="A2725" s="253"/>
      <c r="B2725" s="258"/>
    </row>
    <row r="2726" customHeight="1" spans="1:2">
      <c r="A2726" s="253"/>
      <c r="B2726" s="258"/>
    </row>
    <row r="2727" customHeight="1" spans="1:2">
      <c r="A2727" s="253"/>
      <c r="B2727" s="258"/>
    </row>
    <row r="2728" customHeight="1" spans="1:2">
      <c r="A2728" s="253"/>
      <c r="B2728" s="258"/>
    </row>
    <row r="2729" customHeight="1" spans="1:2">
      <c r="A2729" s="253"/>
      <c r="B2729" s="258"/>
    </row>
    <row r="2730" customHeight="1" spans="1:2">
      <c r="A2730" s="253"/>
      <c r="B2730" s="258"/>
    </row>
    <row r="2731" customHeight="1" spans="1:2">
      <c r="A2731" s="253"/>
      <c r="B2731" s="258"/>
    </row>
    <row r="2732" customHeight="1" spans="1:2">
      <c r="A2732" s="253"/>
      <c r="B2732" s="258"/>
    </row>
    <row r="2733" customHeight="1" spans="1:2">
      <c r="A2733" s="253"/>
      <c r="B2733" s="258"/>
    </row>
    <row r="2734" customHeight="1" spans="1:2">
      <c r="A2734" s="253"/>
      <c r="B2734" s="258"/>
    </row>
    <row r="2735" customHeight="1" spans="1:2">
      <c r="A2735" s="253"/>
      <c r="B2735" s="258"/>
    </row>
    <row r="2736" customHeight="1" spans="1:2">
      <c r="A2736" s="253"/>
      <c r="B2736" s="258"/>
    </row>
    <row r="2737" customHeight="1" spans="1:2">
      <c r="A2737" s="253"/>
      <c r="B2737" s="258"/>
    </row>
    <row r="2738" customHeight="1" spans="1:2">
      <c r="A2738" s="253"/>
      <c r="B2738" s="258"/>
    </row>
    <row r="2739" customHeight="1" spans="1:2">
      <c r="A2739" s="253"/>
      <c r="B2739" s="258"/>
    </row>
    <row r="2740" customHeight="1" spans="1:2">
      <c r="A2740" s="253"/>
      <c r="B2740" s="258"/>
    </row>
    <row r="2741" customHeight="1" spans="1:2">
      <c r="A2741" s="253"/>
      <c r="B2741" s="258"/>
    </row>
    <row r="2742" customHeight="1" spans="1:2">
      <c r="A2742" s="253"/>
      <c r="B2742" s="258"/>
    </row>
    <row r="2743" customHeight="1" spans="1:2">
      <c r="A2743" s="253"/>
      <c r="B2743" s="258"/>
    </row>
    <row r="2744" customHeight="1" spans="1:2">
      <c r="A2744" s="253"/>
      <c r="B2744" s="258"/>
    </row>
    <row r="2745" customHeight="1" spans="1:2">
      <c r="A2745" s="253"/>
      <c r="B2745" s="258"/>
    </row>
    <row r="2746" customHeight="1" spans="1:2">
      <c r="A2746" s="253"/>
      <c r="B2746" s="258"/>
    </row>
    <row r="2747" customHeight="1" spans="1:2">
      <c r="A2747" s="253"/>
      <c r="B2747" s="258"/>
    </row>
    <row r="2748" customHeight="1" spans="1:2">
      <c r="A2748" s="253"/>
      <c r="B2748" s="258"/>
    </row>
    <row r="2749" customHeight="1" spans="1:2">
      <c r="A2749" s="253"/>
      <c r="B2749" s="258"/>
    </row>
    <row r="2750" customHeight="1" spans="1:2">
      <c r="A2750" s="253"/>
      <c r="B2750" s="258"/>
    </row>
    <row r="2751" customHeight="1" spans="1:2">
      <c r="A2751" s="253"/>
      <c r="B2751" s="258"/>
    </row>
    <row r="2752" customHeight="1" spans="1:2">
      <c r="A2752" s="253"/>
      <c r="B2752" s="258"/>
    </row>
    <row r="2753" customHeight="1" spans="1:2">
      <c r="A2753" s="253"/>
      <c r="B2753" s="258"/>
    </row>
    <row r="2754" customHeight="1" spans="1:2">
      <c r="A2754" s="253"/>
      <c r="B2754" s="258"/>
    </row>
    <row r="2755" customHeight="1" spans="1:2">
      <c r="A2755" s="253"/>
      <c r="B2755" s="258"/>
    </row>
    <row r="2756" customHeight="1" spans="1:2">
      <c r="A2756" s="253"/>
      <c r="B2756" s="258"/>
    </row>
    <row r="2757" customHeight="1" spans="1:2">
      <c r="A2757" s="253"/>
      <c r="B2757" s="258"/>
    </row>
    <row r="2758" customHeight="1" spans="1:2">
      <c r="A2758" s="253"/>
      <c r="B2758" s="258"/>
    </row>
    <row r="2759" customHeight="1" spans="1:2">
      <c r="A2759" s="253"/>
      <c r="B2759" s="258"/>
    </row>
    <row r="2760" customHeight="1" spans="1:2">
      <c r="A2760" s="253"/>
      <c r="B2760" s="258"/>
    </row>
    <row r="2761" customHeight="1" spans="1:2">
      <c r="A2761" s="253"/>
      <c r="B2761" s="258"/>
    </row>
    <row r="2762" customHeight="1" spans="1:2">
      <c r="A2762" s="253"/>
      <c r="B2762" s="258"/>
    </row>
    <row r="2763" customHeight="1" spans="1:2">
      <c r="A2763" s="253"/>
      <c r="B2763" s="258"/>
    </row>
    <row r="2764" customHeight="1" spans="1:2">
      <c r="A2764" s="253"/>
      <c r="B2764" s="258"/>
    </row>
    <row r="2765" customHeight="1" spans="1:2">
      <c r="A2765" s="253"/>
      <c r="B2765" s="258"/>
    </row>
    <row r="2766" customHeight="1" spans="1:2">
      <c r="A2766" s="253"/>
      <c r="B2766" s="258"/>
    </row>
    <row r="2767" customHeight="1" spans="1:2">
      <c r="A2767" s="253"/>
      <c r="B2767" s="258"/>
    </row>
    <row r="2768" customHeight="1" spans="1:2">
      <c r="A2768" s="253"/>
      <c r="B2768" s="258"/>
    </row>
    <row r="2769" customHeight="1" spans="1:2">
      <c r="A2769" s="253"/>
      <c r="B2769" s="258"/>
    </row>
    <row r="2770" customHeight="1" spans="1:2">
      <c r="A2770" s="253"/>
      <c r="B2770" s="258"/>
    </row>
    <row r="2771" customHeight="1" spans="1:2">
      <c r="A2771" s="253"/>
      <c r="B2771" s="258"/>
    </row>
    <row r="2772" customHeight="1" spans="1:2">
      <c r="A2772" s="253"/>
      <c r="B2772" s="258"/>
    </row>
    <row r="2773" customHeight="1" spans="1:2">
      <c r="A2773" s="253"/>
      <c r="B2773" s="258"/>
    </row>
    <row r="2774" customHeight="1" spans="1:2">
      <c r="A2774" s="253"/>
      <c r="B2774" s="258"/>
    </row>
    <row r="2775" customHeight="1" spans="1:2">
      <c r="A2775" s="253"/>
      <c r="B2775" s="258"/>
    </row>
    <row r="2776" customHeight="1" spans="1:2">
      <c r="A2776" s="253"/>
      <c r="B2776" s="258"/>
    </row>
    <row r="2777" customHeight="1" spans="1:2">
      <c r="A2777" s="253"/>
      <c r="B2777" s="258"/>
    </row>
    <row r="2778" customHeight="1" spans="1:2">
      <c r="A2778" s="253"/>
      <c r="B2778" s="258"/>
    </row>
    <row r="2779" customHeight="1" spans="1:2">
      <c r="A2779" s="253"/>
      <c r="B2779" s="258"/>
    </row>
    <row r="2780" customHeight="1" spans="1:2">
      <c r="A2780" s="253"/>
      <c r="B2780" s="258"/>
    </row>
    <row r="2781" customHeight="1" spans="1:2">
      <c r="A2781" s="253"/>
      <c r="B2781" s="258"/>
    </row>
    <row r="2782" customHeight="1" spans="1:2">
      <c r="A2782" s="253"/>
      <c r="B2782" s="258"/>
    </row>
    <row r="2783" customHeight="1" spans="1:2">
      <c r="A2783" s="253"/>
      <c r="B2783" s="258"/>
    </row>
    <row r="2784" customHeight="1" spans="1:2">
      <c r="A2784" s="253"/>
      <c r="B2784" s="258"/>
    </row>
    <row r="2785" customHeight="1" spans="1:2">
      <c r="A2785" s="253"/>
      <c r="B2785" s="258"/>
    </row>
    <row r="2786" customHeight="1" spans="1:2">
      <c r="A2786" s="253"/>
      <c r="B2786" s="258"/>
    </row>
    <row r="2787" customHeight="1" spans="1:2">
      <c r="A2787" s="253"/>
      <c r="B2787" s="258"/>
    </row>
    <row r="2788" customHeight="1" spans="1:2">
      <c r="A2788" s="253"/>
      <c r="B2788" s="258"/>
    </row>
    <row r="2789" customHeight="1" spans="1:2">
      <c r="A2789" s="253"/>
      <c r="B2789" s="258"/>
    </row>
    <row r="2790" customHeight="1" spans="1:2">
      <c r="A2790" s="253"/>
      <c r="B2790" s="258"/>
    </row>
    <row r="2791" customHeight="1" spans="1:2">
      <c r="A2791" s="253"/>
      <c r="B2791" s="258"/>
    </row>
    <row r="2792" customHeight="1" spans="1:2">
      <c r="A2792" s="253"/>
      <c r="B2792" s="258"/>
    </row>
    <row r="2793" customHeight="1" spans="1:2">
      <c r="A2793" s="253"/>
      <c r="B2793" s="258"/>
    </row>
    <row r="2794" customHeight="1" spans="1:2">
      <c r="A2794" s="253"/>
      <c r="B2794" s="258"/>
    </row>
    <row r="2795" customHeight="1" spans="1:2">
      <c r="A2795" s="253"/>
      <c r="B2795" s="258"/>
    </row>
    <row r="2796" customHeight="1" spans="1:2">
      <c r="A2796" s="253"/>
      <c r="B2796" s="258"/>
    </row>
    <row r="2797" customHeight="1" spans="1:2">
      <c r="A2797" s="253"/>
      <c r="B2797" s="258"/>
    </row>
    <row r="2798" customHeight="1" spans="1:2">
      <c r="A2798" s="253"/>
      <c r="B2798" s="258"/>
    </row>
    <row r="2799" customHeight="1" spans="1:2">
      <c r="A2799" s="253"/>
      <c r="B2799" s="258"/>
    </row>
    <row r="2800" customHeight="1" spans="1:2">
      <c r="A2800" s="253"/>
      <c r="B2800" s="258"/>
    </row>
    <row r="2801" customHeight="1" spans="1:2">
      <c r="A2801" s="253"/>
      <c r="B2801" s="258"/>
    </row>
    <row r="2802" customHeight="1" spans="1:2">
      <c r="A2802" s="253"/>
      <c r="B2802" s="258"/>
    </row>
    <row r="2803" customHeight="1" spans="1:2">
      <c r="A2803" s="253"/>
      <c r="B2803" s="258"/>
    </row>
    <row r="2804" customHeight="1" spans="1:2">
      <c r="A2804" s="253"/>
      <c r="B2804" s="258"/>
    </row>
    <row r="2805" customHeight="1" spans="1:2">
      <c r="A2805" s="253"/>
      <c r="B2805" s="258"/>
    </row>
    <row r="2806" customHeight="1" spans="1:2">
      <c r="A2806" s="253"/>
      <c r="B2806" s="258"/>
    </row>
    <row r="2807" customHeight="1" spans="1:2">
      <c r="A2807" s="253"/>
      <c r="B2807" s="258"/>
    </row>
    <row r="2808" customHeight="1" spans="1:2">
      <c r="A2808" s="253"/>
      <c r="B2808" s="258"/>
    </row>
    <row r="2809" customHeight="1" spans="1:2">
      <c r="A2809" s="253"/>
      <c r="B2809" s="258"/>
    </row>
    <row r="2810" customHeight="1" spans="1:2">
      <c r="A2810" s="253"/>
      <c r="B2810" s="258"/>
    </row>
    <row r="2811" customHeight="1" spans="1:2">
      <c r="A2811" s="253"/>
      <c r="B2811" s="258"/>
    </row>
    <row r="2812" customHeight="1" spans="1:2">
      <c r="A2812" s="253"/>
      <c r="B2812" s="258"/>
    </row>
    <row r="2813" customHeight="1" spans="1:2">
      <c r="A2813" s="253"/>
      <c r="B2813" s="258"/>
    </row>
    <row r="2814" customHeight="1" spans="1:2">
      <c r="A2814" s="253"/>
      <c r="B2814" s="258"/>
    </row>
    <row r="2815" customHeight="1" spans="1:2">
      <c r="A2815" s="253"/>
      <c r="B2815" s="258"/>
    </row>
    <row r="2816" customHeight="1" spans="1:2">
      <c r="A2816" s="253"/>
      <c r="B2816" s="258"/>
    </row>
    <row r="2817" customHeight="1" spans="1:2">
      <c r="A2817" s="253"/>
      <c r="B2817" s="258"/>
    </row>
    <row r="2818" customHeight="1" spans="1:2">
      <c r="A2818" s="253"/>
      <c r="B2818" s="258"/>
    </row>
    <row r="2819" customHeight="1" spans="1:2">
      <c r="A2819" s="253"/>
      <c r="B2819" s="258"/>
    </row>
    <row r="2820" customHeight="1" spans="1:2">
      <c r="A2820" s="253"/>
      <c r="B2820" s="258"/>
    </row>
    <row r="2821" customHeight="1" spans="1:2">
      <c r="A2821" s="253"/>
      <c r="B2821" s="258"/>
    </row>
    <row r="2822" customHeight="1" spans="1:2">
      <c r="A2822" s="253"/>
      <c r="B2822" s="258"/>
    </row>
    <row r="2823" customHeight="1" spans="1:2">
      <c r="A2823" s="253"/>
      <c r="B2823" s="258"/>
    </row>
    <row r="2824" customHeight="1" spans="1:2">
      <c r="A2824" s="253"/>
      <c r="B2824" s="258"/>
    </row>
    <row r="2825" customHeight="1" spans="1:2">
      <c r="A2825" s="253"/>
      <c r="B2825" s="258"/>
    </row>
    <row r="2826" customHeight="1" spans="1:2">
      <c r="A2826" s="253"/>
      <c r="B2826" s="258"/>
    </row>
    <row r="2827" customHeight="1" spans="1:2">
      <c r="A2827" s="253"/>
      <c r="B2827" s="258"/>
    </row>
    <row r="2828" customHeight="1" spans="1:2">
      <c r="A2828" s="253"/>
      <c r="B2828" s="258"/>
    </row>
    <row r="2829" customHeight="1" spans="1:2">
      <c r="A2829" s="253"/>
      <c r="B2829" s="258"/>
    </row>
    <row r="2830" customHeight="1" spans="1:2">
      <c r="A2830" s="253"/>
      <c r="B2830" s="258"/>
    </row>
    <row r="2831" customHeight="1" spans="1:2">
      <c r="A2831" s="253"/>
      <c r="B2831" s="258"/>
    </row>
    <row r="2832" customHeight="1" spans="1:2">
      <c r="A2832" s="253"/>
      <c r="B2832" s="258"/>
    </row>
    <row r="2833" customHeight="1" spans="1:2">
      <c r="A2833" s="253"/>
      <c r="B2833" s="258"/>
    </row>
    <row r="2834" customHeight="1" spans="1:2">
      <c r="A2834" s="253"/>
      <c r="B2834" s="258"/>
    </row>
    <row r="2835" customHeight="1" spans="1:2">
      <c r="A2835" s="253"/>
      <c r="B2835" s="258"/>
    </row>
    <row r="2836" customHeight="1" spans="1:2">
      <c r="A2836" s="253"/>
      <c r="B2836" s="258"/>
    </row>
    <row r="2837" customHeight="1" spans="1:2">
      <c r="A2837" s="253"/>
      <c r="B2837" s="258"/>
    </row>
    <row r="2838" customHeight="1" spans="1:2">
      <c r="A2838" s="253"/>
      <c r="B2838" s="258"/>
    </row>
    <row r="2839" customHeight="1" spans="1:2">
      <c r="A2839" s="253"/>
      <c r="B2839" s="258"/>
    </row>
    <row r="2840" customHeight="1" spans="1:2">
      <c r="A2840" s="253"/>
      <c r="B2840" s="258"/>
    </row>
    <row r="2841" customHeight="1" spans="1:2">
      <c r="A2841" s="253"/>
      <c r="B2841" s="258"/>
    </row>
    <row r="2842" customHeight="1" spans="1:2">
      <c r="A2842" s="253"/>
      <c r="B2842" s="258"/>
    </row>
    <row r="2843" customHeight="1" spans="1:2">
      <c r="A2843" s="253"/>
      <c r="B2843" s="258"/>
    </row>
    <row r="2844" customHeight="1" spans="1:2">
      <c r="A2844" s="253"/>
      <c r="B2844" s="258"/>
    </row>
    <row r="2845" customHeight="1" spans="1:2">
      <c r="A2845" s="253"/>
      <c r="B2845" s="258"/>
    </row>
    <row r="2846" customHeight="1" spans="1:2">
      <c r="A2846" s="253"/>
      <c r="B2846" s="258"/>
    </row>
    <row r="2847" customHeight="1" spans="1:2">
      <c r="A2847" s="253"/>
      <c r="B2847" s="258"/>
    </row>
    <row r="2848" customHeight="1" spans="1:2">
      <c r="A2848" s="253"/>
      <c r="B2848" s="258"/>
    </row>
    <row r="2849" customHeight="1" spans="1:2">
      <c r="A2849" s="253"/>
      <c r="B2849" s="258"/>
    </row>
    <row r="2850" customHeight="1" spans="1:2">
      <c r="A2850" s="253"/>
      <c r="B2850" s="258"/>
    </row>
    <row r="2851" customHeight="1" spans="1:2">
      <c r="A2851" s="253"/>
      <c r="B2851" s="258"/>
    </row>
    <row r="2852" customHeight="1" spans="1:2">
      <c r="A2852" s="253"/>
      <c r="B2852" s="258"/>
    </row>
    <row r="2853" customHeight="1" spans="1:2">
      <c r="A2853" s="253"/>
      <c r="B2853" s="258"/>
    </row>
    <row r="2854" customHeight="1" spans="1:2">
      <c r="A2854" s="253"/>
      <c r="B2854" s="258"/>
    </row>
    <row r="2855" customHeight="1" spans="1:2">
      <c r="A2855" s="253"/>
      <c r="B2855" s="258"/>
    </row>
    <row r="2856" customHeight="1" spans="1:2">
      <c r="A2856" s="253"/>
      <c r="B2856" s="258"/>
    </row>
    <row r="2857" customHeight="1" spans="1:2">
      <c r="A2857" s="253"/>
      <c r="B2857" s="258"/>
    </row>
    <row r="2858" customHeight="1" spans="1:2">
      <c r="A2858" s="253"/>
      <c r="B2858" s="258"/>
    </row>
    <row r="2859" customHeight="1" spans="1:2">
      <c r="A2859" s="253"/>
      <c r="B2859" s="258"/>
    </row>
    <row r="2860" customHeight="1" spans="1:2">
      <c r="A2860" s="253"/>
      <c r="B2860" s="258"/>
    </row>
    <row r="2861" customHeight="1" spans="1:2">
      <c r="A2861" s="253"/>
      <c r="B2861" s="258"/>
    </row>
    <row r="2862" customHeight="1" spans="1:2">
      <c r="A2862" s="253"/>
      <c r="B2862" s="258"/>
    </row>
    <row r="2863" customHeight="1" spans="1:2">
      <c r="A2863" s="253"/>
      <c r="B2863" s="258"/>
    </row>
    <row r="2864" customHeight="1" spans="1:2">
      <c r="A2864" s="253"/>
      <c r="B2864" s="258"/>
    </row>
    <row r="2865" customHeight="1" spans="1:2">
      <c r="A2865" s="253"/>
      <c r="B2865" s="258"/>
    </row>
    <row r="2866" customHeight="1" spans="1:2">
      <c r="A2866" s="253"/>
      <c r="B2866" s="258"/>
    </row>
    <row r="2867" customHeight="1" spans="1:2">
      <c r="A2867" s="253"/>
      <c r="B2867" s="258"/>
    </row>
    <row r="2868" customHeight="1" spans="1:2">
      <c r="A2868" s="253"/>
      <c r="B2868" s="258"/>
    </row>
    <row r="2869" customHeight="1" spans="1:2">
      <c r="A2869" s="253"/>
      <c r="B2869" s="258"/>
    </row>
    <row r="2870" customHeight="1" spans="1:2">
      <c r="A2870" s="253"/>
      <c r="B2870" s="258"/>
    </row>
    <row r="2871" customHeight="1" spans="1:2">
      <c r="A2871" s="253"/>
      <c r="B2871" s="258"/>
    </row>
    <row r="2872" customHeight="1" spans="1:2">
      <c r="A2872" s="253"/>
      <c r="B2872" s="258"/>
    </row>
    <row r="2873" customHeight="1" spans="1:2">
      <c r="A2873" s="253"/>
      <c r="B2873" s="258"/>
    </row>
    <row r="2874" customHeight="1" spans="1:2">
      <c r="A2874" s="253"/>
      <c r="B2874" s="258"/>
    </row>
    <row r="2875" customHeight="1" spans="1:2">
      <c r="A2875" s="253"/>
      <c r="B2875" s="258"/>
    </row>
    <row r="2876" customHeight="1" spans="1:2">
      <c r="A2876" s="253"/>
      <c r="B2876" s="258"/>
    </row>
    <row r="2877" customHeight="1" spans="1:2">
      <c r="A2877" s="253"/>
      <c r="B2877" s="258"/>
    </row>
    <row r="2878" customHeight="1" spans="1:2">
      <c r="A2878" s="253"/>
      <c r="B2878" s="258"/>
    </row>
    <row r="2879" customHeight="1" spans="1:2">
      <c r="A2879" s="253"/>
      <c r="B2879" s="258"/>
    </row>
    <row r="2880" customHeight="1" spans="1:2">
      <c r="A2880" s="253"/>
      <c r="B2880" s="258"/>
    </row>
    <row r="2881" customHeight="1" spans="1:2">
      <c r="A2881" s="253"/>
      <c r="B2881" s="258"/>
    </row>
    <row r="2882" customHeight="1" spans="1:2">
      <c r="A2882" s="253"/>
      <c r="B2882" s="258"/>
    </row>
    <row r="2883" customHeight="1" spans="1:2">
      <c r="A2883" s="253"/>
      <c r="B2883" s="258"/>
    </row>
    <row r="2884" customHeight="1" spans="1:2">
      <c r="A2884" s="253"/>
      <c r="B2884" s="258"/>
    </row>
    <row r="2885" customHeight="1" spans="1:2">
      <c r="A2885" s="253"/>
      <c r="B2885" s="258"/>
    </row>
    <row r="2886" customHeight="1" spans="1:2">
      <c r="A2886" s="253"/>
      <c r="B2886" s="258"/>
    </row>
    <row r="2887" customHeight="1" spans="1:2">
      <c r="A2887" s="253"/>
      <c r="B2887" s="258"/>
    </row>
    <row r="2888" customHeight="1" spans="1:2">
      <c r="A2888" s="253"/>
      <c r="B2888" s="258"/>
    </row>
    <row r="2889" customHeight="1" spans="1:2">
      <c r="A2889" s="253"/>
      <c r="B2889" s="258"/>
    </row>
    <row r="2890" customHeight="1" spans="1:2">
      <c r="A2890" s="253"/>
      <c r="B2890" s="258"/>
    </row>
    <row r="2891" customHeight="1" spans="1:2">
      <c r="A2891" s="253"/>
      <c r="B2891" s="258"/>
    </row>
    <row r="2892" customHeight="1" spans="1:2">
      <c r="A2892" s="253"/>
      <c r="B2892" s="258"/>
    </row>
    <row r="2893" customHeight="1" spans="1:2">
      <c r="A2893" s="253"/>
      <c r="B2893" s="258"/>
    </row>
    <row r="2894" customHeight="1" spans="1:2">
      <c r="A2894" s="253"/>
      <c r="B2894" s="258"/>
    </row>
    <row r="2895" customHeight="1" spans="1:2">
      <c r="A2895" s="253"/>
      <c r="B2895" s="258"/>
    </row>
    <row r="2896" customHeight="1" spans="1:2">
      <c r="A2896" s="253"/>
      <c r="B2896" s="258"/>
    </row>
    <row r="2897" customHeight="1" spans="1:2">
      <c r="A2897" s="253"/>
      <c r="B2897" s="258"/>
    </row>
    <row r="2898" customHeight="1" spans="1:2">
      <c r="A2898" s="253"/>
      <c r="B2898" s="258"/>
    </row>
    <row r="2899" customHeight="1" spans="1:2">
      <c r="A2899" s="253"/>
      <c r="B2899" s="258"/>
    </row>
    <row r="2900" customHeight="1" spans="1:2">
      <c r="A2900" s="253"/>
      <c r="B2900" s="258"/>
    </row>
    <row r="2901" customHeight="1" spans="1:2">
      <c r="A2901" s="253"/>
      <c r="B2901" s="258"/>
    </row>
    <row r="2902" customHeight="1" spans="1:2">
      <c r="A2902" s="253"/>
      <c r="B2902" s="258"/>
    </row>
    <row r="2903" customHeight="1" spans="1:2">
      <c r="A2903" s="253"/>
      <c r="B2903" s="258"/>
    </row>
    <row r="2904" customHeight="1" spans="1:2">
      <c r="A2904" s="253"/>
      <c r="B2904" s="258"/>
    </row>
    <row r="2905" customHeight="1" spans="1:2">
      <c r="A2905" s="253"/>
      <c r="B2905" s="258"/>
    </row>
    <row r="2906" customHeight="1" spans="1:2">
      <c r="A2906" s="253"/>
      <c r="B2906" s="258"/>
    </row>
    <row r="2907" customHeight="1" spans="1:2">
      <c r="A2907" s="253"/>
      <c r="B2907" s="258"/>
    </row>
    <row r="2908" customHeight="1" spans="1:2">
      <c r="A2908" s="253"/>
      <c r="B2908" s="258"/>
    </row>
    <row r="2909" customHeight="1" spans="1:2">
      <c r="A2909" s="253"/>
      <c r="B2909" s="258"/>
    </row>
    <row r="2910" customHeight="1" spans="1:2">
      <c r="A2910" s="253"/>
      <c r="B2910" s="258"/>
    </row>
    <row r="2911" customHeight="1" spans="1:2">
      <c r="A2911" s="253"/>
      <c r="B2911" s="258"/>
    </row>
    <row r="2912" customHeight="1" spans="1:2">
      <c r="A2912" s="253"/>
      <c r="B2912" s="258"/>
    </row>
    <row r="2913" customHeight="1" spans="1:2">
      <c r="A2913" s="253"/>
      <c r="B2913" s="258"/>
    </row>
    <row r="2914" customHeight="1" spans="1:2">
      <c r="A2914" s="253"/>
      <c r="B2914" s="258"/>
    </row>
    <row r="2915" customHeight="1" spans="1:2">
      <c r="A2915" s="253"/>
      <c r="B2915" s="258"/>
    </row>
    <row r="2916" customHeight="1" spans="1:2">
      <c r="A2916" s="253"/>
      <c r="B2916" s="258"/>
    </row>
    <row r="2917" customHeight="1" spans="1:2">
      <c r="A2917" s="253"/>
      <c r="B2917" s="258"/>
    </row>
    <row r="2918" customHeight="1" spans="1:2">
      <c r="A2918" s="253"/>
      <c r="B2918" s="258"/>
    </row>
    <row r="2919" customHeight="1" spans="1:2">
      <c r="A2919" s="253"/>
      <c r="B2919" s="258"/>
    </row>
    <row r="2920" customHeight="1" spans="1:2">
      <c r="A2920" s="253"/>
      <c r="B2920" s="258"/>
    </row>
    <row r="2921" customHeight="1" spans="1:2">
      <c r="A2921" s="253"/>
      <c r="B2921" s="258"/>
    </row>
    <row r="2922" customHeight="1" spans="1:2">
      <c r="A2922" s="253"/>
      <c r="B2922" s="258"/>
    </row>
    <row r="2923" customHeight="1" spans="1:2">
      <c r="A2923" s="253"/>
      <c r="B2923" s="258"/>
    </row>
    <row r="2924" customHeight="1" spans="1:2">
      <c r="A2924" s="253"/>
      <c r="B2924" s="258"/>
    </row>
    <row r="2925" customHeight="1" spans="1:2">
      <c r="A2925" s="253"/>
      <c r="B2925" s="258"/>
    </row>
    <row r="2926" customHeight="1" spans="1:2">
      <c r="A2926" s="253"/>
      <c r="B2926" s="258"/>
    </row>
    <row r="2927" customHeight="1" spans="1:2">
      <c r="A2927" s="253"/>
      <c r="B2927" s="258"/>
    </row>
    <row r="2928" customHeight="1" spans="1:2">
      <c r="A2928" s="253"/>
      <c r="B2928" s="258"/>
    </row>
    <row r="2929" customHeight="1" spans="1:2">
      <c r="A2929" s="253"/>
      <c r="B2929" s="258"/>
    </row>
    <row r="2930" customHeight="1" spans="1:2">
      <c r="A2930" s="253"/>
      <c r="B2930" s="258"/>
    </row>
    <row r="2931" customHeight="1" spans="1:2">
      <c r="A2931" s="253"/>
      <c r="B2931" s="258"/>
    </row>
    <row r="2932" customHeight="1" spans="1:2">
      <c r="A2932" s="253"/>
      <c r="B2932" s="258"/>
    </row>
    <row r="2933" customHeight="1" spans="1:2">
      <c r="A2933" s="253"/>
      <c r="B2933" s="258"/>
    </row>
    <row r="2934" customHeight="1" spans="1:2">
      <c r="A2934" s="253"/>
      <c r="B2934" s="258"/>
    </row>
    <row r="2935" customHeight="1" spans="1:2">
      <c r="A2935" s="253"/>
      <c r="B2935" s="258"/>
    </row>
    <row r="2936" customHeight="1" spans="1:2">
      <c r="A2936" s="253"/>
      <c r="B2936" s="258"/>
    </row>
    <row r="2937" customHeight="1" spans="1:2">
      <c r="A2937" s="253"/>
      <c r="B2937" s="258"/>
    </row>
    <row r="2938" customHeight="1" spans="1:2">
      <c r="A2938" s="253"/>
      <c r="B2938" s="258"/>
    </row>
    <row r="2939" customHeight="1" spans="1:2">
      <c r="A2939" s="253"/>
      <c r="B2939" s="258"/>
    </row>
    <row r="2940" customHeight="1" spans="1:2">
      <c r="A2940" s="253"/>
      <c r="B2940" s="258"/>
    </row>
    <row r="2941" customHeight="1" spans="1:2">
      <c r="A2941" s="253"/>
      <c r="B2941" s="258"/>
    </row>
    <row r="2942" customHeight="1" spans="1:2">
      <c r="A2942" s="253"/>
      <c r="B2942" s="258"/>
    </row>
    <row r="2943" customHeight="1" spans="1:2">
      <c r="A2943" s="253"/>
      <c r="B2943" s="258"/>
    </row>
    <row r="2944" customHeight="1" spans="1:2">
      <c r="A2944" s="253"/>
      <c r="B2944" s="258"/>
    </row>
    <row r="2945" customHeight="1" spans="1:2">
      <c r="A2945" s="253"/>
      <c r="B2945" s="258"/>
    </row>
    <row r="2946" customHeight="1" spans="1:2">
      <c r="A2946" s="253"/>
      <c r="B2946" s="258"/>
    </row>
    <row r="2947" customHeight="1" spans="1:2">
      <c r="A2947" s="253"/>
      <c r="B2947" s="258"/>
    </row>
    <row r="2948" customHeight="1" spans="1:2">
      <c r="A2948" s="253"/>
      <c r="B2948" s="258"/>
    </row>
    <row r="2949" customHeight="1" spans="1:2">
      <c r="A2949" s="253"/>
      <c r="B2949" s="258"/>
    </row>
    <row r="2950" customHeight="1" spans="1:2">
      <c r="A2950" s="253"/>
      <c r="B2950" s="258"/>
    </row>
    <row r="2951" customHeight="1" spans="1:2">
      <c r="A2951" s="253"/>
      <c r="B2951" s="258"/>
    </row>
    <row r="2952" customHeight="1" spans="1:2">
      <c r="A2952" s="253"/>
      <c r="B2952" s="258"/>
    </row>
    <row r="2953" customHeight="1" spans="1:2">
      <c r="A2953" s="253"/>
      <c r="B2953" s="258"/>
    </row>
    <row r="2954" customHeight="1" spans="1:2">
      <c r="A2954" s="253"/>
      <c r="B2954" s="258"/>
    </row>
    <row r="2955" customHeight="1" spans="1:2">
      <c r="A2955" s="253"/>
      <c r="B2955" s="258"/>
    </row>
    <row r="2956" customHeight="1" spans="1:2">
      <c r="A2956" s="253"/>
      <c r="B2956" s="258"/>
    </row>
    <row r="2957" customHeight="1" spans="1:2">
      <c r="A2957" s="253"/>
      <c r="B2957" s="258"/>
    </row>
    <row r="2958" customHeight="1" spans="1:2">
      <c r="A2958" s="253"/>
      <c r="B2958" s="258"/>
    </row>
    <row r="2959" customHeight="1" spans="1:2">
      <c r="A2959" s="253"/>
      <c r="B2959" s="258"/>
    </row>
    <row r="2960" customHeight="1" spans="1:2">
      <c r="A2960" s="253"/>
      <c r="B2960" s="258"/>
    </row>
    <row r="2961" customHeight="1" spans="1:2">
      <c r="A2961" s="253"/>
      <c r="B2961" s="258"/>
    </row>
    <row r="2962" customHeight="1" spans="1:2">
      <c r="A2962" s="253"/>
      <c r="B2962" s="258"/>
    </row>
    <row r="2963" customHeight="1" spans="1:2">
      <c r="A2963" s="253"/>
      <c r="B2963" s="258"/>
    </row>
    <row r="2964" customHeight="1" spans="1:2">
      <c r="A2964" s="253"/>
      <c r="B2964" s="258"/>
    </row>
    <row r="2965" customHeight="1" spans="1:2">
      <c r="A2965" s="253"/>
      <c r="B2965" s="258"/>
    </row>
    <row r="2966" customHeight="1" spans="1:2">
      <c r="A2966" s="253"/>
      <c r="B2966" s="258"/>
    </row>
    <row r="2967" customHeight="1" spans="1:2">
      <c r="A2967" s="253"/>
      <c r="B2967" s="258"/>
    </row>
    <row r="2968" customHeight="1" spans="1:2">
      <c r="A2968" s="253"/>
      <c r="B2968" s="258"/>
    </row>
    <row r="2969" customHeight="1" spans="1:2">
      <c r="A2969" s="253"/>
      <c r="B2969" s="258"/>
    </row>
    <row r="2970" customHeight="1" spans="1:2">
      <c r="A2970" s="253"/>
      <c r="B2970" s="258"/>
    </row>
    <row r="2971" customHeight="1" spans="1:2">
      <c r="A2971" s="253"/>
      <c r="B2971" s="258"/>
    </row>
    <row r="2972" customHeight="1" spans="1:2">
      <c r="A2972" s="253"/>
      <c r="B2972" s="258"/>
    </row>
    <row r="2973" customHeight="1" spans="1:2">
      <c r="A2973" s="253"/>
      <c r="B2973" s="258"/>
    </row>
    <row r="2974" customHeight="1" spans="1:2">
      <c r="A2974" s="253"/>
      <c r="B2974" s="258"/>
    </row>
    <row r="2975" customHeight="1" spans="1:2">
      <c r="A2975" s="253"/>
      <c r="B2975" s="258"/>
    </row>
    <row r="2976" customHeight="1" spans="1:2">
      <c r="A2976" s="253"/>
      <c r="B2976" s="258"/>
    </row>
    <row r="2977" customHeight="1" spans="1:2">
      <c r="A2977" s="253"/>
      <c r="B2977" s="258"/>
    </row>
    <row r="2978" customHeight="1" spans="1:2">
      <c r="A2978" s="253"/>
      <c r="B2978" s="258"/>
    </row>
    <row r="2979" customHeight="1" spans="1:2">
      <c r="A2979" s="253"/>
      <c r="B2979" s="258"/>
    </row>
    <row r="2980" customHeight="1" spans="1:2">
      <c r="A2980" s="253"/>
      <c r="B2980" s="258"/>
    </row>
    <row r="2981" customHeight="1" spans="1:2">
      <c r="A2981" s="253"/>
      <c r="B2981" s="258"/>
    </row>
    <row r="2982" customHeight="1" spans="1:2">
      <c r="A2982" s="253"/>
      <c r="B2982" s="258"/>
    </row>
    <row r="2983" customHeight="1" spans="1:2">
      <c r="A2983" s="253"/>
      <c r="B2983" s="258"/>
    </row>
    <row r="2984" customHeight="1" spans="1:2">
      <c r="A2984" s="253"/>
      <c r="B2984" s="258"/>
    </row>
    <row r="2985" customHeight="1" spans="1:2">
      <c r="A2985" s="253"/>
      <c r="B2985" s="258"/>
    </row>
    <row r="2986" customHeight="1" spans="1:2">
      <c r="A2986" s="253"/>
      <c r="B2986" s="258"/>
    </row>
    <row r="2987" customHeight="1" spans="1:2">
      <c r="A2987" s="253"/>
      <c r="B2987" s="258"/>
    </row>
    <row r="2988" customHeight="1" spans="1:2">
      <c r="A2988" s="253"/>
      <c r="B2988" s="258"/>
    </row>
    <row r="2989" customHeight="1" spans="1:2">
      <c r="A2989" s="253"/>
      <c r="B2989" s="258"/>
    </row>
    <row r="2990" customHeight="1" spans="1:2">
      <c r="A2990" s="253"/>
      <c r="B2990" s="258"/>
    </row>
    <row r="2991" customHeight="1" spans="1:2">
      <c r="A2991" s="253"/>
      <c r="B2991" s="258"/>
    </row>
    <row r="2992" customHeight="1" spans="1:2">
      <c r="A2992" s="253"/>
      <c r="B2992" s="258"/>
    </row>
    <row r="2993" customHeight="1" spans="1:2">
      <c r="A2993" s="253"/>
      <c r="B2993" s="258"/>
    </row>
    <row r="2994" customHeight="1" spans="1:2">
      <c r="A2994" s="253"/>
      <c r="B2994" s="258"/>
    </row>
    <row r="2995" customHeight="1" spans="1:2">
      <c r="A2995" s="253"/>
      <c r="B2995" s="258"/>
    </row>
    <row r="2996" customHeight="1" spans="1:2">
      <c r="A2996" s="253"/>
      <c r="B2996" s="258"/>
    </row>
    <row r="2997" customHeight="1" spans="1:2">
      <c r="A2997" s="253"/>
      <c r="B2997" s="258"/>
    </row>
    <row r="2998" customHeight="1" spans="1:2">
      <c r="A2998" s="253"/>
      <c r="B2998" s="258"/>
    </row>
    <row r="2999" customHeight="1" spans="1:2">
      <c r="A2999" s="253"/>
      <c r="B2999" s="258"/>
    </row>
    <row r="3000" customHeight="1" spans="1:2">
      <c r="A3000" s="253"/>
      <c r="B3000" s="258"/>
    </row>
    <row r="3001" customHeight="1" spans="1:2">
      <c r="A3001" s="253"/>
      <c r="B3001" s="258"/>
    </row>
    <row r="3002" customHeight="1" spans="1:2">
      <c r="A3002" s="253"/>
      <c r="B3002" s="258"/>
    </row>
    <row r="3003" customHeight="1" spans="1:2">
      <c r="A3003" s="253"/>
      <c r="B3003" s="258"/>
    </row>
    <row r="3004" customHeight="1" spans="1:2">
      <c r="A3004" s="253"/>
      <c r="B3004" s="258"/>
    </row>
    <row r="3005" customHeight="1" spans="1:2">
      <c r="A3005" s="253"/>
      <c r="B3005" s="258"/>
    </row>
    <row r="3006" customHeight="1" spans="1:2">
      <c r="A3006" s="253"/>
      <c r="B3006" s="258"/>
    </row>
    <row r="3007" customHeight="1" spans="1:2">
      <c r="A3007" s="253"/>
      <c r="B3007" s="258"/>
    </row>
    <row r="3008" customHeight="1" spans="1:2">
      <c r="A3008" s="253"/>
      <c r="B3008" s="258"/>
    </row>
    <row r="3009" customHeight="1" spans="1:2">
      <c r="A3009" s="253"/>
      <c r="B3009" s="258"/>
    </row>
    <row r="3010" customHeight="1" spans="1:2">
      <c r="A3010" s="253"/>
      <c r="B3010" s="258"/>
    </row>
    <row r="3011" customHeight="1" spans="1:2">
      <c r="A3011" s="253"/>
      <c r="B3011" s="258"/>
    </row>
    <row r="3012" customHeight="1" spans="1:2">
      <c r="A3012" s="253"/>
      <c r="B3012" s="258"/>
    </row>
    <row r="3013" customHeight="1" spans="1:2">
      <c r="A3013" s="253"/>
      <c r="B3013" s="258"/>
    </row>
    <row r="3014" customHeight="1" spans="1:2">
      <c r="A3014" s="253"/>
      <c r="B3014" s="258"/>
    </row>
    <row r="3015" customHeight="1" spans="1:2">
      <c r="A3015" s="253"/>
      <c r="B3015" s="258"/>
    </row>
    <row r="3016" customHeight="1" spans="1:2">
      <c r="A3016" s="253"/>
      <c r="B3016" s="258"/>
    </row>
    <row r="3017" customHeight="1" spans="1:2">
      <c r="A3017" s="253"/>
      <c r="B3017" s="258"/>
    </row>
    <row r="3018" customHeight="1" spans="1:2">
      <c r="A3018" s="253"/>
      <c r="B3018" s="258"/>
    </row>
    <row r="3019" customHeight="1" spans="1:2">
      <c r="A3019" s="253"/>
      <c r="B3019" s="258"/>
    </row>
    <row r="3020" customHeight="1" spans="1:2">
      <c r="A3020" s="253"/>
      <c r="B3020" s="258"/>
    </row>
    <row r="3021" customHeight="1" spans="1:2">
      <c r="A3021" s="253"/>
      <c r="B3021" s="258"/>
    </row>
    <row r="3022" customHeight="1" spans="1:2">
      <c r="A3022" s="253"/>
      <c r="B3022" s="258"/>
    </row>
    <row r="3023" customHeight="1" spans="1:2">
      <c r="A3023" s="253"/>
      <c r="B3023" s="258"/>
    </row>
    <row r="3024" customHeight="1" spans="1:2">
      <c r="A3024" s="253"/>
      <c r="B3024" s="258"/>
    </row>
    <row r="3025" customHeight="1" spans="1:2">
      <c r="A3025" s="253"/>
      <c r="B3025" s="258"/>
    </row>
    <row r="3026" customHeight="1" spans="1:2">
      <c r="A3026" s="253"/>
      <c r="B3026" s="258"/>
    </row>
    <row r="3027" customHeight="1" spans="1:2">
      <c r="A3027" s="253"/>
      <c r="B3027" s="258"/>
    </row>
    <row r="3028" customHeight="1" spans="1:2">
      <c r="A3028" s="253"/>
      <c r="B3028" s="258"/>
    </row>
    <row r="3029" customHeight="1" spans="1:2">
      <c r="A3029" s="253"/>
      <c r="B3029" s="258"/>
    </row>
    <row r="3030" customHeight="1" spans="1:2">
      <c r="A3030" s="253"/>
      <c r="B3030" s="258"/>
    </row>
    <row r="3031" customHeight="1" spans="1:2">
      <c r="A3031" s="253"/>
      <c r="B3031" s="258"/>
    </row>
    <row r="3032" customHeight="1" spans="1:2">
      <c r="A3032" s="253"/>
      <c r="B3032" s="258"/>
    </row>
    <row r="3033" customHeight="1" spans="1:2">
      <c r="A3033" s="253"/>
      <c r="B3033" s="258"/>
    </row>
    <row r="3034" customHeight="1" spans="1:2">
      <c r="A3034" s="253"/>
      <c r="B3034" s="258"/>
    </row>
    <row r="3035" customHeight="1" spans="1:2">
      <c r="A3035" s="253"/>
      <c r="B3035" s="258"/>
    </row>
    <row r="3036" customHeight="1" spans="1:2">
      <c r="A3036" s="253"/>
      <c r="B3036" s="258"/>
    </row>
    <row r="3037" customHeight="1" spans="1:2">
      <c r="A3037" s="253"/>
      <c r="B3037" s="258"/>
    </row>
    <row r="3038" customHeight="1" spans="1:2">
      <c r="A3038" s="253"/>
      <c r="B3038" s="258"/>
    </row>
    <row r="3039" customHeight="1" spans="1:2">
      <c r="A3039" s="253"/>
      <c r="B3039" s="258"/>
    </row>
    <row r="3040" customHeight="1" spans="1:2">
      <c r="A3040" s="253"/>
      <c r="B3040" s="258"/>
    </row>
    <row r="3041" customHeight="1" spans="1:2">
      <c r="A3041" s="253"/>
      <c r="B3041" s="258"/>
    </row>
    <row r="3042" customHeight="1" spans="1:2">
      <c r="A3042" s="253"/>
      <c r="B3042" s="258"/>
    </row>
    <row r="3043" customHeight="1" spans="1:2">
      <c r="A3043" s="253"/>
      <c r="B3043" s="258"/>
    </row>
    <row r="3044" customHeight="1" spans="1:2">
      <c r="A3044" s="253"/>
      <c r="B3044" s="258"/>
    </row>
    <row r="3045" customHeight="1" spans="1:2">
      <c r="A3045" s="253"/>
      <c r="B3045" s="258"/>
    </row>
    <row r="3046" customHeight="1" spans="1:2">
      <c r="A3046" s="253"/>
      <c r="B3046" s="258"/>
    </row>
    <row r="3047" customHeight="1" spans="1:2">
      <c r="A3047" s="253"/>
      <c r="B3047" s="258"/>
    </row>
    <row r="3048" customHeight="1" spans="1:2">
      <c r="A3048" s="253"/>
      <c r="B3048" s="258"/>
    </row>
    <row r="3049" customHeight="1" spans="1:2">
      <c r="A3049" s="253"/>
      <c r="B3049" s="258"/>
    </row>
    <row r="3050" customHeight="1" spans="1:2">
      <c r="A3050" s="253"/>
      <c r="B3050" s="258"/>
    </row>
    <row r="3051" customHeight="1" spans="1:2">
      <c r="A3051" s="253"/>
      <c r="B3051" s="258"/>
    </row>
    <row r="3052" customHeight="1" spans="1:2">
      <c r="A3052" s="253"/>
      <c r="B3052" s="258"/>
    </row>
    <row r="3053" customHeight="1" spans="1:2">
      <c r="A3053" s="253"/>
      <c r="B3053" s="258"/>
    </row>
    <row r="3054" customHeight="1" spans="1:2">
      <c r="A3054" s="253"/>
      <c r="B3054" s="258"/>
    </row>
    <row r="3055" customHeight="1" spans="1:2">
      <c r="A3055" s="253"/>
      <c r="B3055" s="258"/>
    </row>
    <row r="3056" customHeight="1" spans="1:2">
      <c r="A3056" s="253"/>
      <c r="B3056" s="258"/>
    </row>
    <row r="3057" customHeight="1" spans="1:2">
      <c r="A3057" s="253"/>
      <c r="B3057" s="258"/>
    </row>
    <row r="3058" customHeight="1" spans="1:2">
      <c r="A3058" s="253"/>
      <c r="B3058" s="258"/>
    </row>
    <row r="3059" customHeight="1" spans="1:2">
      <c r="A3059" s="253"/>
      <c r="B3059" s="258"/>
    </row>
    <row r="3060" customHeight="1" spans="1:2">
      <c r="A3060" s="253"/>
      <c r="B3060" s="258"/>
    </row>
    <row r="3061" customHeight="1" spans="1:2">
      <c r="A3061" s="253"/>
      <c r="B3061" s="258"/>
    </row>
    <row r="3062" customHeight="1" spans="1:2">
      <c r="A3062" s="253"/>
      <c r="B3062" s="258"/>
    </row>
    <row r="3063" customHeight="1" spans="1:2">
      <c r="A3063" s="253"/>
      <c r="B3063" s="258"/>
    </row>
    <row r="3064" customHeight="1" spans="1:2">
      <c r="A3064" s="253"/>
      <c r="B3064" s="258"/>
    </row>
    <row r="3065" customHeight="1" spans="1:2">
      <c r="A3065" s="253"/>
      <c r="B3065" s="258"/>
    </row>
    <row r="3066" customHeight="1" spans="1:2">
      <c r="A3066" s="253"/>
      <c r="B3066" s="258"/>
    </row>
    <row r="3067" customHeight="1" spans="1:2">
      <c r="A3067" s="253"/>
      <c r="B3067" s="258"/>
    </row>
    <row r="3068" customHeight="1" spans="1:2">
      <c r="A3068" s="253"/>
      <c r="B3068" s="258"/>
    </row>
    <row r="3069" customHeight="1" spans="1:2">
      <c r="A3069" s="253"/>
      <c r="B3069" s="258"/>
    </row>
    <row r="3070" customHeight="1" spans="1:2">
      <c r="A3070" s="253"/>
      <c r="B3070" s="258"/>
    </row>
    <row r="3071" customHeight="1" spans="1:2">
      <c r="A3071" s="253"/>
      <c r="B3071" s="258"/>
    </row>
    <row r="3072" customHeight="1" spans="1:2">
      <c r="A3072" s="253"/>
      <c r="B3072" s="258"/>
    </row>
    <row r="3073" customHeight="1" spans="1:2">
      <c r="A3073" s="253"/>
      <c r="B3073" s="258"/>
    </row>
    <row r="3074" customHeight="1" spans="1:2">
      <c r="A3074" s="253"/>
      <c r="B3074" s="258"/>
    </row>
    <row r="3075" customHeight="1" spans="1:2">
      <c r="A3075" s="253"/>
      <c r="B3075" s="258"/>
    </row>
    <row r="3076" customHeight="1" spans="1:2">
      <c r="A3076" s="253"/>
      <c r="B3076" s="258"/>
    </row>
    <row r="3077" customHeight="1" spans="1:2">
      <c r="A3077" s="253"/>
      <c r="B3077" s="258"/>
    </row>
    <row r="3078" customHeight="1" spans="1:2">
      <c r="A3078" s="253"/>
      <c r="B3078" s="258"/>
    </row>
    <row r="3079" customHeight="1" spans="1:2">
      <c r="A3079" s="253"/>
      <c r="B3079" s="258"/>
    </row>
    <row r="3080" customHeight="1" spans="1:2">
      <c r="A3080" s="253"/>
      <c r="B3080" s="258"/>
    </row>
    <row r="3081" customHeight="1" spans="1:2">
      <c r="A3081" s="253"/>
      <c r="B3081" s="258"/>
    </row>
    <row r="3082" customHeight="1" spans="1:2">
      <c r="A3082" s="253"/>
      <c r="B3082" s="258"/>
    </row>
    <row r="3083" customHeight="1" spans="1:2">
      <c r="A3083" s="253"/>
      <c r="B3083" s="258"/>
    </row>
    <row r="3084" customHeight="1" spans="1:2">
      <c r="A3084" s="253"/>
      <c r="B3084" s="258"/>
    </row>
    <row r="3085" customHeight="1" spans="1:2">
      <c r="A3085" s="253"/>
      <c r="B3085" s="258"/>
    </row>
    <row r="3086" customHeight="1" spans="1:2">
      <c r="A3086" s="253"/>
      <c r="B3086" s="258"/>
    </row>
    <row r="3087" customHeight="1" spans="1:2">
      <c r="A3087" s="253"/>
      <c r="B3087" s="258"/>
    </row>
    <row r="3088" customHeight="1" spans="1:2">
      <c r="A3088" s="253"/>
      <c r="B3088" s="258"/>
    </row>
    <row r="3089" customHeight="1" spans="1:2">
      <c r="A3089" s="253"/>
      <c r="B3089" s="258"/>
    </row>
    <row r="3090" customHeight="1" spans="1:2">
      <c r="A3090" s="253"/>
      <c r="B3090" s="258"/>
    </row>
    <row r="3091" customHeight="1" spans="1:2">
      <c r="A3091" s="253"/>
      <c r="B3091" s="258"/>
    </row>
    <row r="3092" customHeight="1" spans="1:2">
      <c r="A3092" s="253"/>
      <c r="B3092" s="258"/>
    </row>
    <row r="3093" customHeight="1" spans="1:2">
      <c r="A3093" s="253"/>
      <c r="B3093" s="258"/>
    </row>
    <row r="3094" customHeight="1" spans="1:2">
      <c r="A3094" s="253"/>
      <c r="B3094" s="258"/>
    </row>
    <row r="3095" customHeight="1" spans="1:2">
      <c r="A3095" s="253"/>
      <c r="B3095" s="258"/>
    </row>
    <row r="3096" customHeight="1" spans="1:2">
      <c r="A3096" s="253"/>
      <c r="B3096" s="258"/>
    </row>
    <row r="3097" customHeight="1" spans="1:2">
      <c r="A3097" s="253"/>
      <c r="B3097" s="258"/>
    </row>
    <row r="3098" customHeight="1" spans="1:2">
      <c r="A3098" s="253"/>
      <c r="B3098" s="258"/>
    </row>
    <row r="3099" customHeight="1" spans="1:2">
      <c r="A3099" s="253"/>
      <c r="B3099" s="258"/>
    </row>
    <row r="3100" customHeight="1" spans="1:2">
      <c r="A3100" s="253"/>
      <c r="B3100" s="258"/>
    </row>
    <row r="3101" customHeight="1" spans="1:2">
      <c r="A3101" s="253"/>
      <c r="B3101" s="258"/>
    </row>
    <row r="3102" customHeight="1" spans="1:2">
      <c r="A3102" s="253"/>
      <c r="B3102" s="258"/>
    </row>
    <row r="3103" customHeight="1" spans="1:2">
      <c r="A3103" s="253"/>
      <c r="B3103" s="258"/>
    </row>
    <row r="3104" customHeight="1" spans="1:2">
      <c r="A3104" s="253"/>
      <c r="B3104" s="258"/>
    </row>
    <row r="3105" customHeight="1" spans="1:2">
      <c r="A3105" s="253"/>
      <c r="B3105" s="258"/>
    </row>
    <row r="3106" customHeight="1" spans="1:2">
      <c r="A3106" s="253"/>
      <c r="B3106" s="258"/>
    </row>
    <row r="3107" customHeight="1" spans="1:2">
      <c r="A3107" s="253"/>
      <c r="B3107" s="258"/>
    </row>
    <row r="3108" customHeight="1" spans="1:2">
      <c r="A3108" s="253"/>
      <c r="B3108" s="258"/>
    </row>
    <row r="3109" customHeight="1" spans="1:2">
      <c r="A3109" s="253"/>
      <c r="B3109" s="258"/>
    </row>
    <row r="3110" customHeight="1" spans="1:2">
      <c r="A3110" s="253"/>
      <c r="B3110" s="258"/>
    </row>
    <row r="3111" customHeight="1" spans="1:2">
      <c r="A3111" s="253"/>
      <c r="B3111" s="258"/>
    </row>
    <row r="3112" customHeight="1" spans="1:2">
      <c r="A3112" s="253"/>
      <c r="B3112" s="258"/>
    </row>
    <row r="3113" customHeight="1" spans="1:2">
      <c r="A3113" s="253"/>
      <c r="B3113" s="258"/>
    </row>
    <row r="3114" customHeight="1" spans="1:2">
      <c r="A3114" s="253"/>
      <c r="B3114" s="258"/>
    </row>
    <row r="3115" customHeight="1" spans="1:2">
      <c r="A3115" s="253"/>
      <c r="B3115" s="258"/>
    </row>
    <row r="3116" customHeight="1" spans="1:2">
      <c r="A3116" s="253"/>
      <c r="B3116" s="258"/>
    </row>
    <row r="3117" customHeight="1" spans="1:2">
      <c r="A3117" s="253"/>
      <c r="B3117" s="258"/>
    </row>
    <row r="3118" customHeight="1" spans="1:2">
      <c r="A3118" s="253"/>
      <c r="B3118" s="258"/>
    </row>
    <row r="3119" customHeight="1" spans="1:2">
      <c r="A3119" s="253"/>
      <c r="B3119" s="258"/>
    </row>
    <row r="3120" customHeight="1" spans="1:2">
      <c r="A3120" s="253"/>
      <c r="B3120" s="258"/>
    </row>
    <row r="3121" customHeight="1" spans="1:2">
      <c r="A3121" s="253"/>
      <c r="B3121" s="258"/>
    </row>
    <row r="3122" customHeight="1" spans="1:2">
      <c r="A3122" s="253"/>
      <c r="B3122" s="258"/>
    </row>
    <row r="3123" customHeight="1" spans="1:2">
      <c r="A3123" s="253"/>
      <c r="B3123" s="258"/>
    </row>
    <row r="3124" customHeight="1" spans="1:2">
      <c r="A3124" s="253"/>
      <c r="B3124" s="258"/>
    </row>
    <row r="3125" customHeight="1" spans="1:2">
      <c r="A3125" s="253"/>
      <c r="B3125" s="258"/>
    </row>
    <row r="3126" customHeight="1" spans="1:2">
      <c r="A3126" s="253"/>
      <c r="B3126" s="258"/>
    </row>
    <row r="3127" customHeight="1" spans="1:2">
      <c r="A3127" s="253"/>
      <c r="B3127" s="258"/>
    </row>
    <row r="3128" customHeight="1" spans="1:2">
      <c r="A3128" s="253"/>
      <c r="B3128" s="258"/>
    </row>
    <row r="3129" customHeight="1" spans="1:2">
      <c r="A3129" s="253"/>
      <c r="B3129" s="258"/>
    </row>
    <row r="3130" customHeight="1" spans="1:2">
      <c r="A3130" s="253"/>
      <c r="B3130" s="258"/>
    </row>
    <row r="3131" customHeight="1" spans="1:2">
      <c r="A3131" s="253"/>
      <c r="B3131" s="258"/>
    </row>
    <row r="3132" customHeight="1" spans="1:2">
      <c r="A3132" s="253"/>
      <c r="B3132" s="258"/>
    </row>
    <row r="3133" customHeight="1" spans="1:2">
      <c r="A3133" s="253"/>
      <c r="B3133" s="258"/>
    </row>
    <row r="3134" customHeight="1" spans="1:2">
      <c r="A3134" s="253"/>
      <c r="B3134" s="258"/>
    </row>
    <row r="3135" customHeight="1" spans="1:2">
      <c r="A3135" s="253"/>
      <c r="B3135" s="258"/>
    </row>
    <row r="3136" customHeight="1" spans="1:2">
      <c r="A3136" s="253"/>
      <c r="B3136" s="258"/>
    </row>
    <row r="3137" customHeight="1" spans="1:2">
      <c r="A3137" s="253"/>
      <c r="B3137" s="258"/>
    </row>
    <row r="3138" customHeight="1" spans="1:2">
      <c r="A3138" s="253"/>
      <c r="B3138" s="258"/>
    </row>
    <row r="3139" customHeight="1" spans="1:2">
      <c r="A3139" s="253"/>
      <c r="B3139" s="258"/>
    </row>
    <row r="3140" customHeight="1" spans="1:2">
      <c r="A3140" s="253"/>
      <c r="B3140" s="258"/>
    </row>
    <row r="3141" customHeight="1" spans="1:2">
      <c r="A3141" s="253"/>
      <c r="B3141" s="258"/>
    </row>
    <row r="3142" customHeight="1" spans="1:2">
      <c r="A3142" s="253"/>
      <c r="B3142" s="258"/>
    </row>
    <row r="3143" customHeight="1" spans="1:2">
      <c r="A3143" s="253"/>
      <c r="B3143" s="258"/>
    </row>
    <row r="3144" customHeight="1" spans="1:2">
      <c r="A3144" s="253"/>
      <c r="B3144" s="258"/>
    </row>
    <row r="3145" customHeight="1" spans="1:2">
      <c r="A3145" s="253"/>
      <c r="B3145" s="258"/>
    </row>
    <row r="3146" customHeight="1" spans="1:2">
      <c r="A3146" s="253"/>
      <c r="B3146" s="258"/>
    </row>
    <row r="3147" customHeight="1" spans="1:2">
      <c r="A3147" s="253"/>
      <c r="B3147" s="258"/>
    </row>
    <row r="3148" customHeight="1" spans="1:2">
      <c r="A3148" s="253"/>
      <c r="B3148" s="258"/>
    </row>
    <row r="3149" customHeight="1" spans="1:2">
      <c r="A3149" s="253"/>
      <c r="B3149" s="258"/>
    </row>
    <row r="3150" customHeight="1" spans="1:2">
      <c r="A3150" s="253"/>
      <c r="B3150" s="258"/>
    </row>
    <row r="3151" customHeight="1" spans="1:2">
      <c r="A3151" s="253"/>
      <c r="B3151" s="258"/>
    </row>
    <row r="3152" customHeight="1" spans="1:2">
      <c r="A3152" s="253"/>
      <c r="B3152" s="258"/>
    </row>
    <row r="3153" customHeight="1" spans="1:2">
      <c r="A3153" s="253"/>
      <c r="B3153" s="258"/>
    </row>
    <row r="3154" customHeight="1" spans="1:2">
      <c r="A3154" s="253"/>
      <c r="B3154" s="258"/>
    </row>
    <row r="3155" customHeight="1" spans="1:2">
      <c r="A3155" s="253"/>
      <c r="B3155" s="258"/>
    </row>
    <row r="3156" customHeight="1" spans="1:2">
      <c r="A3156" s="253"/>
      <c r="B3156" s="258"/>
    </row>
    <row r="3157" customHeight="1" spans="1:2">
      <c r="A3157" s="253"/>
      <c r="B3157" s="258"/>
    </row>
    <row r="3158" customHeight="1" spans="1:2">
      <c r="A3158" s="253"/>
      <c r="B3158" s="258"/>
    </row>
    <row r="3159" customHeight="1" spans="1:2">
      <c r="A3159" s="253"/>
      <c r="B3159" s="258"/>
    </row>
    <row r="3160" customHeight="1" spans="1:2">
      <c r="A3160" s="253"/>
      <c r="B3160" s="258"/>
    </row>
    <row r="3161" customHeight="1" spans="1:2">
      <c r="A3161" s="253"/>
      <c r="B3161" s="258"/>
    </row>
    <row r="3162" customHeight="1" spans="1:2">
      <c r="A3162" s="253"/>
      <c r="B3162" s="258"/>
    </row>
    <row r="3163" customHeight="1" spans="1:2">
      <c r="A3163" s="253"/>
      <c r="B3163" s="258"/>
    </row>
    <row r="3164" customHeight="1" spans="1:2">
      <c r="A3164" s="253"/>
      <c r="B3164" s="258"/>
    </row>
    <row r="3165" customHeight="1" spans="1:2">
      <c r="A3165" s="253"/>
      <c r="B3165" s="258"/>
    </row>
    <row r="3166" customHeight="1" spans="1:2">
      <c r="A3166" s="253"/>
      <c r="B3166" s="258"/>
    </row>
    <row r="3167" customHeight="1" spans="1:2">
      <c r="A3167" s="253"/>
      <c r="B3167" s="258"/>
    </row>
    <row r="3168" customHeight="1" spans="1:2">
      <c r="A3168" s="253"/>
      <c r="B3168" s="258"/>
    </row>
    <row r="3169" customHeight="1" spans="1:2">
      <c r="A3169" s="253"/>
      <c r="B3169" s="258"/>
    </row>
    <row r="3170" customHeight="1" spans="1:2">
      <c r="A3170" s="253"/>
      <c r="B3170" s="258"/>
    </row>
    <row r="3171" customHeight="1" spans="1:2">
      <c r="A3171" s="253"/>
      <c r="B3171" s="258"/>
    </row>
    <row r="3172" customHeight="1" spans="1:2">
      <c r="A3172" s="253"/>
      <c r="B3172" s="258"/>
    </row>
    <row r="3173" customHeight="1" spans="1:2">
      <c r="A3173" s="253"/>
      <c r="B3173" s="258"/>
    </row>
    <row r="3174" customHeight="1" spans="1:2">
      <c r="A3174" s="253"/>
      <c r="B3174" s="258"/>
    </row>
    <row r="3175" customHeight="1" spans="1:2">
      <c r="A3175" s="253"/>
      <c r="B3175" s="258"/>
    </row>
    <row r="3176" customHeight="1" spans="1:2">
      <c r="A3176" s="253"/>
      <c r="B3176" s="258"/>
    </row>
    <row r="3177" customHeight="1" spans="1:2">
      <c r="A3177" s="253"/>
      <c r="B3177" s="258"/>
    </row>
    <row r="3178" customHeight="1" spans="1:2">
      <c r="A3178" s="253"/>
      <c r="B3178" s="258"/>
    </row>
    <row r="3179" customHeight="1" spans="1:2">
      <c r="A3179" s="253"/>
      <c r="B3179" s="258"/>
    </row>
    <row r="3180" customHeight="1" spans="1:2">
      <c r="A3180" s="253"/>
      <c r="B3180" s="258"/>
    </row>
    <row r="3181" customHeight="1" spans="1:2">
      <c r="A3181" s="253"/>
      <c r="B3181" s="258"/>
    </row>
    <row r="3182" customHeight="1" spans="1:2">
      <c r="A3182" s="253"/>
      <c r="B3182" s="258"/>
    </row>
    <row r="3183" customHeight="1" spans="1:2">
      <c r="A3183" s="253"/>
      <c r="B3183" s="258"/>
    </row>
    <row r="3184" customHeight="1" spans="1:2">
      <c r="A3184" s="253"/>
      <c r="B3184" s="258"/>
    </row>
    <row r="3185" customHeight="1" spans="1:2">
      <c r="A3185" s="253"/>
      <c r="B3185" s="258"/>
    </row>
    <row r="3186" customHeight="1" spans="1:2">
      <c r="A3186" s="253"/>
      <c r="B3186" s="258"/>
    </row>
    <row r="3187" customHeight="1" spans="1:2">
      <c r="A3187" s="253"/>
      <c r="B3187" s="258"/>
    </row>
    <row r="3188" customHeight="1" spans="1:2">
      <c r="A3188" s="253"/>
      <c r="B3188" s="258"/>
    </row>
    <row r="3189" customHeight="1" spans="1:2">
      <c r="A3189" s="253"/>
      <c r="B3189" s="258"/>
    </row>
    <row r="3190" customHeight="1" spans="1:2">
      <c r="A3190" s="253"/>
      <c r="B3190" s="258"/>
    </row>
    <row r="3191" customHeight="1" spans="1:2">
      <c r="A3191" s="253"/>
      <c r="B3191" s="258"/>
    </row>
    <row r="3192" customHeight="1" spans="1:2">
      <c r="A3192" s="253"/>
      <c r="B3192" s="258"/>
    </row>
    <row r="3193" customHeight="1" spans="1:2">
      <c r="A3193" s="253"/>
      <c r="B3193" s="258"/>
    </row>
    <row r="3194" customHeight="1" spans="1:2">
      <c r="A3194" s="253"/>
      <c r="B3194" s="258"/>
    </row>
    <row r="3195" customHeight="1" spans="1:2">
      <c r="A3195" s="253"/>
      <c r="B3195" s="258"/>
    </row>
    <row r="3196" customHeight="1" spans="1:2">
      <c r="A3196" s="253"/>
      <c r="B3196" s="258"/>
    </row>
    <row r="3197" customHeight="1" spans="1:2">
      <c r="A3197" s="253"/>
      <c r="B3197" s="258"/>
    </row>
    <row r="3198" customHeight="1" spans="1:2">
      <c r="A3198" s="253"/>
      <c r="B3198" s="258"/>
    </row>
    <row r="3199" customHeight="1" spans="1:2">
      <c r="A3199" s="253"/>
      <c r="B3199" s="258"/>
    </row>
    <row r="3200" customHeight="1" spans="1:2">
      <c r="A3200" s="253"/>
      <c r="B3200" s="258"/>
    </row>
    <row r="3201" customHeight="1" spans="1:2">
      <c r="A3201" s="253"/>
      <c r="B3201" s="258"/>
    </row>
    <row r="3202" customHeight="1" spans="1:2">
      <c r="A3202" s="253"/>
      <c r="B3202" s="258"/>
    </row>
    <row r="3203" customHeight="1" spans="1:2">
      <c r="A3203" s="253"/>
      <c r="B3203" s="258"/>
    </row>
    <row r="3204" customHeight="1" spans="1:2">
      <c r="A3204" s="253"/>
      <c r="B3204" s="258"/>
    </row>
    <row r="3205" customHeight="1" spans="1:2">
      <c r="A3205" s="253"/>
      <c r="B3205" s="258"/>
    </row>
    <row r="3206" customHeight="1" spans="1:2">
      <c r="A3206" s="253"/>
      <c r="B3206" s="258"/>
    </row>
    <row r="3207" customHeight="1" spans="1:2">
      <c r="A3207" s="253"/>
      <c r="B3207" s="258"/>
    </row>
    <row r="3208" customHeight="1" spans="1:2">
      <c r="A3208" s="253"/>
      <c r="B3208" s="258"/>
    </row>
    <row r="3209" customHeight="1" spans="1:2">
      <c r="A3209" s="253"/>
      <c r="B3209" s="258"/>
    </row>
    <row r="3210" customHeight="1" spans="1:2">
      <c r="A3210" s="253"/>
      <c r="B3210" s="258"/>
    </row>
    <row r="3211" customHeight="1" spans="1:2">
      <c r="A3211" s="253"/>
      <c r="B3211" s="258"/>
    </row>
    <row r="3212" customHeight="1" spans="1:2">
      <c r="A3212" s="253"/>
      <c r="B3212" s="258"/>
    </row>
    <row r="3213" customHeight="1" spans="1:2">
      <c r="A3213" s="253"/>
      <c r="B3213" s="258"/>
    </row>
    <row r="3214" customHeight="1" spans="1:2">
      <c r="A3214" s="253"/>
      <c r="B3214" s="258"/>
    </row>
    <row r="3215" customHeight="1" spans="1:2">
      <c r="A3215" s="253"/>
      <c r="B3215" s="258"/>
    </row>
    <row r="3216" customHeight="1" spans="1:2">
      <c r="A3216" s="253"/>
      <c r="B3216" s="258"/>
    </row>
    <row r="3217" customHeight="1" spans="1:2">
      <c r="A3217" s="253"/>
      <c r="B3217" s="258"/>
    </row>
    <row r="3218" customHeight="1" spans="1:2">
      <c r="A3218" s="253"/>
      <c r="B3218" s="258"/>
    </row>
    <row r="3219" customHeight="1" spans="1:2">
      <c r="A3219" s="253"/>
      <c r="B3219" s="258"/>
    </row>
    <row r="3220" customHeight="1" spans="1:2">
      <c r="A3220" s="253"/>
      <c r="B3220" s="258"/>
    </row>
    <row r="3221" customHeight="1" spans="1:2">
      <c r="A3221" s="253"/>
      <c r="B3221" s="258"/>
    </row>
    <row r="3222" customHeight="1" spans="1:2">
      <c r="A3222" s="253"/>
      <c r="B3222" s="258"/>
    </row>
    <row r="3223" customHeight="1" spans="1:2">
      <c r="A3223" s="253"/>
      <c r="B3223" s="258"/>
    </row>
    <row r="3224" customHeight="1" spans="1:2">
      <c r="A3224" s="253"/>
      <c r="B3224" s="258"/>
    </row>
    <row r="3225" customHeight="1" spans="1:2">
      <c r="A3225" s="253"/>
      <c r="B3225" s="258"/>
    </row>
    <row r="3226" customHeight="1" spans="1:2">
      <c r="A3226" s="253"/>
      <c r="B3226" s="258"/>
    </row>
    <row r="3227" customHeight="1" spans="1:2">
      <c r="A3227" s="253"/>
      <c r="B3227" s="258"/>
    </row>
    <row r="3228" customHeight="1" spans="1:2">
      <c r="A3228" s="253"/>
      <c r="B3228" s="258"/>
    </row>
    <row r="3229" customHeight="1" spans="1:2">
      <c r="A3229" s="253"/>
      <c r="B3229" s="258"/>
    </row>
    <row r="3230" customHeight="1" spans="1:2">
      <c r="A3230" s="253"/>
      <c r="B3230" s="258"/>
    </row>
    <row r="3231" customHeight="1" spans="1:2">
      <c r="A3231" s="253"/>
      <c r="B3231" s="258"/>
    </row>
    <row r="3232" customHeight="1" spans="1:2">
      <c r="A3232" s="253"/>
      <c r="B3232" s="258"/>
    </row>
    <row r="3233" customHeight="1" spans="1:2">
      <c r="A3233" s="253"/>
      <c r="B3233" s="258"/>
    </row>
    <row r="3234" customHeight="1" spans="1:2">
      <c r="A3234" s="253"/>
      <c r="B3234" s="258"/>
    </row>
    <row r="3235" customHeight="1" spans="1:2">
      <c r="A3235" s="253"/>
      <c r="B3235" s="258"/>
    </row>
    <row r="3236" customHeight="1" spans="1:2">
      <c r="A3236" s="253"/>
      <c r="B3236" s="258"/>
    </row>
    <row r="3237" customHeight="1" spans="1:2">
      <c r="A3237" s="253"/>
      <c r="B3237" s="258"/>
    </row>
    <row r="3238" customHeight="1" spans="1:2">
      <c r="A3238" s="253"/>
      <c r="B3238" s="258"/>
    </row>
    <row r="3239" customHeight="1" spans="1:2">
      <c r="A3239" s="253"/>
      <c r="B3239" s="258"/>
    </row>
    <row r="3240" customHeight="1" spans="1:2">
      <c r="A3240" s="253"/>
      <c r="B3240" s="258"/>
    </row>
    <row r="3241" customHeight="1" spans="1:2">
      <c r="A3241" s="253"/>
      <c r="B3241" s="258"/>
    </row>
    <row r="3242" customHeight="1" spans="1:2">
      <c r="A3242" s="253"/>
      <c r="B3242" s="258"/>
    </row>
    <row r="3243" customHeight="1" spans="1:2">
      <c r="A3243" s="253"/>
      <c r="B3243" s="258"/>
    </row>
    <row r="3244" customHeight="1" spans="1:2">
      <c r="A3244" s="253"/>
      <c r="B3244" s="258"/>
    </row>
    <row r="3245" customHeight="1" spans="1:2">
      <c r="A3245" s="253"/>
      <c r="B3245" s="258"/>
    </row>
    <row r="3246" customHeight="1" spans="1:2">
      <c r="A3246" s="253"/>
      <c r="B3246" s="258"/>
    </row>
    <row r="3247" customHeight="1" spans="1:2">
      <c r="A3247" s="253"/>
      <c r="B3247" s="258"/>
    </row>
    <row r="3248" customHeight="1" spans="1:2">
      <c r="A3248" s="253"/>
      <c r="B3248" s="258"/>
    </row>
    <row r="3249" customHeight="1" spans="1:2">
      <c r="A3249" s="253"/>
      <c r="B3249" s="258"/>
    </row>
    <row r="3250" customHeight="1" spans="1:2">
      <c r="A3250" s="253"/>
      <c r="B3250" s="258"/>
    </row>
    <row r="3251" customHeight="1" spans="1:2">
      <c r="A3251" s="253"/>
      <c r="B3251" s="258"/>
    </row>
    <row r="3252" customHeight="1" spans="1:2">
      <c r="A3252" s="253"/>
      <c r="B3252" s="258"/>
    </row>
    <row r="3253" customHeight="1" spans="1:2">
      <c r="A3253" s="253"/>
      <c r="B3253" s="258"/>
    </row>
    <row r="3254" customHeight="1" spans="1:2">
      <c r="A3254" s="253"/>
      <c r="B3254" s="258"/>
    </row>
    <row r="3255" customHeight="1" spans="1:2">
      <c r="A3255" s="253"/>
      <c r="B3255" s="258"/>
    </row>
    <row r="3256" customHeight="1" spans="1:2">
      <c r="A3256" s="253"/>
      <c r="B3256" s="258"/>
    </row>
    <row r="3257" customHeight="1" spans="1:2">
      <c r="A3257" s="253"/>
      <c r="B3257" s="258"/>
    </row>
    <row r="3258" customHeight="1" spans="1:2">
      <c r="A3258" s="253"/>
      <c r="B3258" s="258"/>
    </row>
    <row r="3259" customHeight="1" spans="1:2">
      <c r="A3259" s="253"/>
      <c r="B3259" s="258"/>
    </row>
    <row r="3260" customHeight="1" spans="1:2">
      <c r="A3260" s="253"/>
      <c r="B3260" s="258"/>
    </row>
    <row r="3261" customHeight="1" spans="1:2">
      <c r="A3261" s="253"/>
      <c r="B3261" s="258"/>
    </row>
    <row r="3262" customHeight="1" spans="1:2">
      <c r="A3262" s="253"/>
      <c r="B3262" s="258"/>
    </row>
    <row r="3263" customHeight="1" spans="1:2">
      <c r="A3263" s="253"/>
      <c r="B3263" s="258"/>
    </row>
    <row r="3264" customHeight="1" spans="1:2">
      <c r="A3264" s="253"/>
      <c r="B3264" s="258"/>
    </row>
    <row r="3265" customHeight="1" spans="1:2">
      <c r="A3265" s="253"/>
      <c r="B3265" s="258"/>
    </row>
    <row r="3266" customHeight="1" spans="1:2">
      <c r="A3266" s="253"/>
      <c r="B3266" s="258"/>
    </row>
    <row r="3267" customHeight="1" spans="1:2">
      <c r="A3267" s="253"/>
      <c r="B3267" s="258"/>
    </row>
    <row r="3268" customHeight="1" spans="1:2">
      <c r="A3268" s="253"/>
      <c r="B3268" s="258"/>
    </row>
    <row r="3269" customHeight="1" spans="1:2">
      <c r="A3269" s="253"/>
      <c r="B3269" s="258"/>
    </row>
    <row r="3270" customHeight="1" spans="1:2">
      <c r="A3270" s="253"/>
      <c r="B3270" s="258"/>
    </row>
    <row r="3271" customHeight="1" spans="1:2">
      <c r="A3271" s="253"/>
      <c r="B3271" s="258"/>
    </row>
    <row r="3272" customHeight="1" spans="1:2">
      <c r="A3272" s="253"/>
      <c r="B3272" s="258"/>
    </row>
    <row r="3273" customHeight="1" spans="1:2">
      <c r="A3273" s="253"/>
      <c r="B3273" s="258"/>
    </row>
    <row r="3274" customHeight="1" spans="1:2">
      <c r="A3274" s="253"/>
      <c r="B3274" s="258"/>
    </row>
    <row r="3275" customHeight="1" spans="1:2">
      <c r="A3275" s="253"/>
      <c r="B3275" s="258"/>
    </row>
    <row r="3276" customHeight="1" spans="1:2">
      <c r="A3276" s="253"/>
      <c r="B3276" s="258"/>
    </row>
    <row r="3277" customHeight="1" spans="1:2">
      <c r="A3277" s="253"/>
      <c r="B3277" s="258"/>
    </row>
    <row r="3278" customHeight="1" spans="1:2">
      <c r="A3278" s="253"/>
      <c r="B3278" s="258"/>
    </row>
    <row r="3279" customHeight="1" spans="1:2">
      <c r="A3279" s="253"/>
      <c r="B3279" s="258"/>
    </row>
    <row r="3280" customHeight="1" spans="1:2">
      <c r="A3280" s="253"/>
      <c r="B3280" s="258"/>
    </row>
    <row r="3281" customHeight="1" spans="1:2">
      <c r="A3281" s="253"/>
      <c r="B3281" s="258"/>
    </row>
    <row r="3282" customHeight="1" spans="1:2">
      <c r="A3282" s="253"/>
      <c r="B3282" s="258"/>
    </row>
    <row r="3283" customHeight="1" spans="1:2">
      <c r="A3283" s="253"/>
      <c r="B3283" s="258"/>
    </row>
    <row r="3284" customHeight="1" spans="1:2">
      <c r="A3284" s="253"/>
      <c r="B3284" s="258"/>
    </row>
    <row r="3285" customHeight="1" spans="1:2">
      <c r="A3285" s="253"/>
      <c r="B3285" s="258"/>
    </row>
    <row r="3286" customHeight="1" spans="1:2">
      <c r="A3286" s="253"/>
      <c r="B3286" s="258"/>
    </row>
    <row r="3287" customHeight="1" spans="1:2">
      <c r="A3287" s="253"/>
      <c r="B3287" s="258"/>
    </row>
    <row r="3288" customHeight="1" spans="1:2">
      <c r="A3288" s="253"/>
      <c r="B3288" s="258"/>
    </row>
    <row r="3289" customHeight="1" spans="1:2">
      <c r="A3289" s="253"/>
      <c r="B3289" s="258"/>
    </row>
    <row r="3290" customHeight="1" spans="1:2">
      <c r="A3290" s="253"/>
      <c r="B3290" s="258"/>
    </row>
    <row r="3291" customHeight="1" spans="1:2">
      <c r="A3291" s="253"/>
      <c r="B3291" s="258"/>
    </row>
    <row r="3292" customHeight="1" spans="1:2">
      <c r="A3292" s="253"/>
      <c r="B3292" s="258"/>
    </row>
    <row r="3293" customHeight="1" spans="1:2">
      <c r="A3293" s="253"/>
      <c r="B3293" s="258"/>
    </row>
    <row r="3294" customHeight="1" spans="1:2">
      <c r="A3294" s="253"/>
      <c r="B3294" s="258"/>
    </row>
    <row r="3295" customHeight="1" spans="1:2">
      <c r="A3295" s="253"/>
      <c r="B3295" s="258"/>
    </row>
    <row r="3296" customHeight="1" spans="1:2">
      <c r="A3296" s="253"/>
      <c r="B3296" s="258"/>
    </row>
    <row r="3297" customHeight="1" spans="1:2">
      <c r="A3297" s="253"/>
      <c r="B3297" s="258"/>
    </row>
    <row r="3298" customHeight="1" spans="1:2">
      <c r="A3298" s="253"/>
      <c r="B3298" s="258"/>
    </row>
    <row r="3299" customHeight="1" spans="1:2">
      <c r="A3299" s="253"/>
      <c r="B3299" s="258"/>
    </row>
    <row r="3300" customHeight="1" spans="1:2">
      <c r="A3300" s="253"/>
      <c r="B3300" s="258"/>
    </row>
    <row r="3301" customHeight="1" spans="1:2">
      <c r="A3301" s="253"/>
      <c r="B3301" s="258"/>
    </row>
    <row r="3302" customHeight="1" spans="1:2">
      <c r="A3302" s="253"/>
      <c r="B3302" s="258"/>
    </row>
    <row r="3303" customHeight="1" spans="1:2">
      <c r="A3303" s="253"/>
      <c r="B3303" s="258"/>
    </row>
    <row r="3304" customHeight="1" spans="1:2">
      <c r="A3304" s="253"/>
      <c r="B3304" s="258"/>
    </row>
    <row r="3305" customHeight="1" spans="1:2">
      <c r="A3305" s="253"/>
      <c r="B3305" s="258"/>
    </row>
    <row r="3306" customHeight="1" spans="1:2">
      <c r="A3306" s="253"/>
      <c r="B3306" s="258"/>
    </row>
    <row r="3307" customHeight="1" spans="1:2">
      <c r="A3307" s="253"/>
      <c r="B3307" s="258"/>
    </row>
    <row r="3308" customHeight="1" spans="1:2">
      <c r="A3308" s="253"/>
      <c r="B3308" s="258"/>
    </row>
    <row r="3309" customHeight="1" spans="1:2">
      <c r="A3309" s="253"/>
      <c r="B3309" s="258"/>
    </row>
    <row r="3310" customHeight="1" spans="1:2">
      <c r="A3310" s="253"/>
      <c r="B3310" s="258"/>
    </row>
    <row r="3311" customHeight="1" spans="1:2">
      <c r="A3311" s="253"/>
      <c r="B3311" s="258"/>
    </row>
    <row r="3312" customHeight="1" spans="1:2">
      <c r="A3312" s="253"/>
      <c r="B3312" s="258"/>
    </row>
    <row r="3313" customHeight="1" spans="1:2">
      <c r="A3313" s="253"/>
      <c r="B3313" s="258"/>
    </row>
    <row r="3314" customHeight="1" spans="1:2">
      <c r="A3314" s="253"/>
      <c r="B3314" s="258"/>
    </row>
    <row r="3315" customHeight="1" spans="1:2">
      <c r="A3315" s="253"/>
      <c r="B3315" s="258"/>
    </row>
    <row r="3316" customHeight="1" spans="1:2">
      <c r="A3316" s="253"/>
      <c r="B3316" s="258"/>
    </row>
    <row r="3317" customHeight="1" spans="1:2">
      <c r="A3317" s="253"/>
      <c r="B3317" s="258"/>
    </row>
    <row r="3318" customHeight="1" spans="1:2">
      <c r="A3318" s="253"/>
      <c r="B3318" s="258"/>
    </row>
    <row r="3319" customHeight="1" spans="1:2">
      <c r="A3319" s="253"/>
      <c r="B3319" s="258"/>
    </row>
    <row r="3320" customHeight="1" spans="1:2">
      <c r="A3320" s="253"/>
      <c r="B3320" s="258"/>
    </row>
    <row r="3321" customHeight="1" spans="1:2">
      <c r="A3321" s="253"/>
      <c r="B3321" s="258"/>
    </row>
    <row r="3322" customHeight="1" spans="1:2">
      <c r="A3322" s="253"/>
      <c r="B3322" s="258"/>
    </row>
    <row r="3323" customHeight="1" spans="1:2">
      <c r="A3323" s="253"/>
      <c r="B3323" s="258"/>
    </row>
    <row r="3324" customHeight="1" spans="1:2">
      <c r="A3324" s="253"/>
      <c r="B3324" s="258"/>
    </row>
    <row r="3325" customHeight="1" spans="1:2">
      <c r="A3325" s="253"/>
      <c r="B3325" s="258"/>
    </row>
    <row r="3326" customHeight="1" spans="1:2">
      <c r="A3326" s="253"/>
      <c r="B3326" s="258"/>
    </row>
    <row r="3327" customHeight="1" spans="1:2">
      <c r="A3327" s="253"/>
      <c r="B3327" s="258"/>
    </row>
    <row r="3328" customHeight="1" spans="1:2">
      <c r="A3328" s="253"/>
      <c r="B3328" s="258"/>
    </row>
    <row r="3329" customHeight="1" spans="1:2">
      <c r="A3329" s="253"/>
      <c r="B3329" s="258"/>
    </row>
    <row r="3330" customHeight="1" spans="1:2">
      <c r="A3330" s="253"/>
      <c r="B3330" s="258"/>
    </row>
    <row r="3331" customHeight="1" spans="1:2">
      <c r="A3331" s="253"/>
      <c r="B3331" s="258"/>
    </row>
    <row r="3332" customHeight="1" spans="1:2">
      <c r="A3332" s="253"/>
      <c r="B3332" s="258"/>
    </row>
    <row r="3333" customHeight="1" spans="1:2">
      <c r="A3333" s="253"/>
      <c r="B3333" s="258"/>
    </row>
    <row r="3334" customHeight="1" spans="1:2">
      <c r="A3334" s="253"/>
      <c r="B3334" s="258"/>
    </row>
    <row r="3335" customHeight="1" spans="1:2">
      <c r="A3335" s="253"/>
      <c r="B3335" s="258"/>
    </row>
    <row r="3336" customHeight="1" spans="1:2">
      <c r="A3336" s="253"/>
      <c r="B3336" s="258"/>
    </row>
    <row r="3337" customHeight="1" spans="1:2">
      <c r="A3337" s="253"/>
      <c r="B3337" s="258"/>
    </row>
    <row r="3338" customHeight="1" spans="1:2">
      <c r="A3338" s="253"/>
      <c r="B3338" s="258"/>
    </row>
    <row r="3339" customHeight="1" spans="1:2">
      <c r="A3339" s="253"/>
      <c r="B3339" s="258"/>
    </row>
    <row r="3340" customHeight="1" spans="1:2">
      <c r="A3340" s="253"/>
      <c r="B3340" s="258"/>
    </row>
    <row r="3341" customHeight="1" spans="1:2">
      <c r="A3341" s="253"/>
      <c r="B3341" s="258"/>
    </row>
    <row r="3342" customHeight="1" spans="1:2">
      <c r="A3342" s="253"/>
      <c r="B3342" s="258"/>
    </row>
    <row r="3343" customHeight="1" spans="1:2">
      <c r="A3343" s="253"/>
      <c r="B3343" s="258"/>
    </row>
    <row r="3344" customHeight="1" spans="1:2">
      <c r="A3344" s="253"/>
      <c r="B3344" s="258"/>
    </row>
    <row r="3345" customHeight="1" spans="1:2">
      <c r="A3345" s="253"/>
      <c r="B3345" s="258"/>
    </row>
    <row r="3346" customHeight="1" spans="1:2">
      <c r="A3346" s="253"/>
      <c r="B3346" s="258"/>
    </row>
    <row r="3347" customHeight="1" spans="1:2">
      <c r="A3347" s="253"/>
      <c r="B3347" s="258"/>
    </row>
    <row r="3348" customHeight="1" spans="1:2">
      <c r="A3348" s="253"/>
      <c r="B3348" s="258"/>
    </row>
    <row r="3349" customHeight="1" spans="1:2">
      <c r="A3349" s="253"/>
      <c r="B3349" s="258"/>
    </row>
    <row r="3350" customHeight="1" spans="1:2">
      <c r="A3350" s="253"/>
      <c r="B3350" s="258"/>
    </row>
    <row r="3351" customHeight="1" spans="1:2">
      <c r="A3351" s="253"/>
      <c r="B3351" s="258"/>
    </row>
    <row r="3352" customHeight="1" spans="1:2">
      <c r="A3352" s="253"/>
      <c r="B3352" s="258"/>
    </row>
    <row r="3353" customHeight="1" spans="1:2">
      <c r="A3353" s="253"/>
      <c r="B3353" s="258"/>
    </row>
    <row r="3354" customHeight="1" spans="1:2">
      <c r="A3354" s="253"/>
      <c r="B3354" s="258"/>
    </row>
    <row r="3355" customHeight="1" spans="1:2">
      <c r="A3355" s="253"/>
      <c r="B3355" s="258"/>
    </row>
    <row r="3356" customHeight="1" spans="1:2">
      <c r="A3356" s="253"/>
      <c r="B3356" s="258"/>
    </row>
    <row r="3357" customHeight="1" spans="1:2">
      <c r="A3357" s="253"/>
      <c r="B3357" s="258"/>
    </row>
    <row r="3358" customHeight="1" spans="1:2">
      <c r="A3358" s="253"/>
      <c r="B3358" s="258"/>
    </row>
    <row r="3359" customHeight="1" spans="1:2">
      <c r="A3359" s="253"/>
      <c r="B3359" s="258"/>
    </row>
    <row r="3360" customHeight="1" spans="1:2">
      <c r="A3360" s="253"/>
      <c r="B3360" s="258"/>
    </row>
    <row r="3361" customHeight="1" spans="1:2">
      <c r="A3361" s="253"/>
      <c r="B3361" s="258"/>
    </row>
    <row r="3362" customHeight="1" spans="1:2">
      <c r="A3362" s="253"/>
      <c r="B3362" s="258"/>
    </row>
    <row r="3363" customHeight="1" spans="1:2">
      <c r="A3363" s="253"/>
      <c r="B3363" s="258"/>
    </row>
    <row r="3364" customHeight="1" spans="1:2">
      <c r="A3364" s="253"/>
      <c r="B3364" s="258"/>
    </row>
    <row r="3365" customHeight="1" spans="1:2">
      <c r="A3365" s="253"/>
      <c r="B3365" s="258"/>
    </row>
    <row r="3366" customHeight="1" spans="1:2">
      <c r="A3366" s="253"/>
      <c r="B3366" s="258"/>
    </row>
    <row r="3367" customHeight="1" spans="1:2">
      <c r="A3367" s="253"/>
      <c r="B3367" s="258"/>
    </row>
    <row r="3368" customHeight="1" spans="1:2">
      <c r="A3368" s="253"/>
      <c r="B3368" s="258"/>
    </row>
    <row r="3369" customHeight="1" spans="1:2">
      <c r="A3369" s="253"/>
      <c r="B3369" s="258"/>
    </row>
    <row r="3370" customHeight="1" spans="1:2">
      <c r="A3370" s="253"/>
      <c r="B3370" s="258"/>
    </row>
    <row r="3371" customHeight="1" spans="1:2">
      <c r="A3371" s="253"/>
      <c r="B3371" s="258"/>
    </row>
    <row r="3372" customHeight="1" spans="1:2">
      <c r="A3372" s="253"/>
      <c r="B3372" s="258"/>
    </row>
    <row r="3373" customHeight="1" spans="1:2">
      <c r="A3373" s="253"/>
      <c r="B3373" s="258"/>
    </row>
    <row r="3374" customHeight="1" spans="1:2">
      <c r="A3374" s="253"/>
      <c r="B3374" s="258"/>
    </row>
    <row r="3375" customHeight="1" spans="1:2">
      <c r="A3375" s="253"/>
      <c r="B3375" s="258"/>
    </row>
    <row r="3376" customHeight="1" spans="1:2">
      <c r="A3376" s="253"/>
      <c r="B3376" s="258"/>
    </row>
    <row r="3377" customHeight="1" spans="1:2">
      <c r="A3377" s="253"/>
      <c r="B3377" s="258"/>
    </row>
    <row r="3378" customHeight="1" spans="1:2">
      <c r="A3378" s="253"/>
      <c r="B3378" s="258"/>
    </row>
    <row r="3379" customHeight="1" spans="1:2">
      <c r="A3379" s="253"/>
      <c r="B3379" s="258"/>
    </row>
    <row r="3380" customHeight="1" spans="1:2">
      <c r="A3380" s="253"/>
      <c r="B3380" s="258"/>
    </row>
    <row r="3381" customHeight="1" spans="1:2">
      <c r="A3381" s="253"/>
      <c r="B3381" s="258"/>
    </row>
    <row r="3382" customHeight="1" spans="1:2">
      <c r="A3382" s="253"/>
      <c r="B3382" s="258"/>
    </row>
    <row r="3383" customHeight="1" spans="1:2">
      <c r="A3383" s="253"/>
      <c r="B3383" s="258"/>
    </row>
    <row r="3384" customHeight="1" spans="1:2">
      <c r="A3384" s="253"/>
      <c r="B3384" s="258"/>
    </row>
    <row r="3385" customHeight="1" spans="1:2">
      <c r="A3385" s="253"/>
      <c r="B3385" s="258"/>
    </row>
    <row r="3386" customHeight="1" spans="1:2">
      <c r="A3386" s="253"/>
      <c r="B3386" s="258"/>
    </row>
    <row r="3387" customHeight="1" spans="1:2">
      <c r="A3387" s="253"/>
      <c r="B3387" s="258"/>
    </row>
    <row r="3388" customHeight="1" spans="1:2">
      <c r="A3388" s="253"/>
      <c r="B3388" s="258"/>
    </row>
    <row r="3389" customHeight="1" spans="1:2">
      <c r="A3389" s="253"/>
      <c r="B3389" s="258"/>
    </row>
    <row r="3390" customHeight="1" spans="1:2">
      <c r="A3390" s="253"/>
      <c r="B3390" s="258"/>
    </row>
    <row r="3391" customHeight="1" spans="1:2">
      <c r="A3391" s="253"/>
      <c r="B3391" s="258"/>
    </row>
    <row r="3392" customHeight="1" spans="1:2">
      <c r="A3392" s="253"/>
      <c r="B3392" s="258"/>
    </row>
    <row r="3393" customHeight="1" spans="1:2">
      <c r="A3393" s="253"/>
      <c r="B3393" s="258"/>
    </row>
    <row r="3394" customHeight="1" spans="1:2">
      <c r="A3394" s="253"/>
      <c r="B3394" s="258"/>
    </row>
    <row r="3395" customHeight="1" spans="1:2">
      <c r="A3395" s="253"/>
      <c r="B3395" s="258"/>
    </row>
    <row r="3396" customHeight="1" spans="1:2">
      <c r="A3396" s="253"/>
      <c r="B3396" s="258"/>
    </row>
    <row r="3397" customHeight="1" spans="1:2">
      <c r="A3397" s="253"/>
      <c r="B3397" s="258"/>
    </row>
    <row r="3398" customHeight="1" spans="1:2">
      <c r="A3398" s="253"/>
      <c r="B3398" s="258"/>
    </row>
    <row r="3399" customHeight="1" spans="1:2">
      <c r="A3399" s="253"/>
      <c r="B3399" s="258"/>
    </row>
    <row r="3400" customHeight="1" spans="1:2">
      <c r="A3400" s="253"/>
      <c r="B3400" s="258"/>
    </row>
    <row r="3401" customHeight="1" spans="1:2">
      <c r="A3401" s="253"/>
      <c r="B3401" s="258"/>
    </row>
    <row r="3402" customHeight="1" spans="1:2">
      <c r="A3402" s="253"/>
      <c r="B3402" s="258"/>
    </row>
    <row r="3403" customHeight="1" spans="1:2">
      <c r="A3403" s="253"/>
      <c r="B3403" s="258"/>
    </row>
    <row r="3404" customHeight="1" spans="1:2">
      <c r="A3404" s="253"/>
      <c r="B3404" s="258"/>
    </row>
    <row r="3405" customHeight="1" spans="1:2">
      <c r="A3405" s="253"/>
      <c r="B3405" s="258"/>
    </row>
    <row r="3406" customHeight="1" spans="1:2">
      <c r="A3406" s="253"/>
      <c r="B3406" s="258"/>
    </row>
    <row r="3407" customHeight="1" spans="1:2">
      <c r="A3407" s="253"/>
      <c r="B3407" s="258"/>
    </row>
    <row r="3408" customHeight="1" spans="1:2">
      <c r="A3408" s="253"/>
      <c r="B3408" s="258"/>
    </row>
    <row r="3409" customHeight="1" spans="1:2">
      <c r="A3409" s="253"/>
      <c r="B3409" s="258"/>
    </row>
    <row r="3410" customHeight="1" spans="1:2">
      <c r="A3410" s="253"/>
      <c r="B3410" s="258"/>
    </row>
    <row r="3411" customHeight="1" spans="1:2">
      <c r="A3411" s="253"/>
      <c r="B3411" s="258"/>
    </row>
    <row r="3412" customHeight="1" spans="1:2">
      <c r="A3412" s="253"/>
      <c r="B3412" s="258"/>
    </row>
    <row r="3413" customHeight="1" spans="1:2">
      <c r="A3413" s="253"/>
      <c r="B3413" s="258"/>
    </row>
    <row r="3414" customHeight="1" spans="1:2">
      <c r="A3414" s="253"/>
      <c r="B3414" s="258"/>
    </row>
    <row r="3415" customHeight="1" spans="1:2">
      <c r="A3415" s="253"/>
      <c r="B3415" s="258"/>
    </row>
    <row r="3416" customHeight="1" spans="1:2">
      <c r="A3416" s="253"/>
      <c r="B3416" s="258"/>
    </row>
    <row r="3417" customHeight="1" spans="1:2">
      <c r="A3417" s="253"/>
      <c r="B3417" s="258"/>
    </row>
    <row r="3418" customHeight="1" spans="1:2">
      <c r="A3418" s="253"/>
      <c r="B3418" s="258"/>
    </row>
    <row r="3419" customHeight="1" spans="1:2">
      <c r="A3419" s="253"/>
      <c r="B3419" s="258"/>
    </row>
    <row r="3420" customHeight="1" spans="1:2">
      <c r="A3420" s="253"/>
      <c r="B3420" s="258"/>
    </row>
    <row r="3421" customHeight="1" spans="1:2">
      <c r="A3421" s="253"/>
      <c r="B3421" s="258"/>
    </row>
    <row r="3422" customHeight="1" spans="1:2">
      <c r="A3422" s="253"/>
      <c r="B3422" s="258"/>
    </row>
    <row r="3423" customHeight="1" spans="1:2">
      <c r="A3423" s="253"/>
      <c r="B3423" s="258"/>
    </row>
    <row r="3424" customHeight="1" spans="1:2">
      <c r="A3424" s="253"/>
      <c r="B3424" s="258"/>
    </row>
    <row r="3425" customHeight="1" spans="1:2">
      <c r="A3425" s="253"/>
      <c r="B3425" s="258"/>
    </row>
    <row r="3426" customHeight="1" spans="1:2">
      <c r="A3426" s="253"/>
      <c r="B3426" s="258"/>
    </row>
    <row r="3427" customHeight="1" spans="1:2">
      <c r="A3427" s="253"/>
      <c r="B3427" s="258"/>
    </row>
    <row r="3428" customHeight="1" spans="1:2">
      <c r="A3428" s="253"/>
      <c r="B3428" s="258"/>
    </row>
    <row r="3429" customHeight="1" spans="1:2">
      <c r="A3429" s="253"/>
      <c r="B3429" s="258"/>
    </row>
    <row r="3430" customHeight="1" spans="1:2">
      <c r="A3430" s="253"/>
      <c r="B3430" s="258"/>
    </row>
    <row r="3431" customHeight="1" spans="1:2">
      <c r="A3431" s="253"/>
      <c r="B3431" s="258"/>
    </row>
    <row r="3432" customHeight="1" spans="1:2">
      <c r="A3432" s="253"/>
      <c r="B3432" s="258"/>
    </row>
    <row r="3433" customHeight="1" spans="1:2">
      <c r="A3433" s="253"/>
      <c r="B3433" s="258"/>
    </row>
    <row r="3434" customHeight="1" spans="1:2">
      <c r="A3434" s="253"/>
      <c r="B3434" s="258"/>
    </row>
    <row r="3435" customHeight="1" spans="1:2">
      <c r="A3435" s="253"/>
      <c r="B3435" s="258"/>
    </row>
    <row r="3436" customHeight="1" spans="1:2">
      <c r="A3436" s="253"/>
      <c r="B3436" s="258"/>
    </row>
    <row r="3437" customHeight="1" spans="1:2">
      <c r="A3437" s="253"/>
      <c r="B3437" s="258"/>
    </row>
    <row r="3438" customHeight="1" spans="1:2">
      <c r="A3438" s="253"/>
      <c r="B3438" s="258"/>
    </row>
    <row r="3439" customHeight="1" spans="1:2">
      <c r="A3439" s="253"/>
      <c r="B3439" s="258"/>
    </row>
    <row r="3440" customHeight="1" spans="1:2">
      <c r="A3440" s="253"/>
      <c r="B3440" s="258"/>
    </row>
    <row r="3441" customHeight="1" spans="1:2">
      <c r="A3441" s="253"/>
      <c r="B3441" s="258"/>
    </row>
    <row r="3442" customHeight="1" spans="1:2">
      <c r="A3442" s="253"/>
      <c r="B3442" s="258"/>
    </row>
    <row r="3443" customHeight="1" spans="1:2">
      <c r="A3443" s="253"/>
      <c r="B3443" s="258"/>
    </row>
    <row r="3444" customHeight="1" spans="1:2">
      <c r="A3444" s="253"/>
      <c r="B3444" s="258"/>
    </row>
    <row r="3445" customHeight="1" spans="1:2">
      <c r="A3445" s="253"/>
      <c r="B3445" s="258"/>
    </row>
    <row r="3446" customHeight="1" spans="1:2">
      <c r="A3446" s="253"/>
      <c r="B3446" s="258"/>
    </row>
    <row r="3447" customHeight="1" spans="1:2">
      <c r="A3447" s="253"/>
      <c r="B3447" s="258"/>
    </row>
    <row r="3448" customHeight="1" spans="1:2">
      <c r="A3448" s="253"/>
      <c r="B3448" s="258"/>
    </row>
    <row r="3449" customHeight="1" spans="1:2">
      <c r="A3449" s="253"/>
      <c r="B3449" s="258"/>
    </row>
    <row r="3450" customHeight="1" spans="1:2">
      <c r="A3450" s="253"/>
      <c r="B3450" s="258"/>
    </row>
    <row r="3451" customHeight="1" spans="1:2">
      <c r="A3451" s="253"/>
      <c r="B3451" s="258"/>
    </row>
    <row r="3452" customHeight="1" spans="1:2">
      <c r="A3452" s="253"/>
      <c r="B3452" s="258"/>
    </row>
    <row r="3453" customHeight="1" spans="1:2">
      <c r="A3453" s="253"/>
      <c r="B3453" s="258"/>
    </row>
    <row r="3454" customHeight="1" spans="1:2">
      <c r="A3454" s="253"/>
      <c r="B3454" s="258"/>
    </row>
    <row r="3455" customHeight="1" spans="1:2">
      <c r="A3455" s="253"/>
      <c r="B3455" s="258"/>
    </row>
    <row r="3456" customHeight="1" spans="1:2">
      <c r="A3456" s="253"/>
      <c r="B3456" s="258"/>
    </row>
    <row r="3457" customHeight="1" spans="1:2">
      <c r="A3457" s="253"/>
      <c r="B3457" s="258"/>
    </row>
    <row r="3458" customHeight="1" spans="1:2">
      <c r="A3458" s="253"/>
      <c r="B3458" s="258"/>
    </row>
    <row r="3459" customHeight="1" spans="1:2">
      <c r="A3459" s="253"/>
      <c r="B3459" s="258"/>
    </row>
    <row r="3460" customHeight="1" spans="1:2">
      <c r="A3460" s="253"/>
      <c r="B3460" s="258"/>
    </row>
    <row r="3461" customHeight="1" spans="1:2">
      <c r="A3461" s="253"/>
      <c r="B3461" s="258"/>
    </row>
    <row r="3462" customHeight="1" spans="1:2">
      <c r="A3462" s="253"/>
      <c r="B3462" s="258"/>
    </row>
    <row r="3463" customHeight="1" spans="1:2">
      <c r="A3463" s="253"/>
      <c r="B3463" s="258"/>
    </row>
    <row r="3464" customHeight="1" spans="1:2">
      <c r="A3464" s="253"/>
      <c r="B3464" s="258"/>
    </row>
    <row r="3465" customHeight="1" spans="1:2">
      <c r="A3465" s="253"/>
      <c r="B3465" s="258"/>
    </row>
    <row r="3466" customHeight="1" spans="1:2">
      <c r="A3466" s="253"/>
      <c r="B3466" s="258"/>
    </row>
    <row r="3467" customHeight="1" spans="1:2">
      <c r="A3467" s="253"/>
      <c r="B3467" s="258"/>
    </row>
    <row r="3468" customHeight="1" spans="1:2">
      <c r="A3468" s="253"/>
      <c r="B3468" s="258"/>
    </row>
    <row r="3469" customHeight="1" spans="1:2">
      <c r="A3469" s="253"/>
      <c r="B3469" s="258"/>
    </row>
    <row r="3470" customHeight="1" spans="1:2">
      <c r="A3470" s="253"/>
      <c r="B3470" s="258"/>
    </row>
    <row r="3471" customHeight="1" spans="1:2">
      <c r="A3471" s="253"/>
      <c r="B3471" s="258"/>
    </row>
    <row r="3472" customHeight="1" spans="1:2">
      <c r="A3472" s="253"/>
      <c r="B3472" s="258"/>
    </row>
    <row r="3473" customHeight="1" spans="1:2">
      <c r="A3473" s="253"/>
      <c r="B3473" s="258"/>
    </row>
    <row r="3474" customHeight="1" spans="1:2">
      <c r="A3474" s="253"/>
      <c r="B3474" s="258"/>
    </row>
    <row r="3475" customHeight="1" spans="1:2">
      <c r="A3475" s="253"/>
      <c r="B3475" s="258"/>
    </row>
    <row r="3476" customHeight="1" spans="1:2">
      <c r="A3476" s="253"/>
      <c r="B3476" s="258"/>
    </row>
    <row r="3477" customHeight="1" spans="1:2">
      <c r="A3477" s="253"/>
      <c r="B3477" s="258"/>
    </row>
    <row r="3478" customHeight="1" spans="1:2">
      <c r="A3478" s="253"/>
      <c r="B3478" s="258"/>
    </row>
    <row r="3479" customHeight="1" spans="1:2">
      <c r="A3479" s="253"/>
      <c r="B3479" s="258"/>
    </row>
    <row r="3480" customHeight="1" spans="1:2">
      <c r="A3480" s="253"/>
      <c r="B3480" s="258"/>
    </row>
    <row r="3481" customHeight="1" spans="1:2">
      <c r="A3481" s="253"/>
      <c r="B3481" s="258"/>
    </row>
    <row r="3482" customHeight="1" spans="1:2">
      <c r="A3482" s="253"/>
      <c r="B3482" s="258"/>
    </row>
    <row r="3483" customHeight="1" spans="1:2">
      <c r="A3483" s="253"/>
      <c r="B3483" s="258"/>
    </row>
    <row r="3484" customHeight="1" spans="1:2">
      <c r="A3484" s="253"/>
      <c r="B3484" s="258"/>
    </row>
    <row r="3485" customHeight="1" spans="1:2">
      <c r="A3485" s="253"/>
      <c r="B3485" s="258"/>
    </row>
    <row r="3486" customHeight="1" spans="1:2">
      <c r="A3486" s="253"/>
      <c r="B3486" s="258"/>
    </row>
    <row r="3487" customHeight="1" spans="1:2">
      <c r="A3487" s="253"/>
      <c r="B3487" s="258"/>
    </row>
    <row r="3488" customHeight="1" spans="1:2">
      <c r="A3488" s="253"/>
      <c r="B3488" s="258"/>
    </row>
    <row r="3489" customHeight="1" spans="1:2">
      <c r="A3489" s="253"/>
      <c r="B3489" s="258"/>
    </row>
    <row r="3490" customHeight="1" spans="1:2">
      <c r="A3490" s="253"/>
      <c r="B3490" s="258"/>
    </row>
    <row r="3491" customHeight="1" spans="1:2">
      <c r="A3491" s="253"/>
      <c r="B3491" s="258"/>
    </row>
    <row r="3492" customHeight="1" spans="1:2">
      <c r="A3492" s="253"/>
      <c r="B3492" s="258"/>
    </row>
    <row r="3493" customHeight="1" spans="1:2">
      <c r="A3493" s="253"/>
      <c r="B3493" s="258"/>
    </row>
    <row r="3494" customHeight="1" spans="1:2">
      <c r="A3494" s="253"/>
      <c r="B3494" s="258"/>
    </row>
    <row r="3495" customHeight="1" spans="1:2">
      <c r="A3495" s="253"/>
      <c r="B3495" s="258"/>
    </row>
    <row r="3496" customHeight="1" spans="1:2">
      <c r="A3496" s="253"/>
      <c r="B3496" s="258"/>
    </row>
    <row r="3497" customHeight="1" spans="1:2">
      <c r="A3497" s="253"/>
      <c r="B3497" s="258"/>
    </row>
    <row r="3498" customHeight="1" spans="1:2">
      <c r="A3498" s="253"/>
      <c r="B3498" s="258"/>
    </row>
    <row r="3499" customHeight="1" spans="1:2">
      <c r="A3499" s="253"/>
      <c r="B3499" s="258"/>
    </row>
    <row r="3500" customHeight="1" spans="1:2">
      <c r="A3500" s="253"/>
      <c r="B3500" s="258"/>
    </row>
    <row r="3501" customHeight="1" spans="1:2">
      <c r="A3501" s="253"/>
      <c r="B3501" s="258"/>
    </row>
    <row r="3502" customHeight="1" spans="1:2">
      <c r="A3502" s="253"/>
      <c r="B3502" s="258"/>
    </row>
    <row r="3503" customHeight="1" spans="1:2">
      <c r="A3503" s="253"/>
      <c r="B3503" s="258"/>
    </row>
    <row r="3504" customHeight="1" spans="1:2">
      <c r="A3504" s="253"/>
      <c r="B3504" s="258"/>
    </row>
    <row r="3505" customHeight="1" spans="1:2">
      <c r="A3505" s="253"/>
      <c r="B3505" s="258"/>
    </row>
    <row r="3506" customHeight="1" spans="1:2">
      <c r="A3506" s="253"/>
      <c r="B3506" s="258"/>
    </row>
    <row r="3507" customHeight="1" spans="1:2">
      <c r="A3507" s="253"/>
      <c r="B3507" s="258"/>
    </row>
    <row r="3508" customHeight="1" spans="1:2">
      <c r="A3508" s="253"/>
      <c r="B3508" s="258"/>
    </row>
    <row r="3509" customHeight="1" spans="1:2">
      <c r="A3509" s="253"/>
      <c r="B3509" s="258"/>
    </row>
    <row r="3510" customHeight="1" spans="1:2">
      <c r="A3510" s="253"/>
      <c r="B3510" s="258"/>
    </row>
    <row r="3511" customHeight="1" spans="1:2">
      <c r="A3511" s="253"/>
      <c r="B3511" s="258"/>
    </row>
    <row r="3512" customHeight="1" spans="1:2">
      <c r="A3512" s="253"/>
      <c r="B3512" s="258"/>
    </row>
    <row r="3513" customHeight="1" spans="1:2">
      <c r="A3513" s="253"/>
      <c r="B3513" s="258"/>
    </row>
    <row r="3514" customHeight="1" spans="1:2">
      <c r="A3514" s="253"/>
      <c r="B3514" s="258"/>
    </row>
    <row r="3515" customHeight="1" spans="1:2">
      <c r="A3515" s="253"/>
      <c r="B3515" s="258"/>
    </row>
    <row r="3516" customHeight="1" spans="1:2">
      <c r="A3516" s="253"/>
      <c r="B3516" s="258"/>
    </row>
    <row r="3517" customHeight="1" spans="1:2">
      <c r="A3517" s="253"/>
      <c r="B3517" s="258"/>
    </row>
    <row r="3518" customHeight="1" spans="1:2">
      <c r="A3518" s="253"/>
      <c r="B3518" s="258"/>
    </row>
    <row r="3519" customHeight="1" spans="1:2">
      <c r="A3519" s="253"/>
      <c r="B3519" s="258"/>
    </row>
    <row r="3520" customHeight="1" spans="1:2">
      <c r="A3520" s="253"/>
      <c r="B3520" s="258"/>
    </row>
    <row r="3521" customHeight="1" spans="1:2">
      <c r="A3521" s="253"/>
      <c r="B3521" s="258"/>
    </row>
    <row r="3522" customHeight="1" spans="1:2">
      <c r="A3522" s="253"/>
      <c r="B3522" s="258"/>
    </row>
    <row r="3523" customHeight="1" spans="1:2">
      <c r="A3523" s="253"/>
      <c r="B3523" s="258"/>
    </row>
    <row r="3524" customHeight="1" spans="1:2">
      <c r="A3524" s="253"/>
      <c r="B3524" s="258"/>
    </row>
    <row r="3525" customHeight="1" spans="1:2">
      <c r="A3525" s="253"/>
      <c r="B3525" s="258"/>
    </row>
    <row r="3526" customHeight="1" spans="1:2">
      <c r="A3526" s="253"/>
      <c r="B3526" s="258"/>
    </row>
    <row r="3527" customHeight="1" spans="1:2">
      <c r="A3527" s="253"/>
      <c r="B3527" s="258"/>
    </row>
    <row r="3528" customHeight="1" spans="1:2">
      <c r="A3528" s="253"/>
      <c r="B3528" s="258"/>
    </row>
    <row r="3529" customHeight="1" spans="1:2">
      <c r="A3529" s="253"/>
      <c r="B3529" s="258"/>
    </row>
    <row r="3530" customHeight="1" spans="1:2">
      <c r="A3530" s="253"/>
      <c r="B3530" s="258"/>
    </row>
    <row r="3531" customHeight="1" spans="1:2">
      <c r="A3531" s="253"/>
      <c r="B3531" s="258"/>
    </row>
    <row r="3532" customHeight="1" spans="1:2">
      <c r="A3532" s="253"/>
      <c r="B3532" s="258"/>
    </row>
    <row r="3533" customHeight="1" spans="1:2">
      <c r="A3533" s="253"/>
      <c r="B3533" s="258"/>
    </row>
    <row r="3534" customHeight="1" spans="1:2">
      <c r="A3534" s="253"/>
      <c r="B3534" s="258"/>
    </row>
    <row r="3535" customHeight="1" spans="1:2">
      <c r="A3535" s="253"/>
      <c r="B3535" s="258"/>
    </row>
    <row r="3536" customHeight="1" spans="1:2">
      <c r="A3536" s="253"/>
      <c r="B3536" s="258"/>
    </row>
    <row r="3537" customHeight="1" spans="1:2">
      <c r="A3537" s="253"/>
      <c r="B3537" s="258"/>
    </row>
    <row r="3538" customHeight="1" spans="1:2">
      <c r="A3538" s="253"/>
      <c r="B3538" s="258"/>
    </row>
    <row r="3539" customHeight="1" spans="1:2">
      <c r="A3539" s="253"/>
      <c r="B3539" s="258"/>
    </row>
    <row r="3540" customHeight="1" spans="1:2">
      <c r="A3540" s="253"/>
      <c r="B3540" s="258"/>
    </row>
    <row r="3541" customHeight="1" spans="1:2">
      <c r="A3541" s="253"/>
      <c r="B3541" s="258"/>
    </row>
    <row r="3542" customHeight="1" spans="1:2">
      <c r="A3542" s="253"/>
      <c r="B3542" s="258"/>
    </row>
    <row r="3543" customHeight="1" spans="1:2">
      <c r="A3543" s="253"/>
      <c r="B3543" s="258"/>
    </row>
    <row r="3544" customHeight="1" spans="1:2">
      <c r="A3544" s="253"/>
      <c r="B3544" s="258"/>
    </row>
    <row r="3545" customHeight="1" spans="1:2">
      <c r="A3545" s="253"/>
      <c r="B3545" s="258"/>
    </row>
    <row r="3546" customHeight="1" spans="1:2">
      <c r="A3546" s="253"/>
      <c r="B3546" s="258"/>
    </row>
    <row r="3547" customHeight="1" spans="1:2">
      <c r="A3547" s="253"/>
      <c r="B3547" s="258"/>
    </row>
    <row r="3548" customHeight="1" spans="1:2">
      <c r="A3548" s="253"/>
      <c r="B3548" s="258"/>
    </row>
    <row r="3549" customHeight="1" spans="1:2">
      <c r="A3549" s="253"/>
      <c r="B3549" s="258"/>
    </row>
    <row r="3550" customHeight="1" spans="1:2">
      <c r="A3550" s="253"/>
      <c r="B3550" s="258"/>
    </row>
    <row r="3551" customHeight="1" spans="1:2">
      <c r="A3551" s="253"/>
      <c r="B3551" s="258"/>
    </row>
    <row r="3552" customHeight="1" spans="1:2">
      <c r="A3552" s="253"/>
      <c r="B3552" s="258"/>
    </row>
    <row r="3553" customHeight="1" spans="1:2">
      <c r="A3553" s="253"/>
      <c r="B3553" s="258"/>
    </row>
    <row r="3554" customHeight="1" spans="1:2">
      <c r="A3554" s="253"/>
      <c r="B3554" s="258"/>
    </row>
    <row r="3555" customHeight="1" spans="1:2">
      <c r="A3555" s="253"/>
      <c r="B3555" s="258"/>
    </row>
    <row r="3556" customHeight="1" spans="1:2">
      <c r="A3556" s="253"/>
      <c r="B3556" s="258"/>
    </row>
    <row r="3557" customHeight="1" spans="1:2">
      <c r="A3557" s="253"/>
      <c r="B3557" s="258"/>
    </row>
    <row r="3558" customHeight="1" spans="1:2">
      <c r="A3558" s="253"/>
      <c r="B3558" s="258"/>
    </row>
    <row r="3559" customHeight="1" spans="1:2">
      <c r="A3559" s="253"/>
      <c r="B3559" s="258"/>
    </row>
    <row r="3560" customHeight="1" spans="1:2">
      <c r="A3560" s="253"/>
      <c r="B3560" s="258"/>
    </row>
    <row r="3561" customHeight="1" spans="1:2">
      <c r="A3561" s="253"/>
      <c r="B3561" s="258"/>
    </row>
    <row r="3562" customHeight="1" spans="1:2">
      <c r="A3562" s="253"/>
      <c r="B3562" s="258"/>
    </row>
    <row r="3563" customHeight="1" spans="1:2">
      <c r="A3563" s="253"/>
      <c r="B3563" s="258"/>
    </row>
    <row r="3564" customHeight="1" spans="1:2">
      <c r="A3564" s="253"/>
      <c r="B3564" s="258"/>
    </row>
    <row r="3565" customHeight="1" spans="1:2">
      <c r="A3565" s="253"/>
      <c r="B3565" s="258"/>
    </row>
    <row r="3566" customHeight="1" spans="1:2">
      <c r="A3566" s="253"/>
      <c r="B3566" s="258"/>
    </row>
    <row r="3567" customHeight="1" spans="1:2">
      <c r="A3567" s="253"/>
      <c r="B3567" s="258"/>
    </row>
    <row r="3568" customHeight="1" spans="1:2">
      <c r="A3568" s="253"/>
      <c r="B3568" s="258"/>
    </row>
    <row r="3569" customHeight="1" spans="1:2">
      <c r="A3569" s="253"/>
      <c r="B3569" s="258"/>
    </row>
    <row r="3570" customHeight="1" spans="1:2">
      <c r="A3570" s="253"/>
      <c r="B3570" s="258"/>
    </row>
    <row r="3571" customHeight="1" spans="1:2">
      <c r="A3571" s="253"/>
      <c r="B3571" s="258"/>
    </row>
    <row r="3572" customHeight="1" spans="1:2">
      <c r="A3572" s="253"/>
      <c r="B3572" s="258"/>
    </row>
    <row r="3573" customHeight="1" spans="1:2">
      <c r="A3573" s="253"/>
      <c r="B3573" s="258"/>
    </row>
    <row r="3574" customHeight="1" spans="1:2">
      <c r="A3574" s="253"/>
      <c r="B3574" s="258"/>
    </row>
    <row r="3575" customHeight="1" spans="1:2">
      <c r="A3575" s="253"/>
      <c r="B3575" s="258"/>
    </row>
    <row r="3576" customHeight="1" spans="1:2">
      <c r="A3576" s="253"/>
      <c r="B3576" s="258"/>
    </row>
    <row r="3577" customHeight="1" spans="1:2">
      <c r="A3577" s="253"/>
      <c r="B3577" s="258"/>
    </row>
    <row r="3578" customHeight="1" spans="1:2">
      <c r="A3578" s="253"/>
      <c r="B3578" s="258"/>
    </row>
    <row r="3579" customHeight="1" spans="1:2">
      <c r="A3579" s="253"/>
      <c r="B3579" s="258"/>
    </row>
    <row r="3580" customHeight="1" spans="1:2">
      <c r="A3580" s="253"/>
      <c r="B3580" s="258"/>
    </row>
    <row r="3581" customHeight="1" spans="1:2">
      <c r="A3581" s="253"/>
      <c r="B3581" s="258"/>
    </row>
    <row r="3582" customHeight="1" spans="1:2">
      <c r="A3582" s="253"/>
      <c r="B3582" s="258"/>
    </row>
    <row r="3583" customHeight="1" spans="1:2">
      <c r="A3583" s="253"/>
      <c r="B3583" s="258"/>
    </row>
    <row r="3584" customHeight="1" spans="1:2">
      <c r="A3584" s="253"/>
      <c r="B3584" s="258"/>
    </row>
    <row r="3585" customHeight="1" spans="1:2">
      <c r="A3585" s="253"/>
      <c r="B3585" s="258"/>
    </row>
    <row r="3586" customHeight="1" spans="1:2">
      <c r="A3586" s="253"/>
      <c r="B3586" s="258"/>
    </row>
    <row r="3587" customHeight="1" spans="1:2">
      <c r="A3587" s="253"/>
      <c r="B3587" s="258"/>
    </row>
    <row r="3588" customHeight="1" spans="1:2">
      <c r="A3588" s="253"/>
      <c r="B3588" s="258"/>
    </row>
    <row r="3589" customHeight="1" spans="1:2">
      <c r="A3589" s="253"/>
      <c r="B3589" s="258"/>
    </row>
    <row r="3590" customHeight="1" spans="1:2">
      <c r="A3590" s="253"/>
      <c r="B3590" s="258"/>
    </row>
    <row r="3591" customHeight="1" spans="1:2">
      <c r="A3591" s="253"/>
      <c r="B3591" s="258"/>
    </row>
    <row r="3592" customHeight="1" spans="1:2">
      <c r="A3592" s="253"/>
      <c r="B3592" s="258"/>
    </row>
    <row r="3593" customHeight="1" spans="1:2">
      <c r="A3593" s="253"/>
      <c r="B3593" s="258"/>
    </row>
    <row r="3594" customHeight="1" spans="1:2">
      <c r="A3594" s="253"/>
      <c r="B3594" s="258"/>
    </row>
    <row r="3595" customHeight="1" spans="1:2">
      <c r="A3595" s="253"/>
      <c r="B3595" s="258"/>
    </row>
    <row r="3596" customHeight="1" spans="1:2">
      <c r="A3596" s="253"/>
      <c r="B3596" s="258"/>
    </row>
    <row r="3597" customHeight="1" spans="1:2">
      <c r="A3597" s="253"/>
      <c r="B3597" s="258"/>
    </row>
    <row r="3598" customHeight="1" spans="1:2">
      <c r="A3598" s="253"/>
      <c r="B3598" s="258"/>
    </row>
    <row r="3599" customHeight="1" spans="1:2">
      <c r="A3599" s="253"/>
      <c r="B3599" s="258"/>
    </row>
    <row r="3600" customHeight="1" spans="1:2">
      <c r="A3600" s="253"/>
      <c r="B3600" s="258"/>
    </row>
    <row r="3601" customHeight="1" spans="1:2">
      <c r="A3601" s="253"/>
      <c r="B3601" s="258"/>
    </row>
    <row r="3602" customHeight="1" spans="1:2">
      <c r="A3602" s="253"/>
      <c r="B3602" s="258"/>
    </row>
    <row r="3603" customHeight="1" spans="1:2">
      <c r="A3603" s="253"/>
      <c r="B3603" s="258"/>
    </row>
    <row r="3604" customHeight="1" spans="1:2">
      <c r="A3604" s="253"/>
      <c r="B3604" s="258"/>
    </row>
    <row r="3605" customHeight="1" spans="1:2">
      <c r="A3605" s="253"/>
      <c r="B3605" s="258"/>
    </row>
    <row r="3606" customHeight="1" spans="1:2">
      <c r="A3606" s="253"/>
      <c r="B3606" s="258"/>
    </row>
    <row r="3607" customHeight="1" spans="1:2">
      <c r="A3607" s="253"/>
      <c r="B3607" s="258"/>
    </row>
    <row r="3608" customHeight="1" spans="1:2">
      <c r="A3608" s="253"/>
      <c r="B3608" s="258"/>
    </row>
    <row r="3609" customHeight="1" spans="1:2">
      <c r="A3609" s="253"/>
      <c r="B3609" s="258"/>
    </row>
    <row r="3610" customHeight="1" spans="1:2">
      <c r="A3610" s="253"/>
      <c r="B3610" s="258"/>
    </row>
    <row r="3611" customHeight="1" spans="1:2">
      <c r="A3611" s="253"/>
      <c r="B3611" s="258"/>
    </row>
    <row r="3612" customHeight="1" spans="1:2">
      <c r="A3612" s="253"/>
      <c r="B3612" s="258"/>
    </row>
    <row r="3613" customHeight="1" spans="1:2">
      <c r="A3613" s="253"/>
      <c r="B3613" s="258"/>
    </row>
    <row r="3614" customHeight="1" spans="1:2">
      <c r="A3614" s="253"/>
      <c r="B3614" s="258"/>
    </row>
    <row r="3615" customHeight="1" spans="1:2">
      <c r="A3615" s="253"/>
      <c r="B3615" s="258"/>
    </row>
    <row r="3616" customHeight="1" spans="1:2">
      <c r="A3616" s="253"/>
      <c r="B3616" s="258"/>
    </row>
    <row r="3617" customHeight="1" spans="1:2">
      <c r="A3617" s="253"/>
      <c r="B3617" s="258"/>
    </row>
    <row r="3618" customHeight="1" spans="1:2">
      <c r="A3618" s="253"/>
      <c r="B3618" s="258"/>
    </row>
    <row r="3619" customHeight="1" spans="1:2">
      <c r="A3619" s="253"/>
      <c r="B3619" s="258"/>
    </row>
    <row r="3620" customHeight="1" spans="1:2">
      <c r="A3620" s="253"/>
      <c r="B3620" s="258"/>
    </row>
    <row r="3621" customHeight="1" spans="1:2">
      <c r="A3621" s="253"/>
      <c r="B3621" s="258"/>
    </row>
    <row r="3622" customHeight="1" spans="1:2">
      <c r="A3622" s="253"/>
      <c r="B3622" s="258"/>
    </row>
    <row r="3623" customHeight="1" spans="1:2">
      <c r="A3623" s="253"/>
      <c r="B3623" s="258"/>
    </row>
    <row r="3624" customHeight="1" spans="1:2">
      <c r="A3624" s="253"/>
      <c r="B3624" s="258"/>
    </row>
    <row r="3625" customHeight="1" spans="1:2">
      <c r="A3625" s="253"/>
      <c r="B3625" s="258"/>
    </row>
    <row r="3626" customHeight="1" spans="1:2">
      <c r="A3626" s="253"/>
      <c r="B3626" s="258"/>
    </row>
    <row r="3627" customHeight="1" spans="1:2">
      <c r="A3627" s="253"/>
      <c r="B3627" s="258"/>
    </row>
    <row r="3628" customHeight="1" spans="1:2">
      <c r="A3628" s="253"/>
      <c r="B3628" s="258"/>
    </row>
    <row r="3629" customHeight="1" spans="1:2">
      <c r="A3629" s="253"/>
      <c r="B3629" s="258"/>
    </row>
    <row r="3630" customHeight="1" spans="1:2">
      <c r="A3630" s="253"/>
      <c r="B3630" s="258"/>
    </row>
    <row r="3631" customHeight="1" spans="1:2">
      <c r="A3631" s="253"/>
      <c r="B3631" s="258"/>
    </row>
    <row r="3632" customHeight="1" spans="1:2">
      <c r="A3632" s="253"/>
      <c r="B3632" s="258"/>
    </row>
    <row r="3633" customHeight="1" spans="1:2">
      <c r="A3633" s="253"/>
      <c r="B3633" s="258"/>
    </row>
    <row r="3634" customHeight="1" spans="1:2">
      <c r="A3634" s="253"/>
      <c r="B3634" s="258"/>
    </row>
    <row r="3635" customHeight="1" spans="1:2">
      <c r="A3635" s="253"/>
      <c r="B3635" s="258"/>
    </row>
    <row r="3636" customHeight="1" spans="1:2">
      <c r="A3636" s="253"/>
      <c r="B3636" s="258"/>
    </row>
    <row r="3637" customHeight="1" spans="1:2">
      <c r="A3637" s="253"/>
      <c r="B3637" s="258"/>
    </row>
    <row r="3638" customHeight="1" spans="1:2">
      <c r="A3638" s="253"/>
      <c r="B3638" s="258"/>
    </row>
    <row r="3639" customHeight="1" spans="1:2">
      <c r="A3639" s="253"/>
      <c r="B3639" s="258"/>
    </row>
    <row r="3640" customHeight="1" spans="1:2">
      <c r="A3640" s="253"/>
      <c r="B3640" s="258"/>
    </row>
    <row r="3641" customHeight="1" spans="1:2">
      <c r="A3641" s="253"/>
      <c r="B3641" s="258"/>
    </row>
    <row r="3642" customHeight="1" spans="1:2">
      <c r="A3642" s="253"/>
      <c r="B3642" s="258"/>
    </row>
    <row r="3643" customHeight="1" spans="1:2">
      <c r="A3643" s="253"/>
      <c r="B3643" s="258"/>
    </row>
    <row r="3644" customHeight="1" spans="1:2">
      <c r="A3644" s="253"/>
      <c r="B3644" s="258"/>
    </row>
    <row r="3645" customHeight="1" spans="1:2">
      <c r="A3645" s="253"/>
      <c r="B3645" s="258"/>
    </row>
    <row r="3646" customHeight="1" spans="1:2">
      <c r="A3646" s="253"/>
      <c r="B3646" s="258"/>
    </row>
    <row r="3647" customHeight="1" spans="1:2">
      <c r="A3647" s="253"/>
      <c r="B3647" s="258"/>
    </row>
    <row r="3648" customHeight="1" spans="1:2">
      <c r="A3648" s="253"/>
      <c r="B3648" s="258"/>
    </row>
    <row r="3649" customHeight="1" spans="1:2">
      <c r="A3649" s="253"/>
      <c r="B3649" s="258"/>
    </row>
    <row r="3650" customHeight="1" spans="1:2">
      <c r="A3650" s="253"/>
      <c r="B3650" s="258"/>
    </row>
    <row r="3651" customHeight="1" spans="1:2">
      <c r="A3651" s="253"/>
      <c r="B3651" s="258"/>
    </row>
    <row r="3652" customHeight="1" spans="1:2">
      <c r="A3652" s="253"/>
      <c r="B3652" s="258"/>
    </row>
    <row r="3653" customHeight="1" spans="1:2">
      <c r="A3653" s="253"/>
      <c r="B3653" s="258"/>
    </row>
    <row r="3654" customHeight="1" spans="1:2">
      <c r="A3654" s="253"/>
      <c r="B3654" s="258"/>
    </row>
    <row r="3655" customHeight="1" spans="1:2">
      <c r="A3655" s="253"/>
      <c r="B3655" s="258"/>
    </row>
    <row r="3656" customHeight="1" spans="1:2">
      <c r="A3656" s="253"/>
      <c r="B3656" s="258"/>
    </row>
    <row r="3657" customHeight="1" spans="1:2">
      <c r="A3657" s="253"/>
      <c r="B3657" s="258"/>
    </row>
    <row r="3658" customHeight="1" spans="1:2">
      <c r="A3658" s="253"/>
      <c r="B3658" s="258"/>
    </row>
    <row r="3659" customHeight="1" spans="1:2">
      <c r="A3659" s="253"/>
      <c r="B3659" s="258"/>
    </row>
    <row r="3660" customHeight="1" spans="1:2">
      <c r="A3660" s="253"/>
      <c r="B3660" s="258"/>
    </row>
    <row r="3661" customHeight="1" spans="1:2">
      <c r="A3661" s="253"/>
      <c r="B3661" s="258"/>
    </row>
    <row r="3662" customHeight="1" spans="1:2">
      <c r="A3662" s="253"/>
      <c r="B3662" s="258"/>
    </row>
    <row r="3663" customHeight="1" spans="1:2">
      <c r="A3663" s="253"/>
      <c r="B3663" s="258"/>
    </row>
    <row r="3664" customHeight="1" spans="1:2">
      <c r="A3664" s="253"/>
      <c r="B3664" s="258"/>
    </row>
    <row r="3665" customHeight="1" spans="1:2">
      <c r="A3665" s="253"/>
      <c r="B3665" s="258"/>
    </row>
    <row r="3666" customHeight="1" spans="1:2">
      <c r="A3666" s="253"/>
      <c r="B3666" s="258"/>
    </row>
    <row r="3667" customHeight="1" spans="1:2">
      <c r="A3667" s="253"/>
      <c r="B3667" s="258"/>
    </row>
    <row r="3668" customHeight="1" spans="1:2">
      <c r="A3668" s="253"/>
      <c r="B3668" s="258"/>
    </row>
    <row r="3669" customHeight="1" spans="1:2">
      <c r="A3669" s="253"/>
      <c r="B3669" s="258"/>
    </row>
    <row r="3670" customHeight="1" spans="1:2">
      <c r="A3670" s="253"/>
      <c r="B3670" s="258"/>
    </row>
    <row r="3671" customHeight="1" spans="1:2">
      <c r="A3671" s="253"/>
      <c r="B3671" s="258"/>
    </row>
    <row r="3672" customHeight="1" spans="1:2">
      <c r="A3672" s="253"/>
      <c r="B3672" s="258"/>
    </row>
    <row r="3673" customHeight="1" spans="1:2">
      <c r="A3673" s="253"/>
      <c r="B3673" s="258"/>
    </row>
    <row r="3674" customHeight="1" spans="1:2">
      <c r="A3674" s="253"/>
      <c r="B3674" s="258"/>
    </row>
    <row r="3675" customHeight="1" spans="1:2">
      <c r="A3675" s="253"/>
      <c r="B3675" s="258"/>
    </row>
    <row r="3676" customHeight="1" spans="1:2">
      <c r="A3676" s="253"/>
      <c r="B3676" s="258"/>
    </row>
    <row r="3677" customHeight="1" spans="1:2">
      <c r="A3677" s="253"/>
      <c r="B3677" s="258"/>
    </row>
    <row r="3678" customHeight="1" spans="1:2">
      <c r="A3678" s="253"/>
      <c r="B3678" s="258"/>
    </row>
    <row r="3679" customHeight="1" spans="1:2">
      <c r="A3679" s="253"/>
      <c r="B3679" s="258"/>
    </row>
    <row r="3680" customHeight="1" spans="1:2">
      <c r="A3680" s="253"/>
      <c r="B3680" s="258"/>
    </row>
    <row r="3681" customHeight="1" spans="1:2">
      <c r="A3681" s="253"/>
      <c r="B3681" s="258"/>
    </row>
    <row r="3682" customHeight="1" spans="1:2">
      <c r="A3682" s="253"/>
      <c r="B3682" s="258"/>
    </row>
    <row r="3683" customHeight="1" spans="1:2">
      <c r="A3683" s="253"/>
      <c r="B3683" s="258"/>
    </row>
    <row r="3684" customHeight="1" spans="1:2">
      <c r="A3684" s="253"/>
      <c r="B3684" s="258"/>
    </row>
    <row r="3685" customHeight="1" spans="1:2">
      <c r="A3685" s="253"/>
      <c r="B3685" s="258"/>
    </row>
    <row r="3686" customHeight="1" spans="1:2">
      <c r="A3686" s="253"/>
      <c r="B3686" s="258"/>
    </row>
    <row r="3687" customHeight="1" spans="1:2">
      <c r="A3687" s="253"/>
      <c r="B3687" s="258"/>
    </row>
    <row r="3688" customHeight="1" spans="1:2">
      <c r="A3688" s="253"/>
      <c r="B3688" s="258"/>
    </row>
    <row r="3689" customHeight="1" spans="1:2">
      <c r="A3689" s="253"/>
      <c r="B3689" s="258"/>
    </row>
    <row r="3690" customHeight="1" spans="1:2">
      <c r="A3690" s="253"/>
      <c r="B3690" s="258"/>
    </row>
    <row r="3691" customHeight="1" spans="1:2">
      <c r="A3691" s="253"/>
      <c r="B3691" s="258"/>
    </row>
    <row r="3692" customHeight="1" spans="1:2">
      <c r="A3692" s="253"/>
      <c r="B3692" s="258"/>
    </row>
    <row r="3693" customHeight="1" spans="1:2">
      <c r="A3693" s="253"/>
      <c r="B3693" s="258"/>
    </row>
    <row r="3694" customHeight="1" spans="1:2">
      <c r="A3694" s="253"/>
      <c r="B3694" s="258"/>
    </row>
    <row r="3695" customHeight="1" spans="1:2">
      <c r="A3695" s="253"/>
      <c r="B3695" s="258"/>
    </row>
    <row r="3696" customHeight="1" spans="1:2">
      <c r="A3696" s="253"/>
      <c r="B3696" s="258"/>
    </row>
    <row r="3697" customHeight="1" spans="1:2">
      <c r="A3697" s="253"/>
      <c r="B3697" s="258"/>
    </row>
    <row r="3698" customHeight="1" spans="1:2">
      <c r="A3698" s="253"/>
      <c r="B3698" s="258"/>
    </row>
    <row r="3699" customHeight="1" spans="1:2">
      <c r="A3699" s="253"/>
      <c r="B3699" s="258"/>
    </row>
    <row r="3700" customHeight="1" spans="1:2">
      <c r="A3700" s="253"/>
      <c r="B3700" s="258"/>
    </row>
    <row r="3701" customHeight="1" spans="1:2">
      <c r="A3701" s="253"/>
      <c r="B3701" s="258"/>
    </row>
    <row r="3702" customHeight="1" spans="1:2">
      <c r="A3702" s="253"/>
      <c r="B3702" s="258"/>
    </row>
    <row r="3703" customHeight="1" spans="1:2">
      <c r="A3703" s="253"/>
      <c r="B3703" s="258"/>
    </row>
    <row r="3704" customHeight="1" spans="1:2">
      <c r="A3704" s="253"/>
      <c r="B3704" s="258"/>
    </row>
    <row r="3705" customHeight="1" spans="1:2">
      <c r="A3705" s="253"/>
      <c r="B3705" s="258"/>
    </row>
    <row r="3706" customHeight="1" spans="1:2">
      <c r="A3706" s="253"/>
      <c r="B3706" s="258"/>
    </row>
    <row r="3707" customHeight="1" spans="1:2">
      <c r="A3707" s="253"/>
      <c r="B3707" s="258"/>
    </row>
    <row r="3708" customHeight="1" spans="1:2">
      <c r="A3708" s="253"/>
      <c r="B3708" s="258"/>
    </row>
    <row r="3709" customHeight="1" spans="1:2">
      <c r="A3709" s="253"/>
      <c r="B3709" s="258"/>
    </row>
    <row r="3710" customHeight="1" spans="1:2">
      <c r="A3710" s="253"/>
      <c r="B3710" s="258"/>
    </row>
    <row r="3711" customHeight="1" spans="1:2">
      <c r="A3711" s="253"/>
      <c r="B3711" s="258"/>
    </row>
    <row r="3712" customHeight="1" spans="1:2">
      <c r="A3712" s="253"/>
      <c r="B3712" s="258"/>
    </row>
    <row r="3713" customHeight="1" spans="1:2">
      <c r="A3713" s="253"/>
      <c r="B3713" s="258"/>
    </row>
    <row r="3714" customHeight="1" spans="1:2">
      <c r="A3714" s="253"/>
      <c r="B3714" s="258"/>
    </row>
    <row r="3715" customHeight="1" spans="1:2">
      <c r="A3715" s="253"/>
      <c r="B3715" s="258"/>
    </row>
    <row r="3716" customHeight="1" spans="1:2">
      <c r="A3716" s="253"/>
      <c r="B3716" s="258"/>
    </row>
    <row r="3717" customHeight="1" spans="1:2">
      <c r="A3717" s="253"/>
      <c r="B3717" s="258"/>
    </row>
    <row r="3718" customHeight="1" spans="1:2">
      <c r="A3718" s="253"/>
      <c r="B3718" s="258"/>
    </row>
    <row r="3719" customHeight="1" spans="1:2">
      <c r="A3719" s="253"/>
      <c r="B3719" s="258"/>
    </row>
    <row r="3720" customHeight="1" spans="1:2">
      <c r="A3720" s="253"/>
      <c r="B3720" s="258"/>
    </row>
    <row r="3721" customHeight="1" spans="1:2">
      <c r="A3721" s="253"/>
      <c r="B3721" s="258"/>
    </row>
    <row r="3722" customHeight="1" spans="1:2">
      <c r="A3722" s="253"/>
      <c r="B3722" s="258"/>
    </row>
    <row r="3723" customHeight="1" spans="1:2">
      <c r="A3723" s="253"/>
      <c r="B3723" s="258"/>
    </row>
    <row r="3724" customHeight="1" spans="1:2">
      <c r="A3724" s="253"/>
      <c r="B3724" s="258"/>
    </row>
    <row r="3725" customHeight="1" spans="1:2">
      <c r="A3725" s="253"/>
      <c r="B3725" s="258"/>
    </row>
    <row r="3726" customHeight="1" spans="1:2">
      <c r="A3726" s="253"/>
      <c r="B3726" s="258"/>
    </row>
    <row r="3727" customHeight="1" spans="1:2">
      <c r="A3727" s="253"/>
      <c r="B3727" s="258"/>
    </row>
    <row r="3728" customHeight="1" spans="1:2">
      <c r="A3728" s="253"/>
      <c r="B3728" s="258"/>
    </row>
    <row r="3729" customHeight="1" spans="1:2">
      <c r="A3729" s="253"/>
      <c r="B3729" s="258"/>
    </row>
    <row r="3730" customHeight="1" spans="1:2">
      <c r="A3730" s="253"/>
      <c r="B3730" s="258"/>
    </row>
    <row r="3731" customHeight="1" spans="1:2">
      <c r="A3731" s="253"/>
      <c r="B3731" s="258"/>
    </row>
    <row r="3732" customHeight="1" spans="1:2">
      <c r="A3732" s="253"/>
      <c r="B3732" s="258"/>
    </row>
    <row r="3733" customHeight="1" spans="1:2">
      <c r="A3733" s="253"/>
      <c r="B3733" s="258"/>
    </row>
    <row r="3734" customHeight="1" spans="1:2">
      <c r="A3734" s="253"/>
      <c r="B3734" s="258"/>
    </row>
    <row r="3735" customHeight="1" spans="1:2">
      <c r="A3735" s="253"/>
      <c r="B3735" s="258"/>
    </row>
    <row r="3736" customHeight="1" spans="1:2">
      <c r="A3736" s="253"/>
      <c r="B3736" s="258"/>
    </row>
    <row r="3737" customHeight="1" spans="1:2">
      <c r="A3737" s="253"/>
      <c r="B3737" s="258"/>
    </row>
    <row r="3738" customHeight="1" spans="1:2">
      <c r="A3738" s="253"/>
      <c r="B3738" s="258"/>
    </row>
    <row r="3739" customHeight="1" spans="1:2">
      <c r="A3739" s="253"/>
      <c r="B3739" s="258"/>
    </row>
    <row r="3740" customHeight="1" spans="1:2">
      <c r="A3740" s="253"/>
      <c r="B3740" s="258"/>
    </row>
    <row r="3741" customHeight="1" spans="1:2">
      <c r="A3741" s="253"/>
      <c r="B3741" s="258"/>
    </row>
    <row r="3742" customHeight="1" spans="1:2">
      <c r="A3742" s="253"/>
      <c r="B3742" s="258"/>
    </row>
    <row r="3743" customHeight="1" spans="1:2">
      <c r="A3743" s="253"/>
      <c r="B3743" s="258"/>
    </row>
    <row r="3744" customHeight="1" spans="1:2">
      <c r="A3744" s="253"/>
      <c r="B3744" s="258"/>
    </row>
    <row r="3745" customHeight="1" spans="1:2">
      <c r="A3745" s="253"/>
      <c r="B3745" s="258"/>
    </row>
    <row r="3746" customHeight="1" spans="1:2">
      <c r="A3746" s="253"/>
      <c r="B3746" s="258"/>
    </row>
    <row r="3747" customHeight="1" spans="1:2">
      <c r="A3747" s="253"/>
      <c r="B3747" s="258"/>
    </row>
    <row r="3748" customHeight="1" spans="1:2">
      <c r="A3748" s="253"/>
      <c r="B3748" s="258"/>
    </row>
    <row r="3749" customHeight="1" spans="1:2">
      <c r="A3749" s="253"/>
      <c r="B3749" s="258"/>
    </row>
    <row r="3750" customHeight="1" spans="1:2">
      <c r="A3750" s="253"/>
      <c r="B3750" s="258"/>
    </row>
    <row r="3751" customHeight="1" spans="1:2">
      <c r="A3751" s="253"/>
      <c r="B3751" s="258"/>
    </row>
    <row r="3752" customHeight="1" spans="1:2">
      <c r="A3752" s="253"/>
      <c r="B3752" s="258"/>
    </row>
    <row r="3753" customHeight="1" spans="1:2">
      <c r="A3753" s="253"/>
      <c r="B3753" s="258"/>
    </row>
    <row r="3754" customHeight="1" spans="1:2">
      <c r="A3754" s="253"/>
      <c r="B3754" s="258"/>
    </row>
    <row r="3755" customHeight="1" spans="1:2">
      <c r="A3755" s="253"/>
      <c r="B3755" s="258"/>
    </row>
    <row r="3756" customHeight="1" spans="1:2">
      <c r="A3756" s="253"/>
      <c r="B3756" s="258"/>
    </row>
    <row r="3757" customHeight="1" spans="1:2">
      <c r="A3757" s="253"/>
      <c r="B3757" s="258"/>
    </row>
    <row r="3758" customHeight="1" spans="1:2">
      <c r="A3758" s="253"/>
      <c r="B3758" s="258"/>
    </row>
    <row r="3759" customHeight="1" spans="1:2">
      <c r="A3759" s="253"/>
      <c r="B3759" s="258"/>
    </row>
    <row r="3760" customHeight="1" spans="1:2">
      <c r="A3760" s="253"/>
      <c r="B3760" s="258"/>
    </row>
    <row r="3761" customHeight="1" spans="1:2">
      <c r="A3761" s="253"/>
      <c r="B3761" s="258"/>
    </row>
    <row r="3762" customHeight="1" spans="1:2">
      <c r="A3762" s="253"/>
      <c r="B3762" s="258"/>
    </row>
    <row r="3763" customHeight="1" spans="1:2">
      <c r="A3763" s="253"/>
      <c r="B3763" s="258"/>
    </row>
    <row r="3764" customHeight="1" spans="1:2">
      <c r="A3764" s="253"/>
      <c r="B3764" s="258"/>
    </row>
    <row r="3765" customHeight="1" spans="1:2">
      <c r="A3765" s="253"/>
      <c r="B3765" s="258"/>
    </row>
    <row r="3766" customHeight="1" spans="1:2">
      <c r="A3766" s="253"/>
      <c r="B3766" s="258"/>
    </row>
    <row r="3767" customHeight="1" spans="1:2">
      <c r="A3767" s="253"/>
      <c r="B3767" s="258"/>
    </row>
    <row r="3768" customHeight="1" spans="1:2">
      <c r="A3768" s="253"/>
      <c r="B3768" s="258"/>
    </row>
    <row r="3769" customHeight="1" spans="1:2">
      <c r="A3769" s="253"/>
      <c r="B3769" s="258"/>
    </row>
    <row r="3770" customHeight="1" spans="1:2">
      <c r="A3770" s="253"/>
      <c r="B3770" s="258"/>
    </row>
    <row r="3771" customHeight="1" spans="1:2">
      <c r="A3771" s="253"/>
      <c r="B3771" s="258"/>
    </row>
    <row r="3772" customHeight="1" spans="1:2">
      <c r="A3772" s="253"/>
      <c r="B3772" s="258"/>
    </row>
    <row r="3773" customHeight="1" spans="1:2">
      <c r="A3773" s="253"/>
      <c r="B3773" s="258"/>
    </row>
    <row r="3774" customHeight="1" spans="1:2">
      <c r="A3774" s="253"/>
      <c r="B3774" s="258"/>
    </row>
    <row r="3775" customHeight="1" spans="1:2">
      <c r="A3775" s="253"/>
      <c r="B3775" s="258"/>
    </row>
    <row r="3776" customHeight="1" spans="1:2">
      <c r="A3776" s="253"/>
      <c r="B3776" s="258"/>
    </row>
    <row r="3777" customHeight="1" spans="1:2">
      <c r="A3777" s="253"/>
      <c r="B3777" s="258"/>
    </row>
    <row r="3778" customHeight="1" spans="1:2">
      <c r="A3778" s="253"/>
      <c r="B3778" s="258"/>
    </row>
    <row r="3779" customHeight="1" spans="1:2">
      <c r="A3779" s="253"/>
      <c r="B3779" s="258"/>
    </row>
    <row r="3780" customHeight="1" spans="1:2">
      <c r="A3780" s="253"/>
      <c r="B3780" s="258"/>
    </row>
    <row r="3781" customHeight="1" spans="1:2">
      <c r="A3781" s="253"/>
      <c r="B3781" s="258"/>
    </row>
    <row r="3782" customHeight="1" spans="1:2">
      <c r="A3782" s="253"/>
      <c r="B3782" s="258"/>
    </row>
    <row r="3783" customHeight="1" spans="1:2">
      <c r="A3783" s="253"/>
      <c r="B3783" s="258"/>
    </row>
    <row r="3784" customHeight="1" spans="1:2">
      <c r="A3784" s="253"/>
      <c r="B3784" s="258"/>
    </row>
    <row r="3785" customHeight="1" spans="1:2">
      <c r="A3785" s="253"/>
      <c r="B3785" s="258"/>
    </row>
    <row r="3786" customHeight="1" spans="1:2">
      <c r="A3786" s="253"/>
      <c r="B3786" s="258"/>
    </row>
    <row r="3787" customHeight="1" spans="1:2">
      <c r="A3787" s="253"/>
      <c r="B3787" s="258"/>
    </row>
    <row r="3788" customHeight="1" spans="1:2">
      <c r="A3788" s="253"/>
      <c r="B3788" s="258"/>
    </row>
    <row r="3789" customHeight="1" spans="1:2">
      <c r="A3789" s="253"/>
      <c r="B3789" s="258"/>
    </row>
    <row r="3790" customHeight="1" spans="1:2">
      <c r="A3790" s="253"/>
      <c r="B3790" s="258"/>
    </row>
    <row r="3791" customHeight="1" spans="1:2">
      <c r="A3791" s="253"/>
      <c r="B3791" s="258"/>
    </row>
    <row r="3792" customHeight="1" spans="1:2">
      <c r="A3792" s="253"/>
      <c r="B3792" s="258"/>
    </row>
    <row r="3793" customHeight="1" spans="1:2">
      <c r="A3793" s="253"/>
      <c r="B3793" s="258"/>
    </row>
    <row r="3794" customHeight="1" spans="1:2">
      <c r="A3794" s="253"/>
      <c r="B3794" s="258"/>
    </row>
    <row r="3795" customHeight="1" spans="1:2">
      <c r="A3795" s="253"/>
      <c r="B3795" s="258"/>
    </row>
    <row r="3796" customHeight="1" spans="1:2">
      <c r="A3796" s="253"/>
      <c r="B3796" s="258"/>
    </row>
    <row r="3797" customHeight="1" spans="1:2">
      <c r="A3797" s="253"/>
      <c r="B3797" s="258"/>
    </row>
    <row r="3798" customHeight="1" spans="1:2">
      <c r="A3798" s="253"/>
      <c r="B3798" s="258"/>
    </row>
    <row r="3799" customHeight="1" spans="1:2">
      <c r="A3799" s="253"/>
      <c r="B3799" s="258"/>
    </row>
    <row r="3800" customHeight="1" spans="1:2">
      <c r="A3800" s="253"/>
      <c r="B3800" s="258"/>
    </row>
    <row r="3801" customHeight="1" spans="1:2">
      <c r="A3801" s="253"/>
      <c r="B3801" s="258"/>
    </row>
    <row r="3802" customHeight="1" spans="1:2">
      <c r="A3802" s="253"/>
      <c r="B3802" s="258"/>
    </row>
    <row r="3803" customHeight="1" spans="1:2">
      <c r="A3803" s="253"/>
      <c r="B3803" s="258"/>
    </row>
    <row r="3804" customHeight="1" spans="1:2">
      <c r="A3804" s="253"/>
      <c r="B3804" s="258"/>
    </row>
    <row r="3805" customHeight="1" spans="1:2">
      <c r="A3805" s="253"/>
      <c r="B3805" s="258"/>
    </row>
    <row r="3806" customHeight="1" spans="1:2">
      <c r="A3806" s="253"/>
      <c r="B3806" s="258"/>
    </row>
    <row r="3807" customHeight="1" spans="1:2">
      <c r="A3807" s="253"/>
      <c r="B3807" s="258"/>
    </row>
    <row r="3808" customHeight="1" spans="1:2">
      <c r="A3808" s="253"/>
      <c r="B3808" s="258"/>
    </row>
    <row r="3809" customHeight="1" spans="1:2">
      <c r="A3809" s="253"/>
      <c r="B3809" s="258"/>
    </row>
    <row r="3810" customHeight="1" spans="1:2">
      <c r="A3810" s="253"/>
      <c r="B3810" s="258"/>
    </row>
    <row r="3811" customHeight="1" spans="1:2">
      <c r="A3811" s="253"/>
      <c r="B3811" s="258"/>
    </row>
    <row r="3812" customHeight="1" spans="1:2">
      <c r="A3812" s="253"/>
      <c r="B3812" s="258"/>
    </row>
    <row r="3813" customHeight="1" spans="1:2">
      <c r="A3813" s="253"/>
      <c r="B3813" s="258"/>
    </row>
    <row r="3814" customHeight="1" spans="1:2">
      <c r="A3814" s="253"/>
      <c r="B3814" s="258"/>
    </row>
    <row r="3815" customHeight="1" spans="1:2">
      <c r="A3815" s="253"/>
      <c r="B3815" s="258"/>
    </row>
    <row r="3816" customHeight="1" spans="1:2">
      <c r="A3816" s="253"/>
      <c r="B3816" s="258"/>
    </row>
    <row r="3817" customHeight="1" spans="1:2">
      <c r="A3817" s="253"/>
      <c r="B3817" s="258"/>
    </row>
    <row r="3818" customHeight="1" spans="1:2">
      <c r="A3818" s="253"/>
      <c r="B3818" s="258"/>
    </row>
    <row r="3819" customHeight="1" spans="1:2">
      <c r="A3819" s="253"/>
      <c r="B3819" s="258"/>
    </row>
    <row r="3820" customHeight="1" spans="1:2">
      <c r="A3820" s="253"/>
      <c r="B3820" s="258"/>
    </row>
    <row r="3821" customHeight="1" spans="1:2">
      <c r="A3821" s="253"/>
      <c r="B3821" s="258"/>
    </row>
    <row r="3822" customHeight="1" spans="1:2">
      <c r="A3822" s="253"/>
      <c r="B3822" s="258"/>
    </row>
    <row r="3823" customHeight="1" spans="1:2">
      <c r="A3823" s="253"/>
      <c r="B3823" s="258"/>
    </row>
    <row r="3824" customHeight="1" spans="1:2">
      <c r="A3824" s="253"/>
      <c r="B3824" s="258"/>
    </row>
    <row r="3825" customHeight="1" spans="1:2">
      <c r="A3825" s="253"/>
      <c r="B3825" s="258"/>
    </row>
    <row r="3826" customHeight="1" spans="1:2">
      <c r="A3826" s="253"/>
      <c r="B3826" s="258"/>
    </row>
    <row r="3827" customHeight="1" spans="1:2">
      <c r="A3827" s="253"/>
      <c r="B3827" s="258"/>
    </row>
    <row r="3828" customHeight="1" spans="1:2">
      <c r="A3828" s="253"/>
      <c r="B3828" s="258"/>
    </row>
    <row r="3829" customHeight="1" spans="1:2">
      <c r="A3829" s="253"/>
      <c r="B3829" s="258"/>
    </row>
    <row r="3830" customHeight="1" spans="1:2">
      <c r="A3830" s="253"/>
      <c r="B3830" s="258"/>
    </row>
    <row r="3831" customHeight="1" spans="1:2">
      <c r="A3831" s="253"/>
      <c r="B3831" s="258"/>
    </row>
    <row r="3832" customHeight="1" spans="1:2">
      <c r="A3832" s="253"/>
      <c r="B3832" s="258"/>
    </row>
    <row r="3833" customHeight="1" spans="1:2">
      <c r="A3833" s="253"/>
      <c r="B3833" s="258"/>
    </row>
    <row r="3834" customHeight="1" spans="1:2">
      <c r="A3834" s="253"/>
      <c r="B3834" s="258"/>
    </row>
    <row r="3835" customHeight="1" spans="1:2">
      <c r="A3835" s="253"/>
      <c r="B3835" s="258"/>
    </row>
    <row r="3836" customHeight="1" spans="1:2">
      <c r="A3836" s="253"/>
      <c r="B3836" s="258"/>
    </row>
    <row r="3837" customHeight="1" spans="1:2">
      <c r="A3837" s="253"/>
      <c r="B3837" s="258"/>
    </row>
    <row r="3838" customHeight="1" spans="1:2">
      <c r="A3838" s="253"/>
      <c r="B3838" s="258"/>
    </row>
    <row r="3839" customHeight="1" spans="1:2">
      <c r="A3839" s="253"/>
      <c r="B3839" s="258"/>
    </row>
    <row r="3840" customHeight="1" spans="1:2">
      <c r="A3840" s="253"/>
      <c r="B3840" s="258"/>
    </row>
    <row r="3841" customHeight="1" spans="1:2">
      <c r="A3841" s="253"/>
      <c r="B3841" s="258"/>
    </row>
    <row r="3842" customHeight="1" spans="1:2">
      <c r="A3842" s="253"/>
      <c r="B3842" s="258"/>
    </row>
    <row r="3843" customHeight="1" spans="1:2">
      <c r="A3843" s="253"/>
      <c r="B3843" s="258"/>
    </row>
    <row r="3844" customHeight="1" spans="1:2">
      <c r="A3844" s="253"/>
      <c r="B3844" s="258"/>
    </row>
    <row r="3845" customHeight="1" spans="1:2">
      <c r="A3845" s="253"/>
      <c r="B3845" s="258"/>
    </row>
    <row r="3846" customHeight="1" spans="1:2">
      <c r="A3846" s="253"/>
      <c r="B3846" s="258"/>
    </row>
    <row r="3847" customHeight="1" spans="1:2">
      <c r="A3847" s="253"/>
      <c r="B3847" s="258"/>
    </row>
    <row r="3848" customHeight="1" spans="1:2">
      <c r="A3848" s="253"/>
      <c r="B3848" s="258"/>
    </row>
    <row r="3849" customHeight="1" spans="1:2">
      <c r="A3849" s="253"/>
      <c r="B3849" s="258"/>
    </row>
    <row r="3850" customHeight="1" spans="1:2">
      <c r="A3850" s="253"/>
      <c r="B3850" s="258"/>
    </row>
    <row r="3851" customHeight="1" spans="1:2">
      <c r="A3851" s="253"/>
      <c r="B3851" s="258"/>
    </row>
    <row r="3852" customHeight="1" spans="1:2">
      <c r="A3852" s="253"/>
      <c r="B3852" s="258"/>
    </row>
    <row r="3853" customHeight="1" spans="1:2">
      <c r="A3853" s="253"/>
      <c r="B3853" s="258"/>
    </row>
    <row r="3854" customHeight="1" spans="1:2">
      <c r="A3854" s="253"/>
      <c r="B3854" s="258"/>
    </row>
    <row r="3855" customHeight="1" spans="1:2">
      <c r="A3855" s="253"/>
      <c r="B3855" s="258"/>
    </row>
    <row r="3856" customHeight="1" spans="1:2">
      <c r="A3856" s="253"/>
      <c r="B3856" s="258"/>
    </row>
    <row r="3857" customHeight="1" spans="1:2">
      <c r="A3857" s="253"/>
      <c r="B3857" s="258"/>
    </row>
    <row r="3858" customHeight="1" spans="1:2">
      <c r="A3858" s="253"/>
      <c r="B3858" s="258"/>
    </row>
    <row r="3859" customHeight="1" spans="1:2">
      <c r="A3859" s="253"/>
      <c r="B3859" s="258"/>
    </row>
    <row r="3860" customHeight="1" spans="1:2">
      <c r="A3860" s="253"/>
      <c r="B3860" s="258"/>
    </row>
    <row r="3861" customHeight="1" spans="1:2">
      <c r="A3861" s="253"/>
      <c r="B3861" s="258"/>
    </row>
    <row r="3862" customHeight="1" spans="1:2">
      <c r="A3862" s="253"/>
      <c r="B3862" s="258"/>
    </row>
    <row r="3863" customHeight="1" spans="1:2">
      <c r="A3863" s="253"/>
      <c r="B3863" s="258"/>
    </row>
    <row r="3864" customHeight="1" spans="1:2">
      <c r="A3864" s="253"/>
      <c r="B3864" s="258"/>
    </row>
    <row r="3865" customHeight="1" spans="1:2">
      <c r="A3865" s="253"/>
      <c r="B3865" s="258"/>
    </row>
    <row r="3866" customHeight="1" spans="1:2">
      <c r="A3866" s="253"/>
      <c r="B3866" s="258"/>
    </row>
    <row r="3867" customHeight="1" spans="1:2">
      <c r="A3867" s="253"/>
      <c r="B3867" s="258"/>
    </row>
    <row r="3868" customHeight="1" spans="1:2">
      <c r="A3868" s="253"/>
      <c r="B3868" s="258"/>
    </row>
    <row r="3869" customHeight="1" spans="1:2">
      <c r="A3869" s="253"/>
      <c r="B3869" s="258"/>
    </row>
    <row r="3870" customHeight="1" spans="1:2">
      <c r="A3870" s="253"/>
      <c r="B3870" s="258"/>
    </row>
    <row r="3871" customHeight="1" spans="1:2">
      <c r="A3871" s="253"/>
      <c r="B3871" s="258"/>
    </row>
    <row r="3872" customHeight="1" spans="1:2">
      <c r="A3872" s="253"/>
      <c r="B3872" s="258"/>
    </row>
    <row r="3873" customHeight="1" spans="1:2">
      <c r="A3873" s="253"/>
      <c r="B3873" s="258"/>
    </row>
    <row r="3874" customHeight="1" spans="1:2">
      <c r="A3874" s="253"/>
      <c r="B3874" s="258"/>
    </row>
    <row r="3875" customHeight="1" spans="1:2">
      <c r="A3875" s="253"/>
      <c r="B3875" s="258"/>
    </row>
    <row r="3876" customHeight="1" spans="1:2">
      <c r="A3876" s="253"/>
      <c r="B3876" s="258"/>
    </row>
    <row r="3877" customHeight="1" spans="1:2">
      <c r="A3877" s="253"/>
      <c r="B3877" s="258"/>
    </row>
    <row r="3878" customHeight="1" spans="1:2">
      <c r="A3878" s="253"/>
      <c r="B3878" s="258"/>
    </row>
    <row r="3879" customHeight="1" spans="1:2">
      <c r="A3879" s="253"/>
      <c r="B3879" s="258"/>
    </row>
    <row r="3880" customHeight="1" spans="1:2">
      <c r="A3880" s="253"/>
      <c r="B3880" s="258"/>
    </row>
    <row r="3881" customHeight="1" spans="1:2">
      <c r="A3881" s="253"/>
      <c r="B3881" s="258"/>
    </row>
    <row r="3882" customHeight="1" spans="1:2">
      <c r="A3882" s="253"/>
      <c r="B3882" s="258"/>
    </row>
    <row r="3883" customHeight="1" spans="1:2">
      <c r="A3883" s="253"/>
      <c r="B3883" s="258"/>
    </row>
    <row r="3884" customHeight="1" spans="1:2">
      <c r="A3884" s="253"/>
      <c r="B3884" s="258"/>
    </row>
    <row r="3885" customHeight="1" spans="1:2">
      <c r="A3885" s="253"/>
      <c r="B3885" s="258"/>
    </row>
    <row r="3886" customHeight="1" spans="1:2">
      <c r="A3886" s="253"/>
      <c r="B3886" s="258"/>
    </row>
    <row r="3887" customHeight="1" spans="1:2">
      <c r="A3887" s="253"/>
      <c r="B3887" s="258"/>
    </row>
    <row r="3888" customHeight="1" spans="1:2">
      <c r="A3888" s="253"/>
      <c r="B3888" s="258"/>
    </row>
    <row r="3889" customHeight="1" spans="1:2">
      <c r="A3889" s="253"/>
      <c r="B3889" s="258"/>
    </row>
    <row r="3890" customHeight="1" spans="1:2">
      <c r="A3890" s="253"/>
      <c r="B3890" s="258"/>
    </row>
    <row r="3891" customHeight="1" spans="1:2">
      <c r="A3891" s="253"/>
      <c r="B3891" s="258"/>
    </row>
    <row r="3892" customHeight="1" spans="1:2">
      <c r="A3892" s="253"/>
      <c r="B3892" s="258"/>
    </row>
    <row r="3893" customHeight="1" spans="1:2">
      <c r="A3893" s="253"/>
      <c r="B3893" s="258"/>
    </row>
    <row r="3894" customHeight="1" spans="1:2">
      <c r="A3894" s="253"/>
      <c r="B3894" s="258"/>
    </row>
    <row r="3895" customHeight="1" spans="1:2">
      <c r="A3895" s="253"/>
      <c r="B3895" s="258"/>
    </row>
    <row r="3896" customHeight="1" spans="1:2">
      <c r="A3896" s="253"/>
      <c r="B3896" s="258"/>
    </row>
    <row r="3897" customHeight="1" spans="1:2">
      <c r="A3897" s="253"/>
      <c r="B3897" s="258"/>
    </row>
    <row r="3898" customHeight="1" spans="1:2">
      <c r="A3898" s="253"/>
      <c r="B3898" s="258"/>
    </row>
    <row r="3899" customHeight="1" spans="1:2">
      <c r="A3899" s="253"/>
      <c r="B3899" s="258"/>
    </row>
    <row r="3900" customHeight="1" spans="1:2">
      <c r="A3900" s="253"/>
      <c r="B3900" s="258"/>
    </row>
    <row r="3901" customHeight="1" spans="1:2">
      <c r="A3901" s="253"/>
      <c r="B3901" s="258"/>
    </row>
    <row r="3902" customHeight="1" spans="1:2">
      <c r="A3902" s="253"/>
      <c r="B3902" s="258"/>
    </row>
    <row r="3903" customHeight="1" spans="1:2">
      <c r="A3903" s="253"/>
      <c r="B3903" s="258"/>
    </row>
    <row r="3904" customHeight="1" spans="1:2">
      <c r="A3904" s="253"/>
      <c r="B3904" s="258"/>
    </row>
    <row r="3905" customHeight="1" spans="1:2">
      <c r="A3905" s="253"/>
      <c r="B3905" s="258"/>
    </row>
    <row r="3906" customHeight="1" spans="1:2">
      <c r="A3906" s="253"/>
      <c r="B3906" s="258"/>
    </row>
    <row r="3907" customHeight="1" spans="1:2">
      <c r="A3907" s="253"/>
      <c r="B3907" s="258"/>
    </row>
    <row r="3908" customHeight="1" spans="1:2">
      <c r="A3908" s="253"/>
      <c r="B3908" s="258"/>
    </row>
    <row r="3909" customHeight="1" spans="1:2">
      <c r="A3909" s="253"/>
      <c r="B3909" s="258"/>
    </row>
    <row r="3910" customHeight="1" spans="1:2">
      <c r="A3910" s="253"/>
      <c r="B3910" s="258"/>
    </row>
    <row r="3911" customHeight="1" spans="1:2">
      <c r="A3911" s="253"/>
      <c r="B3911" s="258"/>
    </row>
    <row r="3912" customHeight="1" spans="1:2">
      <c r="A3912" s="253"/>
      <c r="B3912" s="258"/>
    </row>
    <row r="3913" customHeight="1" spans="1:2">
      <c r="A3913" s="253"/>
      <c r="B3913" s="258"/>
    </row>
    <row r="3914" customHeight="1" spans="1:2">
      <c r="A3914" s="253"/>
      <c r="B3914" s="258"/>
    </row>
    <row r="3915" customHeight="1" spans="1:2">
      <c r="A3915" s="253"/>
      <c r="B3915" s="258"/>
    </row>
    <row r="3916" customHeight="1" spans="1:2">
      <c r="A3916" s="253"/>
      <c r="B3916" s="258"/>
    </row>
    <row r="3917" customHeight="1" spans="1:2">
      <c r="A3917" s="253"/>
      <c r="B3917" s="258"/>
    </row>
    <row r="3918" customHeight="1" spans="1:2">
      <c r="A3918" s="253"/>
      <c r="B3918" s="258"/>
    </row>
    <row r="3919" customHeight="1" spans="1:2">
      <c r="A3919" s="253"/>
      <c r="B3919" s="258"/>
    </row>
    <row r="3920" customHeight="1" spans="1:2">
      <c r="A3920" s="253"/>
      <c r="B3920" s="258"/>
    </row>
    <row r="3921" customHeight="1" spans="1:2">
      <c r="A3921" s="253"/>
      <c r="B3921" s="258"/>
    </row>
    <row r="3922" customHeight="1" spans="1:2">
      <c r="A3922" s="253"/>
      <c r="B3922" s="258"/>
    </row>
    <row r="3923" customHeight="1" spans="1:2">
      <c r="A3923" s="253"/>
      <c r="B3923" s="258"/>
    </row>
    <row r="3924" customHeight="1" spans="1:2">
      <c r="A3924" s="253"/>
      <c r="B3924" s="258"/>
    </row>
    <row r="3925" customHeight="1" spans="1:2">
      <c r="A3925" s="253"/>
      <c r="B3925" s="258"/>
    </row>
    <row r="3926" customHeight="1" spans="1:2">
      <c r="A3926" s="253"/>
      <c r="B3926" s="258"/>
    </row>
    <row r="3927" customHeight="1" spans="1:2">
      <c r="A3927" s="253"/>
      <c r="B3927" s="258"/>
    </row>
    <row r="3928" customHeight="1" spans="1:2">
      <c r="A3928" s="253"/>
      <c r="B3928" s="258"/>
    </row>
    <row r="3929" customHeight="1" spans="1:2">
      <c r="A3929" s="253"/>
      <c r="B3929" s="258"/>
    </row>
    <row r="3930" customHeight="1" spans="1:2">
      <c r="A3930" s="253"/>
      <c r="B3930" s="258"/>
    </row>
    <row r="3931" customHeight="1" spans="1:2">
      <c r="A3931" s="253"/>
      <c r="B3931" s="258"/>
    </row>
    <row r="3932" customHeight="1" spans="1:2">
      <c r="A3932" s="253"/>
      <c r="B3932" s="258"/>
    </row>
    <row r="3933" customHeight="1" spans="1:2">
      <c r="A3933" s="253"/>
      <c r="B3933" s="258"/>
    </row>
    <row r="3934" customHeight="1" spans="1:2">
      <c r="A3934" s="253"/>
      <c r="B3934" s="258"/>
    </row>
    <row r="3935" customHeight="1" spans="1:2">
      <c r="A3935" s="253"/>
      <c r="B3935" s="258"/>
    </row>
    <row r="3936" customHeight="1" spans="1:2">
      <c r="A3936" s="253"/>
      <c r="B3936" s="258"/>
    </row>
    <row r="3937" customHeight="1" spans="1:2">
      <c r="A3937" s="253"/>
      <c r="B3937" s="258"/>
    </row>
    <row r="3938" customHeight="1" spans="1:2">
      <c r="A3938" s="253"/>
      <c r="B3938" s="258"/>
    </row>
    <row r="3939" customHeight="1" spans="1:2">
      <c r="A3939" s="253"/>
      <c r="B3939" s="258"/>
    </row>
    <row r="3940" customHeight="1" spans="1:2">
      <c r="A3940" s="253"/>
      <c r="B3940" s="258"/>
    </row>
    <row r="3941" customHeight="1" spans="1:2">
      <c r="A3941" s="253"/>
      <c r="B3941" s="258"/>
    </row>
    <row r="3942" customHeight="1" spans="1:2">
      <c r="A3942" s="253"/>
      <c r="B3942" s="258"/>
    </row>
    <row r="3943" customHeight="1" spans="1:2">
      <c r="A3943" s="253"/>
      <c r="B3943" s="258"/>
    </row>
    <row r="3944" customHeight="1" spans="1:2">
      <c r="A3944" s="253"/>
      <c r="B3944" s="258"/>
    </row>
    <row r="3945" customHeight="1" spans="1:2">
      <c r="A3945" s="253"/>
      <c r="B3945" s="258"/>
    </row>
    <row r="3946" customHeight="1" spans="1:2">
      <c r="A3946" s="253"/>
      <c r="B3946" s="258"/>
    </row>
    <row r="3947" customHeight="1" spans="1:2">
      <c r="A3947" s="253"/>
      <c r="B3947" s="258"/>
    </row>
    <row r="3948" customHeight="1" spans="1:2">
      <c r="A3948" s="253"/>
      <c r="B3948" s="258"/>
    </row>
    <row r="3949" customHeight="1" spans="1:2">
      <c r="A3949" s="253"/>
      <c r="B3949" s="258"/>
    </row>
    <row r="3950" customHeight="1" spans="1:2">
      <c r="A3950" s="253"/>
      <c r="B3950" s="258"/>
    </row>
    <row r="3951" customHeight="1" spans="1:2">
      <c r="A3951" s="253"/>
      <c r="B3951" s="258"/>
    </row>
    <row r="3952" customHeight="1" spans="1:2">
      <c r="A3952" s="253"/>
      <c r="B3952" s="258"/>
    </row>
    <row r="3953" customHeight="1" spans="1:2">
      <c r="A3953" s="253"/>
      <c r="B3953" s="258"/>
    </row>
    <row r="3954" customHeight="1" spans="1:2">
      <c r="A3954" s="253"/>
      <c r="B3954" s="258"/>
    </row>
    <row r="3955" customHeight="1" spans="1:2">
      <c r="A3955" s="253"/>
      <c r="B3955" s="258"/>
    </row>
    <row r="3956" customHeight="1" spans="1:2">
      <c r="A3956" s="253"/>
      <c r="B3956" s="258"/>
    </row>
    <row r="3957" customHeight="1" spans="1:2">
      <c r="A3957" s="253"/>
      <c r="B3957" s="258"/>
    </row>
    <row r="3958" customHeight="1" spans="1:2">
      <c r="A3958" s="253"/>
      <c r="B3958" s="258"/>
    </row>
    <row r="3959" customHeight="1" spans="1:2">
      <c r="A3959" s="253"/>
      <c r="B3959" s="258"/>
    </row>
    <row r="3960" customHeight="1" spans="1:2">
      <c r="A3960" s="253"/>
      <c r="B3960" s="258"/>
    </row>
    <row r="3961" customHeight="1" spans="1:2">
      <c r="A3961" s="253"/>
      <c r="B3961" s="258"/>
    </row>
    <row r="3962" customHeight="1" spans="1:2">
      <c r="A3962" s="253"/>
      <c r="B3962" s="258"/>
    </row>
    <row r="3963" customHeight="1" spans="1:2">
      <c r="A3963" s="253"/>
      <c r="B3963" s="258"/>
    </row>
    <row r="3964" customHeight="1" spans="1:2">
      <c r="A3964" s="253"/>
      <c r="B3964" s="258"/>
    </row>
    <row r="3965" customHeight="1" spans="1:2">
      <c r="A3965" s="253"/>
      <c r="B3965" s="258"/>
    </row>
    <row r="3966" customHeight="1" spans="1:2">
      <c r="A3966" s="253"/>
      <c r="B3966" s="258"/>
    </row>
    <row r="3967" customHeight="1" spans="1:2">
      <c r="A3967" s="253"/>
      <c r="B3967" s="258"/>
    </row>
    <row r="3968" customHeight="1" spans="1:2">
      <c r="A3968" s="253"/>
      <c r="B3968" s="258"/>
    </row>
    <row r="3969" customHeight="1" spans="1:2">
      <c r="A3969" s="253"/>
      <c r="B3969" s="258"/>
    </row>
    <row r="3970" customHeight="1" spans="1:2">
      <c r="A3970" s="253"/>
      <c r="B3970" s="258"/>
    </row>
    <row r="3971" customHeight="1" spans="1:2">
      <c r="A3971" s="253"/>
      <c r="B3971" s="258"/>
    </row>
    <row r="3972" customHeight="1" spans="1:2">
      <c r="A3972" s="253"/>
      <c r="B3972" s="258"/>
    </row>
    <row r="3973" customHeight="1" spans="1:2">
      <c r="A3973" s="253"/>
      <c r="B3973" s="258"/>
    </row>
    <row r="3974" customHeight="1" spans="1:2">
      <c r="A3974" s="253"/>
      <c r="B3974" s="258"/>
    </row>
    <row r="3975" customHeight="1" spans="1:2">
      <c r="A3975" s="253"/>
      <c r="B3975" s="258"/>
    </row>
    <row r="3976" customHeight="1" spans="1:2">
      <c r="A3976" s="253"/>
      <c r="B3976" s="258"/>
    </row>
    <row r="3977" customHeight="1" spans="1:2">
      <c r="A3977" s="253"/>
      <c r="B3977" s="258"/>
    </row>
    <row r="3978" customHeight="1" spans="1:2">
      <c r="A3978" s="253"/>
      <c r="B3978" s="258"/>
    </row>
    <row r="3979" customHeight="1" spans="1:2">
      <c r="A3979" s="253"/>
      <c r="B3979" s="258"/>
    </row>
    <row r="3980" customHeight="1" spans="1:2">
      <c r="A3980" s="253"/>
      <c r="B3980" s="258"/>
    </row>
    <row r="3981" customHeight="1" spans="1:2">
      <c r="A3981" s="253"/>
      <c r="B3981" s="258"/>
    </row>
    <row r="3982" customHeight="1" spans="1:2">
      <c r="A3982" s="253"/>
      <c r="B3982" s="258"/>
    </row>
    <row r="3983" customHeight="1" spans="1:2">
      <c r="A3983" s="253"/>
      <c r="B3983" s="258"/>
    </row>
    <row r="3984" customHeight="1" spans="1:2">
      <c r="A3984" s="253"/>
      <c r="B3984" s="258"/>
    </row>
    <row r="3985" customHeight="1" spans="1:2">
      <c r="A3985" s="253"/>
      <c r="B3985" s="258"/>
    </row>
    <row r="3986" customHeight="1" spans="1:2">
      <c r="A3986" s="253"/>
      <c r="B3986" s="258"/>
    </row>
    <row r="3987" customHeight="1" spans="1:2">
      <c r="A3987" s="253"/>
      <c r="B3987" s="258"/>
    </row>
    <row r="3988" customHeight="1" spans="1:2">
      <c r="A3988" s="253"/>
      <c r="B3988" s="258"/>
    </row>
    <row r="3989" customHeight="1" spans="1:2">
      <c r="A3989" s="253"/>
      <c r="B3989" s="258"/>
    </row>
    <row r="3990" customHeight="1" spans="1:2">
      <c r="A3990" s="253"/>
      <c r="B3990" s="258"/>
    </row>
    <row r="3991" customHeight="1" spans="1:2">
      <c r="A3991" s="253"/>
      <c r="B3991" s="258"/>
    </row>
    <row r="3992" customHeight="1" spans="1:2">
      <c r="A3992" s="253"/>
      <c r="B3992" s="258"/>
    </row>
    <row r="3993" customHeight="1" spans="1:2">
      <c r="A3993" s="253"/>
      <c r="B3993" s="258"/>
    </row>
    <row r="3994" customHeight="1" spans="1:2">
      <c r="A3994" s="253"/>
      <c r="B3994" s="258"/>
    </row>
    <row r="3995" customHeight="1" spans="1:2">
      <c r="A3995" s="253"/>
      <c r="B3995" s="258"/>
    </row>
    <row r="3996" customHeight="1" spans="1:2">
      <c r="A3996" s="253"/>
      <c r="B3996" s="258"/>
    </row>
    <row r="3997" customHeight="1" spans="1:2">
      <c r="A3997" s="253"/>
      <c r="B3997" s="258"/>
    </row>
    <row r="3998" customHeight="1" spans="1:2">
      <c r="A3998" s="253"/>
      <c r="B3998" s="258"/>
    </row>
    <row r="3999" customHeight="1" spans="1:2">
      <c r="A3999" s="253"/>
      <c r="B3999" s="258"/>
    </row>
    <row r="4000" customHeight="1" spans="1:2">
      <c r="A4000" s="253"/>
      <c r="B4000" s="258"/>
    </row>
    <row r="4001" customHeight="1" spans="1:2">
      <c r="A4001" s="253"/>
      <c r="B4001" s="258"/>
    </row>
    <row r="4002" customHeight="1" spans="1:2">
      <c r="A4002" s="253"/>
      <c r="B4002" s="258"/>
    </row>
    <row r="4003" customHeight="1" spans="1:2">
      <c r="A4003" s="253"/>
      <c r="B4003" s="258"/>
    </row>
    <row r="4004" customHeight="1" spans="1:2">
      <c r="A4004" s="253"/>
      <c r="B4004" s="258"/>
    </row>
    <row r="4005" customHeight="1" spans="1:2">
      <c r="A4005" s="253"/>
      <c r="B4005" s="258"/>
    </row>
    <row r="4006" customHeight="1" spans="1:2">
      <c r="A4006" s="253"/>
      <c r="B4006" s="258"/>
    </row>
    <row r="4007" customHeight="1" spans="1:2">
      <c r="A4007" s="253"/>
      <c r="B4007" s="258"/>
    </row>
    <row r="4008" customHeight="1" spans="1:2">
      <c r="A4008" s="253"/>
      <c r="B4008" s="258"/>
    </row>
    <row r="4009" customHeight="1" spans="1:2">
      <c r="A4009" s="253"/>
      <c r="B4009" s="258"/>
    </row>
    <row r="4010" customHeight="1" spans="1:2">
      <c r="A4010" s="253"/>
      <c r="B4010" s="258"/>
    </row>
    <row r="4011" customHeight="1" spans="1:2">
      <c r="A4011" s="253"/>
      <c r="B4011" s="258"/>
    </row>
    <row r="4012" customHeight="1" spans="1:2">
      <c r="A4012" s="253"/>
      <c r="B4012" s="258"/>
    </row>
    <row r="4013" customHeight="1" spans="1:2">
      <c r="A4013" s="253"/>
      <c r="B4013" s="258"/>
    </row>
    <row r="4014" customHeight="1" spans="1:2">
      <c r="A4014" s="253"/>
      <c r="B4014" s="258"/>
    </row>
    <row r="4015" customHeight="1" spans="1:2">
      <c r="A4015" s="253"/>
      <c r="B4015" s="258"/>
    </row>
    <row r="4016" customHeight="1" spans="1:2">
      <c r="A4016" s="253"/>
      <c r="B4016" s="258"/>
    </row>
    <row r="4017" customHeight="1" spans="1:2">
      <c r="A4017" s="253"/>
      <c r="B4017" s="258"/>
    </row>
    <row r="4018" customHeight="1" spans="1:2">
      <c r="A4018" s="253"/>
      <c r="B4018" s="258"/>
    </row>
    <row r="4019" customHeight="1" spans="1:2">
      <c r="A4019" s="253"/>
      <c r="B4019" s="258"/>
    </row>
    <row r="4020" customHeight="1" spans="1:2">
      <c r="A4020" s="253"/>
      <c r="B4020" s="258"/>
    </row>
    <row r="4021" customHeight="1" spans="1:2">
      <c r="A4021" s="253"/>
      <c r="B4021" s="258"/>
    </row>
    <row r="4022" customHeight="1" spans="1:2">
      <c r="A4022" s="253"/>
      <c r="B4022" s="258"/>
    </row>
    <row r="4023" customHeight="1" spans="1:2">
      <c r="A4023" s="253"/>
      <c r="B4023" s="258"/>
    </row>
    <row r="4024" customHeight="1" spans="1:2">
      <c r="A4024" s="253"/>
      <c r="B4024" s="258"/>
    </row>
    <row r="4025" customHeight="1" spans="1:2">
      <c r="A4025" s="253"/>
      <c r="B4025" s="258"/>
    </row>
    <row r="4026" customHeight="1" spans="1:2">
      <c r="A4026" s="253"/>
      <c r="B4026" s="258"/>
    </row>
    <row r="4027" customHeight="1" spans="1:2">
      <c r="A4027" s="253"/>
      <c r="B4027" s="258"/>
    </row>
    <row r="4028" customHeight="1" spans="1:2">
      <c r="A4028" s="253"/>
      <c r="B4028" s="258"/>
    </row>
    <row r="4029" customHeight="1" spans="1:2">
      <c r="A4029" s="253"/>
      <c r="B4029" s="258"/>
    </row>
    <row r="4030" customHeight="1" spans="1:2">
      <c r="A4030" s="253"/>
      <c r="B4030" s="258"/>
    </row>
    <row r="4031" customHeight="1" spans="1:2">
      <c r="A4031" s="253"/>
      <c r="B4031" s="258"/>
    </row>
    <row r="4032" customHeight="1" spans="1:2">
      <c r="A4032" s="253"/>
      <c r="B4032" s="258"/>
    </row>
    <row r="4033" customHeight="1" spans="1:2">
      <c r="A4033" s="253"/>
      <c r="B4033" s="258"/>
    </row>
    <row r="4034" customHeight="1" spans="1:2">
      <c r="A4034" s="253"/>
      <c r="B4034" s="258"/>
    </row>
    <row r="4035" customHeight="1" spans="1:2">
      <c r="A4035" s="253"/>
      <c r="B4035" s="258"/>
    </row>
    <row r="4036" customHeight="1" spans="1:2">
      <c r="A4036" s="253"/>
      <c r="B4036" s="258"/>
    </row>
    <row r="4037" customHeight="1" spans="1:2">
      <c r="A4037" s="253"/>
      <c r="B4037" s="258"/>
    </row>
    <row r="4038" customHeight="1" spans="1:2">
      <c r="A4038" s="253"/>
      <c r="B4038" s="258"/>
    </row>
    <row r="4039" customHeight="1" spans="1:2">
      <c r="A4039" s="253"/>
      <c r="B4039" s="258"/>
    </row>
    <row r="4040" customHeight="1" spans="1:2">
      <c r="A4040" s="253"/>
      <c r="B4040" s="258"/>
    </row>
    <row r="4041" customHeight="1" spans="1:2">
      <c r="A4041" s="253"/>
      <c r="B4041" s="258"/>
    </row>
    <row r="4042" customHeight="1" spans="1:2">
      <c r="A4042" s="253"/>
      <c r="B4042" s="258"/>
    </row>
    <row r="4043" customHeight="1" spans="1:2">
      <c r="A4043" s="253"/>
      <c r="B4043" s="258"/>
    </row>
    <row r="4044" customHeight="1" spans="1:2">
      <c r="A4044" s="253"/>
      <c r="B4044" s="258"/>
    </row>
    <row r="4045" customHeight="1" spans="1:2">
      <c r="A4045" s="253"/>
      <c r="B4045" s="258"/>
    </row>
    <row r="4046" customHeight="1" spans="1:2">
      <c r="A4046" s="253"/>
      <c r="B4046" s="258"/>
    </row>
    <row r="4047" customHeight="1" spans="1:2">
      <c r="A4047" s="253"/>
      <c r="B4047" s="258"/>
    </row>
    <row r="4048" customHeight="1" spans="1:2">
      <c r="A4048" s="253"/>
      <c r="B4048" s="258"/>
    </row>
    <row r="4049" customHeight="1" spans="1:2">
      <c r="A4049" s="253"/>
      <c r="B4049" s="258"/>
    </row>
    <row r="4050" customHeight="1" spans="1:2">
      <c r="A4050" s="253"/>
      <c r="B4050" s="258"/>
    </row>
    <row r="4051" customHeight="1" spans="1:2">
      <c r="A4051" s="253"/>
      <c r="B4051" s="258"/>
    </row>
    <row r="4052" customHeight="1" spans="1:2">
      <c r="A4052" s="253"/>
      <c r="B4052" s="258"/>
    </row>
    <row r="4053" customHeight="1" spans="1:2">
      <c r="A4053" s="253"/>
      <c r="B4053" s="258"/>
    </row>
    <row r="4054" customHeight="1" spans="1:2">
      <c r="A4054" s="253"/>
      <c r="B4054" s="258"/>
    </row>
    <row r="4055" customHeight="1" spans="1:2">
      <c r="A4055" s="253"/>
      <c r="B4055" s="258"/>
    </row>
    <row r="4056" customHeight="1" spans="1:2">
      <c r="A4056" s="253"/>
      <c r="B4056" s="258"/>
    </row>
    <row r="4057" customHeight="1" spans="1:2">
      <c r="A4057" s="253"/>
      <c r="B4057" s="258"/>
    </row>
    <row r="4058" customHeight="1" spans="1:2">
      <c r="A4058" s="253"/>
      <c r="B4058" s="258"/>
    </row>
    <row r="4059" customHeight="1" spans="1:2">
      <c r="A4059" s="253"/>
      <c r="B4059" s="258"/>
    </row>
    <row r="4060" customHeight="1" spans="1:2">
      <c r="A4060" s="253"/>
      <c r="B4060" s="258"/>
    </row>
    <row r="4061" customHeight="1" spans="1:2">
      <c r="A4061" s="253"/>
      <c r="B4061" s="258"/>
    </row>
    <row r="4062" customHeight="1" spans="1:2">
      <c r="A4062" s="253"/>
      <c r="B4062" s="258"/>
    </row>
    <row r="4063" customHeight="1" spans="1:2">
      <c r="A4063" s="253"/>
      <c r="B4063" s="258"/>
    </row>
    <row r="4064" customHeight="1" spans="1:2">
      <c r="A4064" s="253"/>
      <c r="B4064" s="258"/>
    </row>
    <row r="4065" customHeight="1" spans="1:2">
      <c r="A4065" s="253"/>
      <c r="B4065" s="258"/>
    </row>
    <row r="4066" customHeight="1" spans="1:2">
      <c r="A4066" s="253"/>
      <c r="B4066" s="258"/>
    </row>
    <row r="4067" customHeight="1" spans="1:2">
      <c r="A4067" s="253"/>
      <c r="B4067" s="258"/>
    </row>
    <row r="4068" customHeight="1" spans="1:2">
      <c r="A4068" s="253"/>
      <c r="B4068" s="258"/>
    </row>
    <row r="4069" customHeight="1" spans="1:2">
      <c r="A4069" s="253"/>
      <c r="B4069" s="258"/>
    </row>
    <row r="4070" customHeight="1" spans="1:2">
      <c r="A4070" s="253"/>
      <c r="B4070" s="258"/>
    </row>
    <row r="4071" customHeight="1" spans="1:2">
      <c r="A4071" s="253"/>
      <c r="B4071" s="258"/>
    </row>
    <row r="4072" customHeight="1" spans="1:2">
      <c r="A4072" s="253"/>
      <c r="B4072" s="258"/>
    </row>
    <row r="4073" customHeight="1" spans="1:2">
      <c r="A4073" s="253"/>
      <c r="B4073" s="258"/>
    </row>
    <row r="4074" customHeight="1" spans="1:2">
      <c r="A4074" s="253"/>
      <c r="B4074" s="258"/>
    </row>
    <row r="4075" customHeight="1" spans="1:2">
      <c r="A4075" s="253"/>
      <c r="B4075" s="258"/>
    </row>
    <row r="4076" customHeight="1" spans="1:2">
      <c r="A4076" s="253"/>
      <c r="B4076" s="258"/>
    </row>
    <row r="4077" customHeight="1" spans="1:2">
      <c r="A4077" s="253"/>
      <c r="B4077" s="258"/>
    </row>
    <row r="4078" customHeight="1" spans="1:2">
      <c r="A4078" s="253"/>
      <c r="B4078" s="258"/>
    </row>
    <row r="4079" customHeight="1" spans="1:2">
      <c r="A4079" s="253"/>
      <c r="B4079" s="258"/>
    </row>
    <row r="4080" customHeight="1" spans="1:2">
      <c r="A4080" s="253"/>
      <c r="B4080" s="258"/>
    </row>
    <row r="4081" customHeight="1" spans="1:2">
      <c r="A4081" s="253"/>
      <c r="B4081" s="258"/>
    </row>
    <row r="4082" customHeight="1" spans="1:2">
      <c r="A4082" s="253"/>
      <c r="B4082" s="258"/>
    </row>
    <row r="4083" customHeight="1" spans="1:2">
      <c r="A4083" s="253"/>
      <c r="B4083" s="258"/>
    </row>
    <row r="4084" customHeight="1" spans="1:2">
      <c r="A4084" s="253"/>
      <c r="B4084" s="258"/>
    </row>
    <row r="4085" customHeight="1" spans="1:2">
      <c r="A4085" s="253"/>
      <c r="B4085" s="258"/>
    </row>
    <row r="4086" customHeight="1" spans="1:2">
      <c r="A4086" s="253"/>
      <c r="B4086" s="258"/>
    </row>
    <row r="4087" customHeight="1" spans="1:2">
      <c r="A4087" s="253"/>
      <c r="B4087" s="258"/>
    </row>
    <row r="4088" customHeight="1" spans="1:2">
      <c r="A4088" s="253"/>
      <c r="B4088" s="258"/>
    </row>
    <row r="4089" customHeight="1" spans="1:2">
      <c r="A4089" s="253"/>
      <c r="B4089" s="258"/>
    </row>
    <row r="4090" customHeight="1" spans="1:2">
      <c r="A4090" s="253"/>
      <c r="B4090" s="258"/>
    </row>
    <row r="4091" customHeight="1" spans="1:2">
      <c r="A4091" s="253"/>
      <c r="B4091" s="258"/>
    </row>
    <row r="4092" customHeight="1" spans="1:2">
      <c r="A4092" s="253"/>
      <c r="B4092" s="258"/>
    </row>
    <row r="4093" customHeight="1" spans="1:2">
      <c r="A4093" s="253"/>
      <c r="B4093" s="258"/>
    </row>
    <row r="4094" customHeight="1" spans="1:2">
      <c r="A4094" s="253"/>
      <c r="B4094" s="258"/>
    </row>
    <row r="4095" customHeight="1" spans="1:2">
      <c r="A4095" s="253"/>
      <c r="B4095" s="258"/>
    </row>
    <row r="4096" customHeight="1" spans="1:2">
      <c r="A4096" s="253"/>
      <c r="B4096" s="258"/>
    </row>
    <row r="4097" customHeight="1" spans="1:2">
      <c r="A4097" s="253"/>
      <c r="B4097" s="258"/>
    </row>
    <row r="4098" customHeight="1" spans="1:2">
      <c r="A4098" s="253"/>
      <c r="B4098" s="258"/>
    </row>
    <row r="4099" customHeight="1" spans="1:2">
      <c r="A4099" s="253"/>
      <c r="B4099" s="258"/>
    </row>
    <row r="4100" customHeight="1" spans="1:2">
      <c r="A4100" s="253"/>
      <c r="B4100" s="258"/>
    </row>
    <row r="4101" customHeight="1" spans="1:2">
      <c r="A4101" s="253"/>
      <c r="B4101" s="258"/>
    </row>
    <row r="4102" customHeight="1" spans="1:2">
      <c r="A4102" s="253"/>
      <c r="B4102" s="258"/>
    </row>
    <row r="4103" customHeight="1" spans="1:2">
      <c r="A4103" s="253"/>
      <c r="B4103" s="258"/>
    </row>
    <row r="4104" customHeight="1" spans="1:2">
      <c r="A4104" s="253"/>
      <c r="B4104" s="258"/>
    </row>
    <row r="4105" customHeight="1" spans="1:2">
      <c r="A4105" s="253"/>
      <c r="B4105" s="258"/>
    </row>
    <row r="4106" customHeight="1" spans="1:2">
      <c r="A4106" s="253"/>
      <c r="B4106" s="258"/>
    </row>
    <row r="4107" customHeight="1" spans="1:2">
      <c r="A4107" s="253"/>
      <c r="B4107" s="258"/>
    </row>
    <row r="4108" customHeight="1" spans="1:2">
      <c r="A4108" s="253"/>
      <c r="B4108" s="258"/>
    </row>
    <row r="4109" customHeight="1" spans="1:2">
      <c r="A4109" s="253"/>
      <c r="B4109" s="258"/>
    </row>
    <row r="4110" customHeight="1" spans="1:2">
      <c r="A4110" s="253"/>
      <c r="B4110" s="258"/>
    </row>
    <row r="4111" customHeight="1" spans="1:2">
      <c r="A4111" s="253"/>
      <c r="B4111" s="258"/>
    </row>
    <row r="4112" customHeight="1" spans="1:2">
      <c r="A4112" s="253"/>
      <c r="B4112" s="258"/>
    </row>
    <row r="4113" customHeight="1" spans="1:2">
      <c r="A4113" s="253"/>
      <c r="B4113" s="258"/>
    </row>
    <row r="4114" customHeight="1" spans="1:2">
      <c r="A4114" s="253"/>
      <c r="B4114" s="258"/>
    </row>
    <row r="4115" customHeight="1" spans="1:2">
      <c r="A4115" s="253"/>
      <c r="B4115" s="258"/>
    </row>
    <row r="4116" customHeight="1" spans="1:2">
      <c r="A4116" s="253"/>
      <c r="B4116" s="258"/>
    </row>
    <row r="4117" customHeight="1" spans="1:2">
      <c r="A4117" s="253"/>
      <c r="B4117" s="258"/>
    </row>
    <row r="4118" customHeight="1" spans="1:2">
      <c r="A4118" s="253"/>
      <c r="B4118" s="258"/>
    </row>
    <row r="4119" customHeight="1" spans="1:2">
      <c r="A4119" s="253"/>
      <c r="B4119" s="258"/>
    </row>
    <row r="4120" customHeight="1" spans="1:2">
      <c r="A4120" s="253"/>
      <c r="B4120" s="258"/>
    </row>
    <row r="4121" customHeight="1" spans="1:2">
      <c r="A4121" s="253"/>
      <c r="B4121" s="258"/>
    </row>
    <row r="4122" customHeight="1" spans="1:2">
      <c r="A4122" s="253"/>
      <c r="B4122" s="258"/>
    </row>
    <row r="4123" customHeight="1" spans="1:2">
      <c r="A4123" s="253"/>
      <c r="B4123" s="258"/>
    </row>
    <row r="4124" customHeight="1" spans="1:2">
      <c r="A4124" s="253"/>
      <c r="B4124" s="258"/>
    </row>
    <row r="4125" customHeight="1" spans="1:2">
      <c r="A4125" s="253"/>
      <c r="B4125" s="258"/>
    </row>
    <row r="4126" customHeight="1" spans="1:2">
      <c r="A4126" s="253"/>
      <c r="B4126" s="258"/>
    </row>
    <row r="4127" customHeight="1" spans="1:2">
      <c r="A4127" s="253"/>
      <c r="B4127" s="258"/>
    </row>
    <row r="4128" customHeight="1" spans="1:2">
      <c r="A4128" s="253"/>
      <c r="B4128" s="258"/>
    </row>
    <row r="4129" customHeight="1" spans="1:2">
      <c r="A4129" s="253"/>
      <c r="B4129" s="258"/>
    </row>
    <row r="4130" customHeight="1" spans="1:2">
      <c r="A4130" s="253"/>
      <c r="B4130" s="258"/>
    </row>
    <row r="4131" customHeight="1" spans="1:2">
      <c r="A4131" s="253"/>
      <c r="B4131" s="258"/>
    </row>
    <row r="4132" customHeight="1" spans="1:2">
      <c r="A4132" s="253"/>
      <c r="B4132" s="258"/>
    </row>
    <row r="4133" customHeight="1" spans="1:2">
      <c r="A4133" s="253"/>
      <c r="B4133" s="258"/>
    </row>
    <row r="4134" customHeight="1" spans="1:2">
      <c r="A4134" s="253"/>
      <c r="B4134" s="258"/>
    </row>
    <row r="4135" customHeight="1" spans="1:2">
      <c r="A4135" s="253"/>
      <c r="B4135" s="258"/>
    </row>
    <row r="4136" customHeight="1" spans="1:2">
      <c r="A4136" s="253"/>
      <c r="B4136" s="258"/>
    </row>
    <row r="4137" customHeight="1" spans="1:2">
      <c r="A4137" s="253"/>
      <c r="B4137" s="258"/>
    </row>
    <row r="4138" customHeight="1" spans="1:2">
      <c r="A4138" s="253"/>
      <c r="B4138" s="258"/>
    </row>
    <row r="4139" customHeight="1" spans="1:2">
      <c r="A4139" s="253"/>
      <c r="B4139" s="258"/>
    </row>
    <row r="4140" customHeight="1" spans="1:2">
      <c r="A4140" s="253"/>
      <c r="B4140" s="258"/>
    </row>
    <row r="4141" customHeight="1" spans="1:2">
      <c r="A4141" s="253"/>
      <c r="B4141" s="258"/>
    </row>
    <row r="4142" customHeight="1" spans="1:2">
      <c r="A4142" s="253"/>
      <c r="B4142" s="258"/>
    </row>
    <row r="4143" customHeight="1" spans="1:2">
      <c r="A4143" s="253"/>
      <c r="B4143" s="258"/>
    </row>
    <row r="4144" customHeight="1" spans="1:2">
      <c r="A4144" s="253"/>
      <c r="B4144" s="258"/>
    </row>
    <row r="4145" customHeight="1" spans="1:2">
      <c r="A4145" s="253"/>
      <c r="B4145" s="258"/>
    </row>
    <row r="4146" customHeight="1" spans="1:2">
      <c r="A4146" s="253"/>
      <c r="B4146" s="258"/>
    </row>
    <row r="4147" customHeight="1" spans="1:2">
      <c r="A4147" s="253"/>
      <c r="B4147" s="258"/>
    </row>
    <row r="4148" customHeight="1" spans="1:2">
      <c r="A4148" s="253"/>
      <c r="B4148" s="258"/>
    </row>
    <row r="4149" customHeight="1" spans="1:2">
      <c r="A4149" s="253"/>
      <c r="B4149" s="258"/>
    </row>
    <row r="4150" customHeight="1" spans="1:2">
      <c r="A4150" s="253"/>
      <c r="B4150" s="258"/>
    </row>
    <row r="4151" customHeight="1" spans="1:2">
      <c r="A4151" s="253"/>
      <c r="B4151" s="258"/>
    </row>
    <row r="4152" customHeight="1" spans="1:2">
      <c r="A4152" s="253"/>
      <c r="B4152" s="258"/>
    </row>
    <row r="4153" customHeight="1" spans="1:2">
      <c r="A4153" s="253"/>
      <c r="B4153" s="258"/>
    </row>
    <row r="4154" customHeight="1" spans="1:2">
      <c r="A4154" s="253"/>
      <c r="B4154" s="258"/>
    </row>
    <row r="4155" customHeight="1" spans="1:2">
      <c r="A4155" s="253"/>
      <c r="B4155" s="258"/>
    </row>
    <row r="4156" customHeight="1" spans="1:2">
      <c r="A4156" s="253"/>
      <c r="B4156" s="258"/>
    </row>
    <row r="4157" customHeight="1" spans="1:2">
      <c r="A4157" s="253"/>
      <c r="B4157" s="258"/>
    </row>
    <row r="4158" customHeight="1" spans="1:2">
      <c r="A4158" s="253"/>
      <c r="B4158" s="258"/>
    </row>
    <row r="4159" customHeight="1" spans="1:2">
      <c r="A4159" s="253"/>
      <c r="B4159" s="258"/>
    </row>
    <row r="4160" customHeight="1" spans="1:2">
      <c r="A4160" s="253"/>
      <c r="B4160" s="258"/>
    </row>
    <row r="4161" customHeight="1" spans="1:2">
      <c r="A4161" s="253"/>
      <c r="B4161" s="258"/>
    </row>
    <row r="4162" customHeight="1" spans="1:2">
      <c r="A4162" s="253"/>
      <c r="B4162" s="258"/>
    </row>
    <row r="4163" customHeight="1" spans="1:2">
      <c r="A4163" s="253"/>
      <c r="B4163" s="258"/>
    </row>
    <row r="4164" customHeight="1" spans="1:2">
      <c r="A4164" s="253"/>
      <c r="B4164" s="258"/>
    </row>
    <row r="4165" customHeight="1" spans="1:2">
      <c r="A4165" s="253"/>
      <c r="B4165" s="258"/>
    </row>
    <row r="4166" customHeight="1" spans="1:2">
      <c r="A4166" s="253"/>
      <c r="B4166" s="258"/>
    </row>
    <row r="4167" customHeight="1" spans="1:2">
      <c r="A4167" s="253"/>
      <c r="B4167" s="258"/>
    </row>
    <row r="4168" customHeight="1" spans="1:2">
      <c r="A4168" s="253"/>
      <c r="B4168" s="258"/>
    </row>
    <row r="4169" customHeight="1" spans="1:2">
      <c r="A4169" s="253"/>
      <c r="B4169" s="258"/>
    </row>
    <row r="4170" customHeight="1" spans="1:2">
      <c r="A4170" s="253"/>
      <c r="B4170" s="258"/>
    </row>
    <row r="4171" customHeight="1" spans="1:2">
      <c r="A4171" s="253"/>
      <c r="B4171" s="258"/>
    </row>
    <row r="4172" customHeight="1" spans="1:2">
      <c r="A4172" s="253"/>
      <c r="B4172" s="258"/>
    </row>
    <row r="4173" customHeight="1" spans="1:2">
      <c r="A4173" s="253"/>
      <c r="B4173" s="258"/>
    </row>
    <row r="4174" customHeight="1" spans="1:2">
      <c r="A4174" s="253"/>
      <c r="B4174" s="258"/>
    </row>
    <row r="4175" customHeight="1" spans="1:2">
      <c r="A4175" s="253"/>
      <c r="B4175" s="258"/>
    </row>
    <row r="4176" customHeight="1" spans="1:2">
      <c r="A4176" s="253"/>
      <c r="B4176" s="258"/>
    </row>
    <row r="4177" customHeight="1" spans="1:2">
      <c r="A4177" s="253"/>
      <c r="B4177" s="258"/>
    </row>
    <row r="4178" customHeight="1" spans="1:2">
      <c r="A4178" s="253"/>
      <c r="B4178" s="258"/>
    </row>
    <row r="4179" customHeight="1" spans="1:2">
      <c r="A4179" s="253"/>
      <c r="B4179" s="258"/>
    </row>
    <row r="4180" customHeight="1" spans="1:2">
      <c r="A4180" s="253"/>
      <c r="B4180" s="258"/>
    </row>
    <row r="4181" customHeight="1" spans="1:2">
      <c r="A4181" s="253"/>
      <c r="B4181" s="258"/>
    </row>
    <row r="4182" customHeight="1" spans="1:2">
      <c r="A4182" s="253"/>
      <c r="B4182" s="258"/>
    </row>
    <row r="4183" customHeight="1" spans="1:2">
      <c r="A4183" s="253"/>
      <c r="B4183" s="258"/>
    </row>
    <row r="4184" customHeight="1" spans="1:2">
      <c r="A4184" s="253"/>
      <c r="B4184" s="258"/>
    </row>
    <row r="4185" customHeight="1" spans="1:2">
      <c r="A4185" s="253"/>
      <c r="B4185" s="258"/>
    </row>
    <row r="4186" customHeight="1" spans="1:2">
      <c r="A4186" s="253"/>
      <c r="B4186" s="258"/>
    </row>
    <row r="4187" customHeight="1" spans="1:2">
      <c r="A4187" s="253"/>
      <c r="B4187" s="258"/>
    </row>
    <row r="4188" customHeight="1" spans="1:2">
      <c r="A4188" s="253"/>
      <c r="B4188" s="258"/>
    </row>
    <row r="4189" customHeight="1" spans="1:2">
      <c r="A4189" s="253"/>
      <c r="B4189" s="258"/>
    </row>
    <row r="4190" customHeight="1" spans="1:2">
      <c r="A4190" s="253"/>
      <c r="B4190" s="258"/>
    </row>
    <row r="4191" customHeight="1" spans="1:2">
      <c r="A4191" s="253"/>
      <c r="B4191" s="258"/>
    </row>
    <row r="4192" customHeight="1" spans="1:2">
      <c r="A4192" s="253"/>
      <c r="B4192" s="258"/>
    </row>
    <row r="4193" customHeight="1" spans="1:2">
      <c r="A4193" s="253"/>
      <c r="B4193" s="258"/>
    </row>
    <row r="4194" customHeight="1" spans="1:2">
      <c r="A4194" s="253"/>
      <c r="B4194" s="258"/>
    </row>
    <row r="4195" customHeight="1" spans="1:2">
      <c r="A4195" s="253"/>
      <c r="B4195" s="258"/>
    </row>
    <row r="4196" customHeight="1" spans="1:2">
      <c r="A4196" s="253"/>
      <c r="B4196" s="258"/>
    </row>
    <row r="4197" customHeight="1" spans="1:2">
      <c r="A4197" s="253"/>
      <c r="B4197" s="258"/>
    </row>
    <row r="4198" customHeight="1" spans="1:2">
      <c r="A4198" s="253"/>
      <c r="B4198" s="258"/>
    </row>
    <row r="4199" customHeight="1" spans="1:2">
      <c r="A4199" s="253"/>
      <c r="B4199" s="258"/>
    </row>
    <row r="4200" customHeight="1" spans="1:2">
      <c r="A4200" s="253"/>
      <c r="B4200" s="258"/>
    </row>
    <row r="4201" customHeight="1" spans="1:2">
      <c r="A4201" s="253"/>
      <c r="B4201" s="258"/>
    </row>
    <row r="4202" customHeight="1" spans="1:2">
      <c r="A4202" s="253"/>
      <c r="B4202" s="258"/>
    </row>
    <row r="4203" customHeight="1" spans="1:2">
      <c r="A4203" s="253"/>
      <c r="B4203" s="258"/>
    </row>
    <row r="4204" customHeight="1" spans="1:2">
      <c r="A4204" s="253"/>
      <c r="B4204" s="258"/>
    </row>
    <row r="4205" customHeight="1" spans="1:2">
      <c r="A4205" s="253"/>
      <c r="B4205" s="258"/>
    </row>
    <row r="4206" customHeight="1" spans="1:2">
      <c r="A4206" s="253"/>
      <c r="B4206" s="258"/>
    </row>
    <row r="4207" customHeight="1" spans="1:2">
      <c r="A4207" s="253"/>
      <c r="B4207" s="258"/>
    </row>
    <row r="4208" customHeight="1" spans="1:2">
      <c r="A4208" s="253"/>
      <c r="B4208" s="258"/>
    </row>
    <row r="4209" customHeight="1" spans="1:2">
      <c r="A4209" s="253"/>
      <c r="B4209" s="258"/>
    </row>
    <row r="4210" customHeight="1" spans="1:2">
      <c r="A4210" s="253"/>
      <c r="B4210" s="258"/>
    </row>
    <row r="4211" customHeight="1" spans="1:2">
      <c r="A4211" s="253"/>
      <c r="B4211" s="258"/>
    </row>
    <row r="4212" customHeight="1" spans="1:2">
      <c r="A4212" s="253"/>
      <c r="B4212" s="258"/>
    </row>
    <row r="4213" customHeight="1" spans="1:2">
      <c r="A4213" s="253"/>
      <c r="B4213" s="258"/>
    </row>
    <row r="4214" customHeight="1" spans="1:2">
      <c r="A4214" s="253"/>
      <c r="B4214" s="258"/>
    </row>
    <row r="4215" customHeight="1" spans="1:2">
      <c r="A4215" s="253"/>
      <c r="B4215" s="258"/>
    </row>
    <row r="4216" customHeight="1" spans="1:2">
      <c r="A4216" s="253"/>
      <c r="B4216" s="258"/>
    </row>
    <row r="4217" customHeight="1" spans="1:2">
      <c r="A4217" s="253"/>
      <c r="B4217" s="258"/>
    </row>
    <row r="4218" customHeight="1" spans="1:2">
      <c r="A4218" s="253"/>
      <c r="B4218" s="258"/>
    </row>
    <row r="4219" customHeight="1" spans="1:2">
      <c r="A4219" s="253"/>
      <c r="B4219" s="258"/>
    </row>
    <row r="4220" customHeight="1" spans="1:2">
      <c r="A4220" s="253"/>
      <c r="B4220" s="258"/>
    </row>
    <row r="4221" customHeight="1" spans="1:2">
      <c r="A4221" s="253"/>
      <c r="B4221" s="258"/>
    </row>
    <row r="4222" customHeight="1" spans="1:2">
      <c r="A4222" s="253"/>
      <c r="B4222" s="258"/>
    </row>
    <row r="4223" customHeight="1" spans="1:2">
      <c r="A4223" s="253"/>
      <c r="B4223" s="258"/>
    </row>
    <row r="4224" customHeight="1" spans="1:2">
      <c r="A4224" s="253"/>
      <c r="B4224" s="258"/>
    </row>
    <row r="4225" customHeight="1" spans="1:2">
      <c r="A4225" s="253"/>
      <c r="B4225" s="258"/>
    </row>
    <row r="4226" customHeight="1" spans="1:2">
      <c r="A4226" s="253"/>
      <c r="B4226" s="258"/>
    </row>
    <row r="4227" customHeight="1" spans="1:2">
      <c r="A4227" s="253"/>
      <c r="B4227" s="258"/>
    </row>
    <row r="4228" customHeight="1" spans="1:2">
      <c r="A4228" s="253"/>
      <c r="B4228" s="258"/>
    </row>
    <row r="4229" customHeight="1" spans="1:2">
      <c r="A4229" s="253"/>
      <c r="B4229" s="258"/>
    </row>
    <row r="4230" customHeight="1" spans="1:2">
      <c r="A4230" s="253"/>
      <c r="B4230" s="258"/>
    </row>
    <row r="4231" customHeight="1" spans="1:2">
      <c r="A4231" s="253"/>
      <c r="B4231" s="258"/>
    </row>
    <row r="4232" customHeight="1" spans="1:2">
      <c r="A4232" s="253"/>
      <c r="B4232" s="258"/>
    </row>
    <row r="4233" customHeight="1" spans="1:2">
      <c r="A4233" s="253"/>
      <c r="B4233" s="258"/>
    </row>
    <row r="4234" customHeight="1" spans="1:2">
      <c r="A4234" s="253"/>
      <c r="B4234" s="258"/>
    </row>
    <row r="4235" customHeight="1" spans="1:2">
      <c r="A4235" s="253"/>
      <c r="B4235" s="258"/>
    </row>
    <row r="4236" customHeight="1" spans="1:2">
      <c r="A4236" s="253"/>
      <c r="B4236" s="258"/>
    </row>
    <row r="4237" customHeight="1" spans="1:2">
      <c r="A4237" s="253"/>
      <c r="B4237" s="258"/>
    </row>
    <row r="4238" customHeight="1" spans="1:2">
      <c r="A4238" s="253"/>
      <c r="B4238" s="258"/>
    </row>
    <row r="4239" customHeight="1" spans="1:2">
      <c r="A4239" s="253"/>
      <c r="B4239" s="258"/>
    </row>
    <row r="4240" customHeight="1" spans="1:2">
      <c r="A4240" s="253"/>
      <c r="B4240" s="258"/>
    </row>
    <row r="4241" customHeight="1" spans="1:2">
      <c r="A4241" s="253"/>
      <c r="B4241" s="258"/>
    </row>
    <row r="4242" customHeight="1" spans="1:2">
      <c r="A4242" s="253"/>
      <c r="B4242" s="258"/>
    </row>
    <row r="4243" customHeight="1" spans="1:2">
      <c r="A4243" s="253"/>
      <c r="B4243" s="258"/>
    </row>
    <row r="4244" customHeight="1" spans="1:2">
      <c r="A4244" s="253"/>
      <c r="B4244" s="258"/>
    </row>
    <row r="4245" customHeight="1" spans="1:2">
      <c r="A4245" s="253"/>
      <c r="B4245" s="258"/>
    </row>
    <row r="4246" customHeight="1" spans="1:2">
      <c r="A4246" s="253"/>
      <c r="B4246" s="258"/>
    </row>
    <row r="4247" customHeight="1" spans="1:2">
      <c r="A4247" s="253"/>
      <c r="B4247" s="258"/>
    </row>
    <row r="4248" customHeight="1" spans="1:2">
      <c r="A4248" s="253"/>
      <c r="B4248" s="258"/>
    </row>
    <row r="4249" customHeight="1" spans="1:2">
      <c r="A4249" s="253"/>
      <c r="B4249" s="258"/>
    </row>
    <row r="4250" customHeight="1" spans="1:2">
      <c r="A4250" s="253"/>
      <c r="B4250" s="258"/>
    </row>
    <row r="4251" customHeight="1" spans="1:2">
      <c r="A4251" s="253"/>
      <c r="B4251" s="258"/>
    </row>
    <row r="4252" customHeight="1" spans="1:2">
      <c r="A4252" s="253"/>
      <c r="B4252" s="258"/>
    </row>
    <row r="4253" customHeight="1" spans="1:2">
      <c r="A4253" s="253"/>
      <c r="B4253" s="258"/>
    </row>
    <row r="4254" customHeight="1" spans="1:2">
      <c r="A4254" s="253"/>
      <c r="B4254" s="258"/>
    </row>
    <row r="4255" customHeight="1" spans="1:2">
      <c r="A4255" s="253"/>
      <c r="B4255" s="258"/>
    </row>
    <row r="4256" customHeight="1" spans="1:2">
      <c r="A4256" s="253"/>
      <c r="B4256" s="258"/>
    </row>
    <row r="4257" customHeight="1" spans="1:2">
      <c r="A4257" s="253"/>
      <c r="B4257" s="258"/>
    </row>
    <row r="4258" customHeight="1" spans="1:2">
      <c r="A4258" s="253"/>
      <c r="B4258" s="258"/>
    </row>
    <row r="4259" customHeight="1" spans="1:2">
      <c r="A4259" s="253"/>
      <c r="B4259" s="258"/>
    </row>
    <row r="4260" customHeight="1" spans="1:2">
      <c r="A4260" s="253"/>
      <c r="B4260" s="258"/>
    </row>
    <row r="4261" customHeight="1" spans="1:2">
      <c r="A4261" s="253"/>
      <c r="B4261" s="258"/>
    </row>
    <row r="4262" customHeight="1" spans="1:2">
      <c r="A4262" s="253"/>
      <c r="B4262" s="258"/>
    </row>
    <row r="4263" customHeight="1" spans="1:2">
      <c r="A4263" s="253"/>
      <c r="B4263" s="258"/>
    </row>
    <row r="4264" customHeight="1" spans="1:2">
      <c r="A4264" s="253"/>
      <c r="B4264" s="258"/>
    </row>
    <row r="4265" customHeight="1" spans="1:2">
      <c r="A4265" s="253"/>
      <c r="B4265" s="258"/>
    </row>
    <row r="4266" customHeight="1" spans="1:2">
      <c r="A4266" s="253"/>
      <c r="B4266" s="258"/>
    </row>
    <row r="4267" customHeight="1" spans="1:2">
      <c r="A4267" s="253"/>
      <c r="B4267" s="258"/>
    </row>
    <row r="4268" customHeight="1" spans="1:2">
      <c r="A4268" s="253"/>
      <c r="B4268" s="258"/>
    </row>
    <row r="4269" customHeight="1" spans="1:2">
      <c r="A4269" s="253"/>
      <c r="B4269" s="258"/>
    </row>
    <row r="4270" customHeight="1" spans="1:2">
      <c r="A4270" s="253"/>
      <c r="B4270" s="258"/>
    </row>
    <row r="4271" customHeight="1" spans="1:2">
      <c r="A4271" s="253"/>
      <c r="B4271" s="258"/>
    </row>
    <row r="4272" customHeight="1" spans="1:2">
      <c r="A4272" s="253"/>
      <c r="B4272" s="258"/>
    </row>
    <row r="4273" customHeight="1" spans="1:2">
      <c r="A4273" s="253"/>
      <c r="B4273" s="258"/>
    </row>
    <row r="4274" customHeight="1" spans="1:2">
      <c r="A4274" s="253"/>
      <c r="B4274" s="258"/>
    </row>
    <row r="4275" customHeight="1" spans="1:2">
      <c r="A4275" s="253"/>
      <c r="B4275" s="258"/>
    </row>
    <row r="4276" customHeight="1" spans="1:2">
      <c r="A4276" s="253"/>
      <c r="B4276" s="258"/>
    </row>
    <row r="4277" customHeight="1" spans="1:2">
      <c r="A4277" s="253"/>
      <c r="B4277" s="258"/>
    </row>
    <row r="4278" customHeight="1" spans="1:2">
      <c r="A4278" s="253"/>
      <c r="B4278" s="258"/>
    </row>
    <row r="4279" customHeight="1" spans="1:2">
      <c r="A4279" s="253"/>
      <c r="B4279" s="258"/>
    </row>
    <row r="4280" customHeight="1" spans="1:2">
      <c r="A4280" s="253"/>
      <c r="B4280" s="258"/>
    </row>
    <row r="4281" customHeight="1" spans="1:2">
      <c r="A4281" s="253"/>
      <c r="B4281" s="258"/>
    </row>
    <row r="4282" customHeight="1" spans="1:2">
      <c r="A4282" s="253"/>
      <c r="B4282" s="258"/>
    </row>
    <row r="4283" customHeight="1" spans="1:2">
      <c r="A4283" s="253"/>
      <c r="B4283" s="258"/>
    </row>
    <row r="4284" customHeight="1" spans="1:2">
      <c r="A4284" s="253"/>
      <c r="B4284" s="258"/>
    </row>
    <row r="4285" customHeight="1" spans="1:2">
      <c r="A4285" s="253"/>
      <c r="B4285" s="258"/>
    </row>
    <row r="4286" customHeight="1" spans="1:2">
      <c r="A4286" s="253"/>
      <c r="B4286" s="258"/>
    </row>
    <row r="4287" customHeight="1" spans="1:2">
      <c r="A4287" s="253"/>
      <c r="B4287" s="258"/>
    </row>
    <row r="4288" customHeight="1" spans="1:2">
      <c r="A4288" s="253"/>
      <c r="B4288" s="258"/>
    </row>
    <row r="4289" customHeight="1" spans="1:2">
      <c r="A4289" s="253"/>
      <c r="B4289" s="258"/>
    </row>
    <row r="4290" customHeight="1" spans="1:2">
      <c r="A4290" s="253"/>
      <c r="B4290" s="258"/>
    </row>
    <row r="4291" customHeight="1" spans="1:2">
      <c r="A4291" s="253"/>
      <c r="B4291" s="258"/>
    </row>
    <row r="4292" customHeight="1" spans="1:2">
      <c r="A4292" s="253"/>
      <c r="B4292" s="258"/>
    </row>
    <row r="4293" customHeight="1" spans="1:2">
      <c r="A4293" s="253"/>
      <c r="B4293" s="258"/>
    </row>
    <row r="4294" customHeight="1" spans="1:2">
      <c r="A4294" s="253"/>
      <c r="B4294" s="258"/>
    </row>
    <row r="4295" customHeight="1" spans="1:2">
      <c r="A4295" s="253"/>
      <c r="B4295" s="258"/>
    </row>
    <row r="4296" customHeight="1" spans="1:2">
      <c r="A4296" s="253"/>
      <c r="B4296" s="258"/>
    </row>
    <row r="4297" customHeight="1" spans="1:2">
      <c r="A4297" s="253"/>
      <c r="B4297" s="258"/>
    </row>
    <row r="4298" customHeight="1" spans="1:2">
      <c r="A4298" s="253"/>
      <c r="B4298" s="258"/>
    </row>
    <row r="4299" customHeight="1" spans="1:2">
      <c r="A4299" s="253"/>
      <c r="B4299" s="258"/>
    </row>
    <row r="4300" customHeight="1" spans="1:2">
      <c r="A4300" s="253"/>
      <c r="B4300" s="258"/>
    </row>
    <row r="4301" customHeight="1" spans="1:2">
      <c r="A4301" s="253"/>
      <c r="B4301" s="258"/>
    </row>
    <row r="4302" customHeight="1" spans="1:2">
      <c r="A4302" s="253"/>
      <c r="B4302" s="258"/>
    </row>
    <row r="4303" customHeight="1" spans="1:2">
      <c r="A4303" s="253"/>
      <c r="B4303" s="258"/>
    </row>
    <row r="4304" customHeight="1" spans="1:2">
      <c r="A4304" s="253"/>
      <c r="B4304" s="258"/>
    </row>
    <row r="4305" customHeight="1" spans="1:2">
      <c r="A4305" s="253"/>
      <c r="B4305" s="258"/>
    </row>
    <row r="4306" customHeight="1" spans="1:2">
      <c r="A4306" s="253"/>
      <c r="B4306" s="258"/>
    </row>
    <row r="4307" customHeight="1" spans="1:2">
      <c r="A4307" s="253"/>
      <c r="B4307" s="258"/>
    </row>
    <row r="4308" customHeight="1" spans="1:2">
      <c r="A4308" s="253"/>
      <c r="B4308" s="258"/>
    </row>
    <row r="4309" customHeight="1" spans="1:2">
      <c r="A4309" s="253"/>
      <c r="B4309" s="258"/>
    </row>
    <row r="4310" customHeight="1" spans="1:2">
      <c r="A4310" s="253"/>
      <c r="B4310" s="258"/>
    </row>
    <row r="4311" customHeight="1" spans="1:2">
      <c r="A4311" s="253"/>
      <c r="B4311" s="258"/>
    </row>
    <row r="4312" customHeight="1" spans="1:2">
      <c r="A4312" s="253"/>
      <c r="B4312" s="258"/>
    </row>
    <row r="4313" customHeight="1" spans="1:2">
      <c r="A4313" s="253"/>
      <c r="B4313" s="258"/>
    </row>
    <row r="4314" customHeight="1" spans="1:2">
      <c r="A4314" s="253"/>
      <c r="B4314" s="258"/>
    </row>
    <row r="4315" customHeight="1" spans="1:2">
      <c r="A4315" s="253"/>
      <c r="B4315" s="258"/>
    </row>
    <row r="4316" customHeight="1" spans="1:2">
      <c r="A4316" s="253"/>
      <c r="B4316" s="258"/>
    </row>
    <row r="4317" customHeight="1" spans="1:2">
      <c r="A4317" s="253"/>
      <c r="B4317" s="258"/>
    </row>
    <row r="4318" customHeight="1" spans="1:2">
      <c r="A4318" s="253"/>
      <c r="B4318" s="258"/>
    </row>
    <row r="4319" customHeight="1" spans="1:2">
      <c r="A4319" s="253"/>
      <c r="B4319" s="258"/>
    </row>
    <row r="4320" customHeight="1" spans="1:2">
      <c r="A4320" s="253"/>
      <c r="B4320" s="258"/>
    </row>
    <row r="4321" customHeight="1" spans="1:2">
      <c r="A4321" s="253"/>
      <c r="B4321" s="258"/>
    </row>
    <row r="4322" customHeight="1" spans="1:2">
      <c r="A4322" s="253"/>
      <c r="B4322" s="258"/>
    </row>
    <row r="4323" customHeight="1" spans="1:2">
      <c r="A4323" s="253"/>
      <c r="B4323" s="258"/>
    </row>
    <row r="4324" customHeight="1" spans="1:2">
      <c r="A4324" s="253"/>
      <c r="B4324" s="258"/>
    </row>
    <row r="4325" customHeight="1" spans="1:2">
      <c r="A4325" s="253"/>
      <c r="B4325" s="258"/>
    </row>
    <row r="4326" customHeight="1" spans="1:2">
      <c r="A4326" s="253"/>
      <c r="B4326" s="258"/>
    </row>
    <row r="4327" customHeight="1" spans="1:2">
      <c r="A4327" s="253"/>
      <c r="B4327" s="258"/>
    </row>
    <row r="4328" customHeight="1" spans="1:2">
      <c r="A4328" s="253"/>
      <c r="B4328" s="258"/>
    </row>
    <row r="4329" customHeight="1" spans="1:2">
      <c r="A4329" s="253"/>
      <c r="B4329" s="258"/>
    </row>
    <row r="4330" customHeight="1" spans="1:2">
      <c r="A4330" s="253"/>
      <c r="B4330" s="258"/>
    </row>
    <row r="4331" customHeight="1" spans="1:2">
      <c r="A4331" s="253"/>
      <c r="B4331" s="258"/>
    </row>
    <row r="4332" customHeight="1" spans="1:2">
      <c r="A4332" s="253"/>
      <c r="B4332" s="258"/>
    </row>
    <row r="4333" customHeight="1" spans="1:2">
      <c r="A4333" s="253"/>
      <c r="B4333" s="258"/>
    </row>
    <row r="4334" customHeight="1" spans="1:2">
      <c r="A4334" s="253"/>
      <c r="B4334" s="258"/>
    </row>
    <row r="4335" customHeight="1" spans="1:2">
      <c r="A4335" s="253"/>
      <c r="B4335" s="258"/>
    </row>
    <row r="4336" customHeight="1" spans="1:2">
      <c r="A4336" s="253"/>
      <c r="B4336" s="258"/>
    </row>
    <row r="4337" customHeight="1" spans="1:2">
      <c r="A4337" s="253"/>
      <c r="B4337" s="258"/>
    </row>
    <row r="4338" customHeight="1" spans="1:2">
      <c r="A4338" s="253"/>
      <c r="B4338" s="258"/>
    </row>
    <row r="4339" customHeight="1" spans="1:2">
      <c r="A4339" s="253"/>
      <c r="B4339" s="258"/>
    </row>
    <row r="4340" customHeight="1" spans="1:2">
      <c r="A4340" s="253"/>
      <c r="B4340" s="258"/>
    </row>
    <row r="4341" customHeight="1" spans="1:2">
      <c r="A4341" s="253"/>
      <c r="B4341" s="258"/>
    </row>
    <row r="4342" customHeight="1" spans="1:2">
      <c r="A4342" s="253"/>
      <c r="B4342" s="258"/>
    </row>
    <row r="4343" customHeight="1" spans="1:2">
      <c r="A4343" s="253"/>
      <c r="B4343" s="258"/>
    </row>
    <row r="4344" customHeight="1" spans="1:2">
      <c r="A4344" s="253"/>
      <c r="B4344" s="258"/>
    </row>
    <row r="4345" customHeight="1" spans="1:2">
      <c r="A4345" s="253"/>
      <c r="B4345" s="258"/>
    </row>
    <row r="4346" customHeight="1" spans="1:2">
      <c r="A4346" s="253"/>
      <c r="B4346" s="258"/>
    </row>
    <row r="4347" customHeight="1" spans="1:2">
      <c r="A4347" s="253"/>
      <c r="B4347" s="258"/>
    </row>
    <row r="4348" customHeight="1" spans="1:2">
      <c r="A4348" s="253"/>
      <c r="B4348" s="258"/>
    </row>
    <row r="4349" customHeight="1" spans="1:2">
      <c r="A4349" s="253"/>
      <c r="B4349" s="258"/>
    </row>
    <row r="4350" customHeight="1" spans="1:2">
      <c r="A4350" s="253"/>
      <c r="B4350" s="258"/>
    </row>
    <row r="4351" customHeight="1" spans="1:2">
      <c r="A4351" s="253"/>
      <c r="B4351" s="258"/>
    </row>
    <row r="4352" customHeight="1" spans="1:2">
      <c r="A4352" s="253"/>
      <c r="B4352" s="258"/>
    </row>
    <row r="4353" customHeight="1" spans="1:2">
      <c r="A4353" s="253"/>
      <c r="B4353" s="258"/>
    </row>
    <row r="4354" customHeight="1" spans="1:2">
      <c r="A4354" s="253"/>
      <c r="B4354" s="258"/>
    </row>
    <row r="4355" customHeight="1" spans="1:2">
      <c r="A4355" s="253"/>
      <c r="B4355" s="258"/>
    </row>
    <row r="4356" customHeight="1" spans="1:2">
      <c r="A4356" s="253"/>
      <c r="B4356" s="258"/>
    </row>
    <row r="4357" customHeight="1" spans="1:2">
      <c r="A4357" s="253"/>
      <c r="B4357" s="258"/>
    </row>
    <row r="4358" customHeight="1" spans="1:2">
      <c r="A4358" s="253"/>
      <c r="B4358" s="258"/>
    </row>
    <row r="4359" customHeight="1" spans="1:2">
      <c r="A4359" s="253"/>
      <c r="B4359" s="258"/>
    </row>
    <row r="4360" customHeight="1" spans="1:2">
      <c r="A4360" s="253"/>
      <c r="B4360" s="258"/>
    </row>
    <row r="4361" customHeight="1" spans="1:2">
      <c r="A4361" s="253"/>
      <c r="B4361" s="258"/>
    </row>
    <row r="4362" customHeight="1" spans="1:2">
      <c r="A4362" s="253"/>
      <c r="B4362" s="258"/>
    </row>
    <row r="4363" customHeight="1" spans="1:2">
      <c r="A4363" s="253"/>
      <c r="B4363" s="258"/>
    </row>
    <row r="4364" customHeight="1" spans="1:2">
      <c r="A4364" s="253"/>
      <c r="B4364" s="258"/>
    </row>
    <row r="4365" customHeight="1" spans="1:2">
      <c r="A4365" s="253"/>
      <c r="B4365" s="258"/>
    </row>
    <row r="4366" customHeight="1" spans="1:2">
      <c r="A4366" s="253"/>
      <c r="B4366" s="258"/>
    </row>
    <row r="4367" customHeight="1" spans="1:2">
      <c r="A4367" s="253"/>
      <c r="B4367" s="258"/>
    </row>
    <row r="4368" customHeight="1" spans="1:2">
      <c r="A4368" s="253"/>
      <c r="B4368" s="258"/>
    </row>
    <row r="4369" customHeight="1" spans="1:2">
      <c r="A4369" s="253"/>
      <c r="B4369" s="258"/>
    </row>
    <row r="4370" customHeight="1" spans="1:2">
      <c r="A4370" s="253"/>
      <c r="B4370" s="258"/>
    </row>
    <row r="4371" customHeight="1" spans="1:2">
      <c r="A4371" s="253"/>
      <c r="B4371" s="258"/>
    </row>
    <row r="4372" customHeight="1" spans="1:2">
      <c r="A4372" s="253"/>
      <c r="B4372" s="258"/>
    </row>
    <row r="4373" customHeight="1" spans="1:2">
      <c r="A4373" s="253"/>
      <c r="B4373" s="258"/>
    </row>
    <row r="4374" customHeight="1" spans="1:2">
      <c r="A4374" s="253"/>
      <c r="B4374" s="258"/>
    </row>
    <row r="4375" customHeight="1" spans="1:2">
      <c r="A4375" s="253"/>
      <c r="B4375" s="258"/>
    </row>
    <row r="4376" customHeight="1" spans="1:2">
      <c r="A4376" s="253"/>
      <c r="B4376" s="258"/>
    </row>
    <row r="4377" customHeight="1" spans="1:2">
      <c r="A4377" s="253"/>
      <c r="B4377" s="258"/>
    </row>
    <row r="4378" customHeight="1" spans="1:2">
      <c r="A4378" s="253"/>
      <c r="B4378" s="258"/>
    </row>
    <row r="4379" customHeight="1" spans="1:2">
      <c r="A4379" s="253"/>
      <c r="B4379" s="258"/>
    </row>
    <row r="4380" customHeight="1" spans="1:2">
      <c r="A4380" s="253"/>
      <c r="B4380" s="258"/>
    </row>
    <row r="4381" customHeight="1" spans="1:2">
      <c r="A4381" s="253"/>
      <c r="B4381" s="258"/>
    </row>
    <row r="4382" customHeight="1" spans="1:2">
      <c r="A4382" s="253"/>
      <c r="B4382" s="258"/>
    </row>
    <row r="4383" customHeight="1" spans="1:2">
      <c r="A4383" s="253"/>
      <c r="B4383" s="258"/>
    </row>
    <row r="4384" customHeight="1" spans="1:2">
      <c r="A4384" s="253"/>
      <c r="B4384" s="258"/>
    </row>
    <row r="4385" customHeight="1" spans="1:2">
      <c r="A4385" s="253"/>
      <c r="B4385" s="258"/>
    </row>
    <row r="4386" customHeight="1" spans="1:2">
      <c r="A4386" s="253"/>
      <c r="B4386" s="258"/>
    </row>
    <row r="4387" customHeight="1" spans="1:2">
      <c r="A4387" s="253"/>
      <c r="B4387" s="258"/>
    </row>
    <row r="4388" customHeight="1" spans="1:2">
      <c r="A4388" s="253"/>
      <c r="B4388" s="258"/>
    </row>
    <row r="4389" customHeight="1" spans="1:2">
      <c r="A4389" s="253"/>
      <c r="B4389" s="258"/>
    </row>
    <row r="4390" customHeight="1" spans="1:2">
      <c r="A4390" s="253"/>
      <c r="B4390" s="258"/>
    </row>
    <row r="4391" customHeight="1" spans="1:2">
      <c r="A4391" s="253"/>
      <c r="B4391" s="258"/>
    </row>
    <row r="4392" customHeight="1" spans="1:2">
      <c r="A4392" s="253"/>
      <c r="B4392" s="258"/>
    </row>
    <row r="4393" customHeight="1" spans="1:2">
      <c r="A4393" s="253"/>
      <c r="B4393" s="258"/>
    </row>
    <row r="4394" customHeight="1" spans="1:2">
      <c r="A4394" s="253"/>
      <c r="B4394" s="258"/>
    </row>
    <row r="4395" customHeight="1" spans="1:2">
      <c r="A4395" s="253"/>
      <c r="B4395" s="258"/>
    </row>
    <row r="4396" customHeight="1" spans="1:2">
      <c r="A4396" s="253"/>
      <c r="B4396" s="258"/>
    </row>
    <row r="4397" customHeight="1" spans="1:2">
      <c r="A4397" s="253"/>
      <c r="B4397" s="258"/>
    </row>
    <row r="4398" customHeight="1" spans="1:2">
      <c r="A4398" s="253"/>
      <c r="B4398" s="258"/>
    </row>
    <row r="4399" customHeight="1" spans="1:2">
      <c r="A4399" s="253"/>
      <c r="B4399" s="258"/>
    </row>
    <row r="4400" customHeight="1" spans="1:2">
      <c r="A4400" s="253"/>
      <c r="B4400" s="258"/>
    </row>
    <row r="4401" customHeight="1" spans="1:2">
      <c r="A4401" s="253"/>
      <c r="B4401" s="258"/>
    </row>
    <row r="4402" customHeight="1" spans="1:2">
      <c r="A4402" s="253"/>
      <c r="B4402" s="258"/>
    </row>
    <row r="4403" customHeight="1" spans="1:2">
      <c r="A4403" s="253"/>
      <c r="B4403" s="258"/>
    </row>
    <row r="4404" customHeight="1" spans="1:2">
      <c r="A4404" s="253"/>
      <c r="B4404" s="258"/>
    </row>
    <row r="4405" customHeight="1" spans="1:2">
      <c r="A4405" s="253"/>
      <c r="B4405" s="258"/>
    </row>
    <row r="4406" customHeight="1" spans="1:2">
      <c r="A4406" s="253"/>
      <c r="B4406" s="258"/>
    </row>
    <row r="4407" customHeight="1" spans="1:2">
      <c r="A4407" s="253"/>
      <c r="B4407" s="258"/>
    </row>
    <row r="4408" customHeight="1" spans="1:2">
      <c r="A4408" s="253"/>
      <c r="B4408" s="258"/>
    </row>
    <row r="4409" customHeight="1" spans="1:2">
      <c r="A4409" s="253"/>
      <c r="B4409" s="258"/>
    </row>
    <row r="4410" customHeight="1" spans="1:2">
      <c r="A4410" s="253"/>
      <c r="B4410" s="258"/>
    </row>
    <row r="4411" customHeight="1" spans="1:2">
      <c r="A4411" s="253"/>
      <c r="B4411" s="258"/>
    </row>
    <row r="4412" customHeight="1" spans="1:2">
      <c r="A4412" s="253"/>
      <c r="B4412" s="258"/>
    </row>
    <row r="4413" customHeight="1" spans="1:2">
      <c r="A4413" s="253"/>
      <c r="B4413" s="258"/>
    </row>
    <row r="4414" customHeight="1" spans="1:2">
      <c r="A4414" s="253"/>
      <c r="B4414" s="258"/>
    </row>
    <row r="4415" customHeight="1" spans="1:2">
      <c r="A4415" s="253"/>
      <c r="B4415" s="258"/>
    </row>
    <row r="4416" customHeight="1" spans="1:2">
      <c r="A4416" s="253"/>
      <c r="B4416" s="258"/>
    </row>
    <row r="4417" customHeight="1" spans="1:2">
      <c r="A4417" s="253"/>
      <c r="B4417" s="258"/>
    </row>
    <row r="4418" customHeight="1" spans="1:2">
      <c r="A4418" s="253"/>
      <c r="B4418" s="258"/>
    </row>
    <row r="4419" customHeight="1" spans="1:2">
      <c r="A4419" s="253"/>
      <c r="B4419" s="258"/>
    </row>
    <row r="4420" customHeight="1" spans="1:2">
      <c r="A4420" s="253"/>
      <c r="B4420" s="258"/>
    </row>
    <row r="4421" customHeight="1" spans="1:2">
      <c r="A4421" s="253"/>
      <c r="B4421" s="258"/>
    </row>
    <row r="4422" customHeight="1" spans="1:2">
      <c r="A4422" s="253"/>
      <c r="B4422" s="258"/>
    </row>
    <row r="4423" customHeight="1" spans="1:2">
      <c r="A4423" s="253"/>
      <c r="B4423" s="258"/>
    </row>
    <row r="4424" customHeight="1" spans="1:2">
      <c r="A4424" s="253"/>
      <c r="B4424" s="258"/>
    </row>
    <row r="4425" customHeight="1" spans="1:2">
      <c r="A4425" s="253"/>
      <c r="B4425" s="258"/>
    </row>
    <row r="4426" customHeight="1" spans="1:2">
      <c r="A4426" s="253"/>
      <c r="B4426" s="258"/>
    </row>
    <row r="4427" customHeight="1" spans="1:2">
      <c r="A4427" s="253"/>
      <c r="B4427" s="258"/>
    </row>
    <row r="4428" customHeight="1" spans="1:2">
      <c r="A4428" s="253"/>
      <c r="B4428" s="258"/>
    </row>
    <row r="4429" customHeight="1" spans="1:2">
      <c r="A4429" s="253"/>
      <c r="B4429" s="258"/>
    </row>
    <row r="4430" customHeight="1" spans="1:2">
      <c r="A4430" s="253"/>
      <c r="B4430" s="258"/>
    </row>
    <row r="4431" customHeight="1" spans="1:2">
      <c r="A4431" s="253"/>
      <c r="B4431" s="258"/>
    </row>
    <row r="4432" customHeight="1" spans="1:2">
      <c r="A4432" s="253"/>
      <c r="B4432" s="258"/>
    </row>
    <row r="4433" customHeight="1" spans="1:2">
      <c r="A4433" s="253"/>
      <c r="B4433" s="258"/>
    </row>
    <row r="4434" customHeight="1" spans="1:2">
      <c r="A4434" s="253"/>
      <c r="B4434" s="258"/>
    </row>
    <row r="4435" customHeight="1" spans="1:2">
      <c r="A4435" s="253"/>
      <c r="B4435" s="258"/>
    </row>
    <row r="4436" customHeight="1" spans="1:2">
      <c r="A4436" s="253"/>
      <c r="B4436" s="258"/>
    </row>
    <row r="4437" customHeight="1" spans="1:2">
      <c r="A4437" s="253"/>
      <c r="B4437" s="258"/>
    </row>
    <row r="4438" customHeight="1" spans="1:2">
      <c r="A4438" s="253"/>
      <c r="B4438" s="258"/>
    </row>
    <row r="4439" customHeight="1" spans="1:2">
      <c r="A4439" s="253"/>
      <c r="B4439" s="258"/>
    </row>
    <row r="4440" customHeight="1" spans="1:2">
      <c r="A4440" s="253"/>
      <c r="B4440" s="258"/>
    </row>
    <row r="4441" customHeight="1" spans="1:2">
      <c r="A4441" s="253"/>
      <c r="B4441" s="258"/>
    </row>
    <row r="4442" customHeight="1" spans="1:2">
      <c r="A4442" s="253"/>
      <c r="B4442" s="258"/>
    </row>
    <row r="4443" customHeight="1" spans="1:2">
      <c r="A4443" s="253"/>
      <c r="B4443" s="258"/>
    </row>
    <row r="4444" customHeight="1" spans="1:2">
      <c r="A4444" s="253"/>
      <c r="B4444" s="258"/>
    </row>
    <row r="4445" customHeight="1" spans="1:2">
      <c r="A4445" s="253"/>
      <c r="B4445" s="258"/>
    </row>
    <row r="4446" customHeight="1" spans="1:2">
      <c r="A4446" s="253"/>
      <c r="B4446" s="258"/>
    </row>
    <row r="4447" customHeight="1" spans="1:2">
      <c r="A4447" s="253"/>
      <c r="B4447" s="258"/>
    </row>
    <row r="4448" customHeight="1" spans="1:2">
      <c r="A4448" s="253"/>
      <c r="B4448" s="258"/>
    </row>
    <row r="4449" customHeight="1" spans="1:2">
      <c r="A4449" s="253"/>
      <c r="B4449" s="258"/>
    </row>
    <row r="4450" customHeight="1" spans="1:2">
      <c r="A4450" s="253"/>
      <c r="B4450" s="258"/>
    </row>
    <row r="4451" customHeight="1" spans="1:2">
      <c r="A4451" s="253"/>
      <c r="B4451" s="258"/>
    </row>
    <row r="4452" customHeight="1" spans="1:2">
      <c r="A4452" s="253"/>
      <c r="B4452" s="258"/>
    </row>
    <row r="4453" customHeight="1" spans="1:2">
      <c r="A4453" s="253"/>
      <c r="B4453" s="258"/>
    </row>
    <row r="4454" customHeight="1" spans="1:2">
      <c r="A4454" s="253"/>
      <c r="B4454" s="258"/>
    </row>
    <row r="4455" customHeight="1" spans="1:2">
      <c r="A4455" s="253"/>
      <c r="B4455" s="258"/>
    </row>
    <row r="4456" customHeight="1" spans="1:2">
      <c r="A4456" s="253"/>
      <c r="B4456" s="258"/>
    </row>
    <row r="4457" customHeight="1" spans="1:2">
      <c r="A4457" s="253"/>
      <c r="B4457" s="258"/>
    </row>
    <row r="4458" customHeight="1" spans="1:2">
      <c r="A4458" s="253"/>
      <c r="B4458" s="258"/>
    </row>
    <row r="4459" customHeight="1" spans="1:2">
      <c r="A4459" s="253"/>
      <c r="B4459" s="258"/>
    </row>
    <row r="4460" customHeight="1" spans="1:2">
      <c r="A4460" s="253"/>
      <c r="B4460" s="258"/>
    </row>
    <row r="4461" customHeight="1" spans="1:2">
      <c r="A4461" s="253"/>
      <c r="B4461" s="258"/>
    </row>
    <row r="4462" customHeight="1" spans="1:2">
      <c r="A4462" s="253"/>
      <c r="B4462" s="258"/>
    </row>
    <row r="4463" customHeight="1" spans="1:2">
      <c r="A4463" s="253"/>
      <c r="B4463" s="258"/>
    </row>
    <row r="4464" customHeight="1" spans="1:2">
      <c r="A4464" s="253"/>
      <c r="B4464" s="258"/>
    </row>
    <row r="4465" customHeight="1" spans="1:2">
      <c r="A4465" s="253"/>
      <c r="B4465" s="258"/>
    </row>
    <row r="4466" customHeight="1" spans="1:2">
      <c r="A4466" s="253"/>
      <c r="B4466" s="258"/>
    </row>
    <row r="4467" customHeight="1" spans="1:2">
      <c r="A4467" s="253"/>
      <c r="B4467" s="258"/>
    </row>
    <row r="4468" customHeight="1" spans="1:2">
      <c r="A4468" s="253"/>
      <c r="B4468" s="258"/>
    </row>
    <row r="4469" customHeight="1" spans="1:2">
      <c r="A4469" s="253"/>
      <c r="B4469" s="258"/>
    </row>
    <row r="4470" customHeight="1" spans="1:2">
      <c r="A4470" s="253"/>
      <c r="B4470" s="258"/>
    </row>
    <row r="4471" customHeight="1" spans="1:2">
      <c r="A4471" s="253"/>
      <c r="B4471" s="258"/>
    </row>
    <row r="4472" customHeight="1" spans="1:2">
      <c r="A4472" s="253"/>
      <c r="B4472" s="258"/>
    </row>
    <row r="4473" customHeight="1" spans="1:2">
      <c r="A4473" s="253"/>
      <c r="B4473" s="258"/>
    </row>
    <row r="4474" customHeight="1" spans="1:2">
      <c r="A4474" s="253"/>
      <c r="B4474" s="258"/>
    </row>
    <row r="4475" customHeight="1" spans="1:2">
      <c r="A4475" s="253"/>
      <c r="B4475" s="258"/>
    </row>
    <row r="4476" customHeight="1" spans="1:2">
      <c r="A4476" s="253"/>
      <c r="B4476" s="258"/>
    </row>
    <row r="4477" customHeight="1" spans="1:2">
      <c r="A4477" s="253"/>
      <c r="B4477" s="258"/>
    </row>
    <row r="4478" customHeight="1" spans="1:2">
      <c r="A4478" s="253"/>
      <c r="B4478" s="258"/>
    </row>
    <row r="4479" customHeight="1" spans="1:2">
      <c r="A4479" s="253"/>
      <c r="B4479" s="258"/>
    </row>
    <row r="4480" customHeight="1" spans="1:2">
      <c r="A4480" s="253"/>
      <c r="B4480" s="258"/>
    </row>
    <row r="4481" customHeight="1" spans="1:2">
      <c r="A4481" s="253"/>
      <c r="B4481" s="258"/>
    </row>
    <row r="4482" customHeight="1" spans="1:2">
      <c r="A4482" s="253"/>
      <c r="B4482" s="258"/>
    </row>
    <row r="4483" customHeight="1" spans="1:2">
      <c r="A4483" s="253"/>
      <c r="B4483" s="258"/>
    </row>
    <row r="4484" customHeight="1" spans="1:2">
      <c r="A4484" s="253"/>
      <c r="B4484" s="258"/>
    </row>
    <row r="4485" customHeight="1" spans="1:2">
      <c r="A4485" s="253"/>
      <c r="B4485" s="258"/>
    </row>
    <row r="4486" customHeight="1" spans="1:2">
      <c r="A4486" s="253"/>
      <c r="B4486" s="258"/>
    </row>
    <row r="4487" customHeight="1" spans="1:2">
      <c r="A4487" s="253"/>
      <c r="B4487" s="258"/>
    </row>
    <row r="4488" customHeight="1" spans="1:2">
      <c r="A4488" s="253"/>
      <c r="B4488" s="258"/>
    </row>
    <row r="4489" customHeight="1" spans="1:2">
      <c r="A4489" s="253"/>
      <c r="B4489" s="258"/>
    </row>
    <row r="4490" customHeight="1" spans="1:2">
      <c r="A4490" s="253"/>
      <c r="B4490" s="258"/>
    </row>
    <row r="4491" customHeight="1" spans="1:2">
      <c r="A4491" s="253"/>
      <c r="B4491" s="258"/>
    </row>
    <row r="4492" customHeight="1" spans="1:2">
      <c r="A4492" s="253"/>
      <c r="B4492" s="258"/>
    </row>
    <row r="4493" customHeight="1" spans="1:2">
      <c r="A4493" s="253"/>
      <c r="B4493" s="258"/>
    </row>
    <row r="4494" customHeight="1" spans="1:2">
      <c r="A4494" s="253"/>
      <c r="B4494" s="258"/>
    </row>
    <row r="4495" customHeight="1" spans="1:2">
      <c r="A4495" s="253"/>
      <c r="B4495" s="258"/>
    </row>
    <row r="4496" customHeight="1" spans="1:2">
      <c r="A4496" s="253"/>
      <c r="B4496" s="258"/>
    </row>
    <row r="4497" customHeight="1" spans="1:2">
      <c r="A4497" s="253"/>
      <c r="B4497" s="258"/>
    </row>
    <row r="4498" customHeight="1" spans="1:2">
      <c r="A4498" s="253"/>
      <c r="B4498" s="258"/>
    </row>
    <row r="4499" customHeight="1" spans="1:2">
      <c r="A4499" s="253"/>
      <c r="B4499" s="258"/>
    </row>
    <row r="4500" customHeight="1" spans="1:2">
      <c r="A4500" s="253"/>
      <c r="B4500" s="258"/>
    </row>
    <row r="4501" customHeight="1" spans="1:2">
      <c r="A4501" s="253"/>
      <c r="B4501" s="258"/>
    </row>
    <row r="4502" customHeight="1" spans="1:2">
      <c r="A4502" s="253"/>
      <c r="B4502" s="258"/>
    </row>
    <row r="4503" customHeight="1" spans="1:2">
      <c r="A4503" s="253"/>
      <c r="B4503" s="258"/>
    </row>
    <row r="4504" customHeight="1" spans="1:2">
      <c r="A4504" s="253"/>
      <c r="B4504" s="258"/>
    </row>
    <row r="4505" customHeight="1" spans="1:2">
      <c r="A4505" s="253"/>
      <c r="B4505" s="258"/>
    </row>
    <row r="4506" customHeight="1" spans="1:2">
      <c r="A4506" s="253"/>
      <c r="B4506" s="258"/>
    </row>
    <row r="4507" customHeight="1" spans="1:2">
      <c r="A4507" s="253"/>
      <c r="B4507" s="258"/>
    </row>
    <row r="4508" customHeight="1" spans="1:2">
      <c r="A4508" s="253"/>
      <c r="B4508" s="258"/>
    </row>
    <row r="4509" customHeight="1" spans="1:2">
      <c r="A4509" s="253"/>
      <c r="B4509" s="258"/>
    </row>
    <row r="4510" customHeight="1" spans="1:2">
      <c r="A4510" s="253"/>
      <c r="B4510" s="258"/>
    </row>
    <row r="4511" customHeight="1" spans="1:2">
      <c r="A4511" s="253"/>
      <c r="B4511" s="258"/>
    </row>
    <row r="4512" customHeight="1" spans="1:2">
      <c r="A4512" s="253"/>
      <c r="B4512" s="258"/>
    </row>
    <row r="4513" customHeight="1" spans="1:2">
      <c r="A4513" s="253"/>
      <c r="B4513" s="258"/>
    </row>
    <row r="4514" customHeight="1" spans="1:2">
      <c r="A4514" s="253"/>
      <c r="B4514" s="258"/>
    </row>
    <row r="4515" customHeight="1" spans="1:2">
      <c r="A4515" s="253"/>
      <c r="B4515" s="258"/>
    </row>
    <row r="4516" customHeight="1" spans="1:2">
      <c r="A4516" s="253"/>
      <c r="B4516" s="258"/>
    </row>
    <row r="4517" customHeight="1" spans="1:2">
      <c r="A4517" s="253"/>
      <c r="B4517" s="258"/>
    </row>
    <row r="4518" customHeight="1" spans="1:2">
      <c r="A4518" s="253"/>
      <c r="B4518" s="258"/>
    </row>
    <row r="4519" customHeight="1" spans="1:2">
      <c r="A4519" s="253"/>
      <c r="B4519" s="258"/>
    </row>
    <row r="4520" customHeight="1" spans="1:2">
      <c r="A4520" s="253"/>
      <c r="B4520" s="258"/>
    </row>
    <row r="4521" customHeight="1" spans="1:2">
      <c r="A4521" s="253"/>
      <c r="B4521" s="258"/>
    </row>
    <row r="4522" customHeight="1" spans="1:2">
      <c r="A4522" s="253"/>
      <c r="B4522" s="258"/>
    </row>
    <row r="4523" customHeight="1" spans="1:2">
      <c r="A4523" s="253"/>
      <c r="B4523" s="258"/>
    </row>
    <row r="4524" customHeight="1" spans="1:2">
      <c r="A4524" s="253"/>
      <c r="B4524" s="258"/>
    </row>
    <row r="4525" customHeight="1" spans="1:2">
      <c r="A4525" s="253"/>
      <c r="B4525" s="258"/>
    </row>
    <row r="4526" customHeight="1" spans="1:2">
      <c r="A4526" s="253"/>
      <c r="B4526" s="258"/>
    </row>
    <row r="4527" customHeight="1" spans="1:2">
      <c r="A4527" s="253"/>
      <c r="B4527" s="258"/>
    </row>
    <row r="4528" customHeight="1" spans="1:2">
      <c r="A4528" s="253"/>
      <c r="B4528" s="258"/>
    </row>
    <row r="4529" customHeight="1" spans="1:2">
      <c r="A4529" s="253"/>
      <c r="B4529" s="258"/>
    </row>
    <row r="4530" customHeight="1" spans="1:2">
      <c r="A4530" s="253"/>
      <c r="B4530" s="258"/>
    </row>
    <row r="4531" customHeight="1" spans="1:2">
      <c r="A4531" s="253"/>
      <c r="B4531" s="258"/>
    </row>
    <row r="4532" customHeight="1" spans="1:2">
      <c r="A4532" s="253"/>
      <c r="B4532" s="258"/>
    </row>
    <row r="4533" customHeight="1" spans="1:2">
      <c r="A4533" s="253"/>
      <c r="B4533" s="258"/>
    </row>
    <row r="4534" customHeight="1" spans="1:2">
      <c r="A4534" s="253"/>
      <c r="B4534" s="258"/>
    </row>
    <row r="4535" customHeight="1" spans="1:2">
      <c r="A4535" s="253"/>
      <c r="B4535" s="258"/>
    </row>
    <row r="4536" customHeight="1" spans="1:2">
      <c r="A4536" s="253"/>
      <c r="B4536" s="258"/>
    </row>
    <row r="4537" customHeight="1" spans="1:2">
      <c r="A4537" s="253"/>
      <c r="B4537" s="258"/>
    </row>
    <row r="4538" customHeight="1" spans="1:2">
      <c r="A4538" s="253"/>
      <c r="B4538" s="258"/>
    </row>
    <row r="4539" customHeight="1" spans="1:2">
      <c r="A4539" s="253"/>
      <c r="B4539" s="258"/>
    </row>
    <row r="4540" customHeight="1" spans="1:2">
      <c r="A4540" s="253"/>
      <c r="B4540" s="258"/>
    </row>
    <row r="4541" customHeight="1" spans="1:2">
      <c r="A4541" s="253"/>
      <c r="B4541" s="258"/>
    </row>
    <row r="4542" customHeight="1" spans="1:2">
      <c r="A4542" s="253"/>
      <c r="B4542" s="258"/>
    </row>
    <row r="4543" customHeight="1" spans="1:2">
      <c r="A4543" s="253"/>
      <c r="B4543" s="258"/>
    </row>
    <row r="4544" customHeight="1" spans="1:2">
      <c r="A4544" s="253"/>
      <c r="B4544" s="258"/>
    </row>
    <row r="4545" customHeight="1" spans="1:2">
      <c r="A4545" s="253"/>
      <c r="B4545" s="258"/>
    </row>
    <row r="4546" customHeight="1" spans="1:2">
      <c r="A4546" s="253"/>
      <c r="B4546" s="258"/>
    </row>
    <row r="4547" customHeight="1" spans="1:2">
      <c r="A4547" s="253"/>
      <c r="B4547" s="258"/>
    </row>
    <row r="4548" customHeight="1" spans="1:2">
      <c r="A4548" s="253"/>
      <c r="B4548" s="258"/>
    </row>
    <row r="4549" customHeight="1" spans="1:2">
      <c r="A4549" s="253"/>
      <c r="B4549" s="258"/>
    </row>
    <row r="4550" customHeight="1" spans="1:2">
      <c r="A4550" s="253"/>
      <c r="B4550" s="258"/>
    </row>
    <row r="4551" customHeight="1" spans="1:2">
      <c r="A4551" s="253"/>
      <c r="B4551" s="258"/>
    </row>
    <row r="4552" customHeight="1" spans="1:2">
      <c r="A4552" s="253"/>
      <c r="B4552" s="258"/>
    </row>
    <row r="4553" customHeight="1" spans="1:2">
      <c r="A4553" s="253"/>
      <c r="B4553" s="258"/>
    </row>
    <row r="4554" customHeight="1" spans="1:2">
      <c r="A4554" s="253"/>
      <c r="B4554" s="258"/>
    </row>
    <row r="4555" customHeight="1" spans="1:2">
      <c r="A4555" s="253"/>
      <c r="B4555" s="258"/>
    </row>
    <row r="4556" customHeight="1" spans="1:2">
      <c r="A4556" s="253"/>
      <c r="B4556" s="258"/>
    </row>
    <row r="4557" customHeight="1" spans="1:2">
      <c r="A4557" s="253"/>
      <c r="B4557" s="258"/>
    </row>
    <row r="4558" customHeight="1" spans="1:2">
      <c r="A4558" s="253"/>
      <c r="B4558" s="258"/>
    </row>
    <row r="4559" customHeight="1" spans="1:2">
      <c r="A4559" s="253"/>
      <c r="B4559" s="258"/>
    </row>
    <row r="4560" customHeight="1" spans="1:2">
      <c r="A4560" s="253"/>
      <c r="B4560" s="258"/>
    </row>
    <row r="4561" customHeight="1" spans="1:2">
      <c r="A4561" s="253"/>
      <c r="B4561" s="258"/>
    </row>
    <row r="4562" customHeight="1" spans="1:2">
      <c r="A4562" s="253"/>
      <c r="B4562" s="258"/>
    </row>
    <row r="4563" customHeight="1" spans="1:2">
      <c r="A4563" s="253"/>
      <c r="B4563" s="258"/>
    </row>
    <row r="4564" customHeight="1" spans="1:2">
      <c r="A4564" s="253"/>
      <c r="B4564" s="258"/>
    </row>
    <row r="4565" customHeight="1" spans="1:2">
      <c r="A4565" s="253"/>
      <c r="B4565" s="258"/>
    </row>
    <row r="4566" customHeight="1" spans="1:2">
      <c r="A4566" s="253"/>
      <c r="B4566" s="258"/>
    </row>
    <row r="4567" customHeight="1" spans="1:2">
      <c r="A4567" s="253"/>
      <c r="B4567" s="258"/>
    </row>
    <row r="4568" customHeight="1" spans="1:2">
      <c r="A4568" s="253"/>
      <c r="B4568" s="258"/>
    </row>
    <row r="4569" customHeight="1" spans="1:2">
      <c r="A4569" s="253"/>
      <c r="B4569" s="258"/>
    </row>
    <row r="4570" customHeight="1" spans="1:2">
      <c r="A4570" s="253"/>
      <c r="B4570" s="258"/>
    </row>
    <row r="4571" customHeight="1" spans="1:2">
      <c r="A4571" s="253"/>
      <c r="B4571" s="258"/>
    </row>
    <row r="4572" customHeight="1" spans="1:2">
      <c r="A4572" s="253"/>
      <c r="B4572" s="258"/>
    </row>
    <row r="4573" customHeight="1" spans="1:2">
      <c r="A4573" s="253"/>
      <c r="B4573" s="258"/>
    </row>
    <row r="4574" customHeight="1" spans="1:2">
      <c r="A4574" s="253"/>
      <c r="B4574" s="258"/>
    </row>
    <row r="4575" customHeight="1" spans="1:2">
      <c r="A4575" s="253"/>
      <c r="B4575" s="258"/>
    </row>
    <row r="4576" customHeight="1" spans="1:2">
      <c r="A4576" s="253"/>
      <c r="B4576" s="258"/>
    </row>
    <row r="4577" customHeight="1" spans="1:2">
      <c r="A4577" s="253"/>
      <c r="B4577" s="258"/>
    </row>
    <row r="4578" customHeight="1" spans="1:2">
      <c r="A4578" s="253"/>
      <c r="B4578" s="258"/>
    </row>
    <row r="4579" customHeight="1" spans="1:2">
      <c r="A4579" s="253"/>
      <c r="B4579" s="258"/>
    </row>
    <row r="4580" customHeight="1" spans="1:2">
      <c r="A4580" s="253"/>
      <c r="B4580" s="258"/>
    </row>
    <row r="4581" customHeight="1" spans="1:2">
      <c r="A4581" s="253"/>
      <c r="B4581" s="258"/>
    </row>
    <row r="4582" customHeight="1" spans="1:2">
      <c r="A4582" s="253"/>
      <c r="B4582" s="258"/>
    </row>
    <row r="4583" customHeight="1" spans="1:2">
      <c r="A4583" s="253"/>
      <c r="B4583" s="258"/>
    </row>
    <row r="4584" customHeight="1" spans="1:2">
      <c r="A4584" s="253"/>
      <c r="B4584" s="258"/>
    </row>
    <row r="4585" customHeight="1" spans="1:2">
      <c r="A4585" s="253"/>
      <c r="B4585" s="258"/>
    </row>
    <row r="4586" customHeight="1" spans="1:2">
      <c r="A4586" s="253"/>
      <c r="B4586" s="258"/>
    </row>
    <row r="4587" customHeight="1" spans="1:2">
      <c r="A4587" s="253"/>
      <c r="B4587" s="258"/>
    </row>
    <row r="4588" customHeight="1" spans="1:2">
      <c r="A4588" s="253"/>
      <c r="B4588" s="258"/>
    </row>
    <row r="4589" customHeight="1" spans="1:2">
      <c r="A4589" s="253"/>
      <c r="B4589" s="258"/>
    </row>
    <row r="4590" customHeight="1" spans="1:2">
      <c r="A4590" s="253"/>
      <c r="B4590" s="258"/>
    </row>
    <row r="4591" customHeight="1" spans="1:2">
      <c r="A4591" s="253"/>
      <c r="B4591" s="258"/>
    </row>
    <row r="4592" customHeight="1" spans="1:2">
      <c r="A4592" s="253"/>
      <c r="B4592" s="258"/>
    </row>
    <row r="4593" customHeight="1" spans="1:2">
      <c r="A4593" s="253"/>
      <c r="B4593" s="258"/>
    </row>
    <row r="4594" customHeight="1" spans="1:2">
      <c r="A4594" s="253"/>
      <c r="B4594" s="258"/>
    </row>
    <row r="4595" customHeight="1" spans="1:2">
      <c r="A4595" s="253"/>
      <c r="B4595" s="258"/>
    </row>
    <row r="4596" customHeight="1" spans="1:2">
      <c r="A4596" s="253"/>
      <c r="B4596" s="258"/>
    </row>
    <row r="4597" customHeight="1" spans="1:2">
      <c r="A4597" s="253"/>
      <c r="B4597" s="258"/>
    </row>
    <row r="4598" customHeight="1" spans="1:2">
      <c r="A4598" s="253"/>
      <c r="B4598" s="258"/>
    </row>
    <row r="4599" customHeight="1" spans="1:2">
      <c r="A4599" s="253"/>
      <c r="B4599" s="258"/>
    </row>
    <row r="4600" customHeight="1" spans="1:2">
      <c r="A4600" s="253"/>
      <c r="B4600" s="258"/>
    </row>
    <row r="4601" customHeight="1" spans="1:2">
      <c r="A4601" s="253"/>
      <c r="B4601" s="258"/>
    </row>
    <row r="4602" customHeight="1" spans="1:2">
      <c r="A4602" s="253"/>
      <c r="B4602" s="258"/>
    </row>
    <row r="4603" customHeight="1" spans="1:2">
      <c r="A4603" s="253"/>
      <c r="B4603" s="258"/>
    </row>
    <row r="4604" customHeight="1" spans="1:2">
      <c r="A4604" s="253"/>
      <c r="B4604" s="258"/>
    </row>
    <row r="4605" customHeight="1" spans="1:2">
      <c r="A4605" s="253"/>
      <c r="B4605" s="258"/>
    </row>
    <row r="4606" customHeight="1" spans="1:2">
      <c r="A4606" s="253"/>
      <c r="B4606" s="258"/>
    </row>
    <row r="4607" customHeight="1" spans="1:2">
      <c r="A4607" s="253"/>
      <c r="B4607" s="258"/>
    </row>
    <row r="4608" customHeight="1" spans="1:2">
      <c r="A4608" s="253"/>
      <c r="B4608" s="258"/>
    </row>
    <row r="4609" customHeight="1" spans="1:2">
      <c r="A4609" s="253"/>
      <c r="B4609" s="258"/>
    </row>
    <row r="4610" customHeight="1" spans="1:2">
      <c r="A4610" s="253"/>
      <c r="B4610" s="258"/>
    </row>
    <row r="4611" customHeight="1" spans="1:2">
      <c r="A4611" s="253"/>
      <c r="B4611" s="258"/>
    </row>
    <row r="4612" customHeight="1" spans="1:2">
      <c r="A4612" s="253"/>
      <c r="B4612" s="258"/>
    </row>
    <row r="4613" customHeight="1" spans="1:2">
      <c r="A4613" s="253"/>
      <c r="B4613" s="258"/>
    </row>
    <row r="4614" customHeight="1" spans="1:2">
      <c r="A4614" s="253"/>
      <c r="B4614" s="258"/>
    </row>
    <row r="4615" customHeight="1" spans="1:2">
      <c r="A4615" s="253"/>
      <c r="B4615" s="258"/>
    </row>
    <row r="4616" customHeight="1" spans="1:2">
      <c r="A4616" s="253"/>
      <c r="B4616" s="258"/>
    </row>
    <row r="4617" customHeight="1" spans="1:2">
      <c r="A4617" s="253"/>
      <c r="B4617" s="258"/>
    </row>
    <row r="4618" customHeight="1" spans="1:2">
      <c r="A4618" s="253"/>
      <c r="B4618" s="258"/>
    </row>
    <row r="4619" customHeight="1" spans="1:2">
      <c r="A4619" s="253"/>
      <c r="B4619" s="258"/>
    </row>
    <row r="4620" customHeight="1" spans="1:2">
      <c r="A4620" s="253"/>
      <c r="B4620" s="258"/>
    </row>
    <row r="4621" customHeight="1" spans="1:2">
      <c r="A4621" s="253"/>
      <c r="B4621" s="258"/>
    </row>
    <row r="4622" customHeight="1" spans="1:2">
      <c r="A4622" s="253"/>
      <c r="B4622" s="258"/>
    </row>
    <row r="4623" customHeight="1" spans="1:2">
      <c r="A4623" s="253"/>
      <c r="B4623" s="258"/>
    </row>
    <row r="4624" customHeight="1" spans="1:2">
      <c r="A4624" s="253"/>
      <c r="B4624" s="258"/>
    </row>
    <row r="4625" customHeight="1" spans="1:2">
      <c r="A4625" s="253"/>
      <c r="B4625" s="258"/>
    </row>
    <row r="4626" customHeight="1" spans="1:2">
      <c r="A4626" s="253"/>
      <c r="B4626" s="258"/>
    </row>
    <row r="4627" customHeight="1" spans="1:2">
      <c r="A4627" s="253"/>
      <c r="B4627" s="258"/>
    </row>
    <row r="4628" customHeight="1" spans="1:2">
      <c r="A4628" s="253"/>
      <c r="B4628" s="258"/>
    </row>
    <row r="4629" customHeight="1" spans="1:2">
      <c r="A4629" s="253"/>
      <c r="B4629" s="258"/>
    </row>
    <row r="4630" customHeight="1" spans="1:2">
      <c r="A4630" s="253"/>
      <c r="B4630" s="258"/>
    </row>
    <row r="4631" customHeight="1" spans="1:2">
      <c r="A4631" s="253"/>
      <c r="B4631" s="258"/>
    </row>
    <row r="4632" customHeight="1" spans="1:2">
      <c r="A4632" s="253"/>
      <c r="B4632" s="258"/>
    </row>
    <row r="4633" customHeight="1" spans="1:2">
      <c r="A4633" s="253"/>
      <c r="B4633" s="258"/>
    </row>
    <row r="4634" customHeight="1" spans="1:2">
      <c r="A4634" s="253"/>
      <c r="B4634" s="258"/>
    </row>
    <row r="4635" customHeight="1" spans="1:2">
      <c r="A4635" s="253"/>
      <c r="B4635" s="258"/>
    </row>
    <row r="4636" customHeight="1" spans="1:2">
      <c r="A4636" s="253"/>
      <c r="B4636" s="258"/>
    </row>
    <row r="4637" customHeight="1" spans="1:2">
      <c r="A4637" s="253"/>
      <c r="B4637" s="258"/>
    </row>
    <row r="4638" customHeight="1" spans="1:2">
      <c r="A4638" s="253"/>
      <c r="B4638" s="258"/>
    </row>
    <row r="4639" customHeight="1" spans="1:2">
      <c r="A4639" s="253"/>
      <c r="B4639" s="258"/>
    </row>
    <row r="4640" customHeight="1" spans="1:2">
      <c r="A4640" s="253"/>
      <c r="B4640" s="258"/>
    </row>
    <row r="4641" customHeight="1" spans="1:2">
      <c r="A4641" s="253"/>
      <c r="B4641" s="258"/>
    </row>
    <row r="4642" customHeight="1" spans="1:2">
      <c r="A4642" s="253"/>
      <c r="B4642" s="258"/>
    </row>
    <row r="4643" customHeight="1" spans="1:2">
      <c r="A4643" s="253"/>
      <c r="B4643" s="258"/>
    </row>
    <row r="4644" customHeight="1" spans="1:2">
      <c r="A4644" s="253"/>
      <c r="B4644" s="258"/>
    </row>
    <row r="4645" customHeight="1" spans="1:2">
      <c r="A4645" s="253"/>
      <c r="B4645" s="258"/>
    </row>
    <row r="4646" customHeight="1" spans="1:2">
      <c r="A4646" s="253"/>
      <c r="B4646" s="258"/>
    </row>
    <row r="4647" customHeight="1" spans="1:2">
      <c r="A4647" s="253"/>
      <c r="B4647" s="258"/>
    </row>
    <row r="4648" customHeight="1" spans="1:2">
      <c r="A4648" s="253"/>
      <c r="B4648" s="258"/>
    </row>
    <row r="4649" customHeight="1" spans="1:2">
      <c r="A4649" s="253"/>
      <c r="B4649" s="258"/>
    </row>
    <row r="4650" customHeight="1" spans="1:2">
      <c r="A4650" s="253"/>
      <c r="B4650" s="258"/>
    </row>
    <row r="4651" customHeight="1" spans="1:2">
      <c r="A4651" s="253"/>
      <c r="B4651" s="258"/>
    </row>
    <row r="4652" customHeight="1" spans="1:2">
      <c r="A4652" s="253"/>
      <c r="B4652" s="258"/>
    </row>
    <row r="4653" customHeight="1" spans="1:2">
      <c r="A4653" s="253"/>
      <c r="B4653" s="258"/>
    </row>
    <row r="4654" customHeight="1" spans="1:2">
      <c r="A4654" s="253"/>
      <c r="B4654" s="258"/>
    </row>
    <row r="4655" customHeight="1" spans="1:2">
      <c r="A4655" s="253"/>
      <c r="B4655" s="258"/>
    </row>
    <row r="4656" customHeight="1" spans="1:2">
      <c r="A4656" s="253"/>
      <c r="B4656" s="258"/>
    </row>
    <row r="4657" customHeight="1" spans="1:2">
      <c r="A4657" s="253"/>
      <c r="B4657" s="258"/>
    </row>
    <row r="4658" customHeight="1" spans="1:2">
      <c r="A4658" s="253"/>
      <c r="B4658" s="258"/>
    </row>
    <row r="4659" customHeight="1" spans="1:2">
      <c r="A4659" s="253"/>
      <c r="B4659" s="258"/>
    </row>
    <row r="4660" customHeight="1" spans="1:2">
      <c r="A4660" s="253"/>
      <c r="B4660" s="258"/>
    </row>
    <row r="4661" customHeight="1" spans="1:2">
      <c r="A4661" s="253"/>
      <c r="B4661" s="258"/>
    </row>
    <row r="4662" customHeight="1" spans="1:2">
      <c r="A4662" s="253"/>
      <c r="B4662" s="258"/>
    </row>
    <row r="4663" customHeight="1" spans="1:2">
      <c r="A4663" s="253"/>
      <c r="B4663" s="258"/>
    </row>
    <row r="4664" customHeight="1" spans="1:2">
      <c r="A4664" s="253"/>
      <c r="B4664" s="258"/>
    </row>
    <row r="4665" customHeight="1" spans="1:2">
      <c r="A4665" s="253"/>
      <c r="B4665" s="258"/>
    </row>
    <row r="4666" customHeight="1" spans="1:2">
      <c r="A4666" s="253"/>
      <c r="B4666" s="258"/>
    </row>
    <row r="4667" customHeight="1" spans="1:2">
      <c r="A4667" s="253"/>
      <c r="B4667" s="258"/>
    </row>
    <row r="4668" customHeight="1" spans="1:2">
      <c r="A4668" s="253"/>
      <c r="B4668" s="258"/>
    </row>
    <row r="4669" customHeight="1" spans="1:2">
      <c r="A4669" s="253"/>
      <c r="B4669" s="258"/>
    </row>
    <row r="4670" customHeight="1" spans="1:2">
      <c r="A4670" s="253"/>
      <c r="B4670" s="258"/>
    </row>
    <row r="4671" customHeight="1" spans="1:2">
      <c r="A4671" s="253"/>
      <c r="B4671" s="258"/>
    </row>
    <row r="4672" customHeight="1" spans="1:2">
      <c r="A4672" s="253"/>
      <c r="B4672" s="258"/>
    </row>
    <row r="4673" customHeight="1" spans="1:2">
      <c r="A4673" s="253"/>
      <c r="B4673" s="258"/>
    </row>
    <row r="4674" customHeight="1" spans="1:2">
      <c r="A4674" s="253"/>
      <c r="B4674" s="258"/>
    </row>
    <row r="4675" customHeight="1" spans="1:2">
      <c r="A4675" s="253"/>
      <c r="B4675" s="258"/>
    </row>
    <row r="4676" customHeight="1" spans="1:2">
      <c r="A4676" s="253"/>
      <c r="B4676" s="258"/>
    </row>
    <row r="4677" customHeight="1" spans="1:2">
      <c r="A4677" s="253"/>
      <c r="B4677" s="258"/>
    </row>
    <row r="4678" customHeight="1" spans="1:2">
      <c r="A4678" s="253"/>
      <c r="B4678" s="258"/>
    </row>
    <row r="4679" customHeight="1" spans="1:2">
      <c r="A4679" s="253"/>
      <c r="B4679" s="258"/>
    </row>
    <row r="4680" customHeight="1" spans="1:2">
      <c r="A4680" s="253"/>
      <c r="B4680" s="258"/>
    </row>
    <row r="4681" customHeight="1" spans="1:2">
      <c r="A4681" s="253"/>
      <c r="B4681" s="258"/>
    </row>
    <row r="4682" customHeight="1" spans="1:2">
      <c r="A4682" s="253"/>
      <c r="B4682" s="258"/>
    </row>
    <row r="4683" customHeight="1" spans="1:2">
      <c r="A4683" s="253"/>
      <c r="B4683" s="258"/>
    </row>
    <row r="4684" customHeight="1" spans="1:2">
      <c r="A4684" s="253"/>
      <c r="B4684" s="258"/>
    </row>
    <row r="4685" customHeight="1" spans="1:2">
      <c r="A4685" s="253"/>
      <c r="B4685" s="258"/>
    </row>
    <row r="4686" customHeight="1" spans="1:2">
      <c r="A4686" s="253"/>
      <c r="B4686" s="258"/>
    </row>
    <row r="4687" customHeight="1" spans="1:2">
      <c r="A4687" s="253"/>
      <c r="B4687" s="258"/>
    </row>
    <row r="4688" customHeight="1" spans="1:2">
      <c r="A4688" s="253"/>
      <c r="B4688" s="258"/>
    </row>
    <row r="4689" customHeight="1" spans="1:2">
      <c r="A4689" s="253"/>
      <c r="B4689" s="258"/>
    </row>
    <row r="4690" customHeight="1" spans="1:2">
      <c r="A4690" s="253"/>
      <c r="B4690" s="258"/>
    </row>
    <row r="4691" customHeight="1" spans="1:2">
      <c r="A4691" s="253"/>
      <c r="B4691" s="258"/>
    </row>
    <row r="4692" customHeight="1" spans="1:2">
      <c r="A4692" s="253"/>
      <c r="B4692" s="258"/>
    </row>
    <row r="4693" customHeight="1" spans="1:2">
      <c r="A4693" s="253"/>
      <c r="B4693" s="258"/>
    </row>
    <row r="4694" customHeight="1" spans="1:2">
      <c r="A4694" s="253"/>
      <c r="B4694" s="258"/>
    </row>
    <row r="4695" customHeight="1" spans="1:2">
      <c r="A4695" s="253"/>
      <c r="B4695" s="258"/>
    </row>
    <row r="4696" customHeight="1" spans="1:2">
      <c r="A4696" s="253"/>
      <c r="B4696" s="258"/>
    </row>
    <row r="4697" customHeight="1" spans="1:2">
      <c r="A4697" s="253"/>
      <c r="B4697" s="258"/>
    </row>
    <row r="4698" customHeight="1" spans="1:2">
      <c r="A4698" s="253"/>
      <c r="B4698" s="258"/>
    </row>
    <row r="4699" customHeight="1" spans="1:2">
      <c r="A4699" s="253"/>
      <c r="B4699" s="258"/>
    </row>
    <row r="4700" customHeight="1" spans="1:2">
      <c r="A4700" s="253"/>
      <c r="B4700" s="258"/>
    </row>
    <row r="4701" customHeight="1" spans="1:2">
      <c r="A4701" s="253"/>
      <c r="B4701" s="258"/>
    </row>
    <row r="4702" customHeight="1" spans="1:2">
      <c r="A4702" s="253"/>
      <c r="B4702" s="258"/>
    </row>
    <row r="4703" customHeight="1" spans="1:2">
      <c r="A4703" s="253"/>
      <c r="B4703" s="258"/>
    </row>
    <row r="4704" customHeight="1" spans="1:2">
      <c r="A4704" s="253"/>
      <c r="B4704" s="258"/>
    </row>
    <row r="4705" customHeight="1" spans="1:2">
      <c r="A4705" s="253"/>
      <c r="B4705" s="258"/>
    </row>
    <row r="4706" customHeight="1" spans="1:2">
      <c r="A4706" s="253"/>
      <c r="B4706" s="258"/>
    </row>
    <row r="4707" customHeight="1" spans="1:2">
      <c r="A4707" s="253"/>
      <c r="B4707" s="258"/>
    </row>
    <row r="4708" customHeight="1" spans="1:2">
      <c r="A4708" s="253"/>
      <c r="B4708" s="258"/>
    </row>
    <row r="4709" customHeight="1" spans="1:2">
      <c r="A4709" s="253"/>
      <c r="B4709" s="258"/>
    </row>
    <row r="4710" customHeight="1" spans="1:2">
      <c r="A4710" s="253"/>
      <c r="B4710" s="258"/>
    </row>
    <row r="4711" customHeight="1" spans="1:2">
      <c r="A4711" s="253"/>
      <c r="B4711" s="258"/>
    </row>
    <row r="4712" customHeight="1" spans="1:2">
      <c r="A4712" s="253"/>
      <c r="B4712" s="258"/>
    </row>
    <row r="4713" customHeight="1" spans="1:2">
      <c r="A4713" s="253"/>
      <c r="B4713" s="258"/>
    </row>
    <row r="4714" customHeight="1" spans="1:2">
      <c r="A4714" s="253"/>
      <c r="B4714" s="258"/>
    </row>
    <row r="4715" customHeight="1" spans="1:2">
      <c r="A4715" s="253"/>
      <c r="B4715" s="258"/>
    </row>
    <row r="4716" customHeight="1" spans="1:2">
      <c r="A4716" s="253"/>
      <c r="B4716" s="258"/>
    </row>
    <row r="4717" customHeight="1" spans="1:2">
      <c r="A4717" s="253"/>
      <c r="B4717" s="258"/>
    </row>
    <row r="4718" customHeight="1" spans="1:2">
      <c r="A4718" s="253"/>
      <c r="B4718" s="258"/>
    </row>
    <row r="4719" customHeight="1" spans="1:2">
      <c r="A4719" s="253"/>
      <c r="B4719" s="258"/>
    </row>
    <row r="4720" customHeight="1" spans="1:2">
      <c r="A4720" s="253"/>
      <c r="B4720" s="258"/>
    </row>
    <row r="4721" customHeight="1" spans="1:2">
      <c r="A4721" s="253"/>
      <c r="B4721" s="258"/>
    </row>
    <row r="4722" customHeight="1" spans="1:2">
      <c r="A4722" s="253"/>
      <c r="B4722" s="258"/>
    </row>
    <row r="4723" customHeight="1" spans="1:2">
      <c r="A4723" s="253"/>
      <c r="B4723" s="258"/>
    </row>
    <row r="4724" customHeight="1" spans="1:2">
      <c r="A4724" s="253"/>
      <c r="B4724" s="258"/>
    </row>
    <row r="4725" customHeight="1" spans="1:2">
      <c r="A4725" s="253"/>
      <c r="B4725" s="258"/>
    </row>
    <row r="4726" customHeight="1" spans="1:2">
      <c r="A4726" s="253"/>
      <c r="B4726" s="258"/>
    </row>
    <row r="4727" customHeight="1" spans="1:2">
      <c r="A4727" s="253"/>
      <c r="B4727" s="258"/>
    </row>
    <row r="4728" customHeight="1" spans="1:2">
      <c r="A4728" s="253"/>
      <c r="B4728" s="258"/>
    </row>
    <row r="4729" customHeight="1" spans="1:2">
      <c r="A4729" s="253"/>
      <c r="B4729" s="258"/>
    </row>
    <row r="4730" customHeight="1" spans="1:2">
      <c r="A4730" s="253"/>
      <c r="B4730" s="258"/>
    </row>
    <row r="4731" customHeight="1" spans="1:2">
      <c r="A4731" s="253"/>
      <c r="B4731" s="258"/>
    </row>
    <row r="4732" customHeight="1" spans="1:2">
      <c r="A4732" s="253"/>
      <c r="B4732" s="258"/>
    </row>
    <row r="4733" customHeight="1" spans="1:2">
      <c r="A4733" s="253"/>
      <c r="B4733" s="258"/>
    </row>
    <row r="4734" customHeight="1" spans="1:2">
      <c r="A4734" s="253"/>
      <c r="B4734" s="258"/>
    </row>
    <row r="4735" customHeight="1" spans="1:2">
      <c r="A4735" s="253"/>
      <c r="B4735" s="258"/>
    </row>
    <row r="4736" customHeight="1" spans="1:2">
      <c r="A4736" s="253"/>
      <c r="B4736" s="258"/>
    </row>
    <row r="4737" customHeight="1" spans="1:2">
      <c r="A4737" s="253"/>
      <c r="B4737" s="258"/>
    </row>
    <row r="4738" customHeight="1" spans="1:2">
      <c r="A4738" s="253"/>
      <c r="B4738" s="258"/>
    </row>
    <row r="4739" customHeight="1" spans="1:2">
      <c r="A4739" s="253"/>
      <c r="B4739" s="258"/>
    </row>
    <row r="4740" customHeight="1" spans="1:2">
      <c r="A4740" s="253"/>
      <c r="B4740" s="258"/>
    </row>
    <row r="4741" customHeight="1" spans="1:2">
      <c r="A4741" s="253"/>
      <c r="B4741" s="258"/>
    </row>
    <row r="4742" customHeight="1" spans="1:2">
      <c r="A4742" s="253"/>
      <c r="B4742" s="258"/>
    </row>
    <row r="4743" customHeight="1" spans="1:2">
      <c r="A4743" s="253"/>
      <c r="B4743" s="258"/>
    </row>
    <row r="4744" customHeight="1" spans="1:2">
      <c r="A4744" s="253"/>
      <c r="B4744" s="258"/>
    </row>
    <row r="4745" customHeight="1" spans="1:2">
      <c r="A4745" s="253"/>
      <c r="B4745" s="258"/>
    </row>
    <row r="4746" customHeight="1" spans="1:2">
      <c r="A4746" s="253"/>
      <c r="B4746" s="258"/>
    </row>
    <row r="4747" customHeight="1" spans="1:2">
      <c r="A4747" s="253"/>
      <c r="B4747" s="258"/>
    </row>
    <row r="4748" customHeight="1" spans="1:2">
      <c r="A4748" s="253"/>
      <c r="B4748" s="258"/>
    </row>
    <row r="4749" customHeight="1" spans="1:2">
      <c r="A4749" s="253"/>
      <c r="B4749" s="258"/>
    </row>
    <row r="4750" customHeight="1" spans="1:2">
      <c r="A4750" s="253"/>
      <c r="B4750" s="258"/>
    </row>
    <row r="4751" customHeight="1" spans="1:2">
      <c r="A4751" s="253"/>
      <c r="B4751" s="258"/>
    </row>
    <row r="4752" customHeight="1" spans="1:2">
      <c r="A4752" s="253"/>
      <c r="B4752" s="258"/>
    </row>
    <row r="4753" customHeight="1" spans="1:2">
      <c r="A4753" s="253"/>
      <c r="B4753" s="258"/>
    </row>
    <row r="4754" customHeight="1" spans="1:2">
      <c r="A4754" s="253"/>
      <c r="B4754" s="258"/>
    </row>
    <row r="4755" customHeight="1" spans="1:2">
      <c r="A4755" s="253"/>
      <c r="B4755" s="258"/>
    </row>
    <row r="4756" customHeight="1" spans="1:2">
      <c r="A4756" s="253"/>
      <c r="B4756" s="258"/>
    </row>
    <row r="4757" customHeight="1" spans="1:2">
      <c r="A4757" s="253"/>
      <c r="B4757" s="258"/>
    </row>
    <row r="4758" customHeight="1" spans="1:2">
      <c r="A4758" s="253"/>
      <c r="B4758" s="258"/>
    </row>
    <row r="4759" customHeight="1" spans="1:2">
      <c r="A4759" s="253"/>
      <c r="B4759" s="258"/>
    </row>
    <row r="4760" customHeight="1" spans="1:2">
      <c r="A4760" s="253"/>
      <c r="B4760" s="258"/>
    </row>
    <row r="4761" customHeight="1" spans="1:2">
      <c r="A4761" s="253"/>
      <c r="B4761" s="258"/>
    </row>
    <row r="4762" customHeight="1" spans="1:2">
      <c r="A4762" s="253"/>
      <c r="B4762" s="258"/>
    </row>
    <row r="4763" customHeight="1" spans="1:2">
      <c r="A4763" s="253"/>
      <c r="B4763" s="258"/>
    </row>
    <row r="4764" customHeight="1" spans="1:2">
      <c r="A4764" s="253"/>
      <c r="B4764" s="258"/>
    </row>
    <row r="4765" customHeight="1" spans="1:2">
      <c r="A4765" s="253"/>
      <c r="B4765" s="258"/>
    </row>
    <row r="4766" customHeight="1" spans="1:2">
      <c r="A4766" s="253"/>
      <c r="B4766" s="258"/>
    </row>
    <row r="4767" customHeight="1" spans="1:2">
      <c r="A4767" s="253"/>
      <c r="B4767" s="258"/>
    </row>
    <row r="4768" customHeight="1" spans="1:2">
      <c r="A4768" s="253"/>
      <c r="B4768" s="258"/>
    </row>
    <row r="4769" customHeight="1" spans="1:2">
      <c r="A4769" s="253"/>
      <c r="B4769" s="258"/>
    </row>
    <row r="4770" customHeight="1" spans="1:2">
      <c r="A4770" s="253"/>
      <c r="B4770" s="258"/>
    </row>
    <row r="4771" customHeight="1" spans="1:2">
      <c r="A4771" s="253"/>
      <c r="B4771" s="258"/>
    </row>
    <row r="4772" customHeight="1" spans="1:2">
      <c r="A4772" s="253"/>
      <c r="B4772" s="258"/>
    </row>
    <row r="4773" customHeight="1" spans="1:2">
      <c r="A4773" s="253"/>
      <c r="B4773" s="258"/>
    </row>
    <row r="4774" customHeight="1" spans="1:2">
      <c r="A4774" s="253"/>
      <c r="B4774" s="258"/>
    </row>
    <row r="4775" customHeight="1" spans="1:2">
      <c r="A4775" s="253"/>
      <c r="B4775" s="258"/>
    </row>
    <row r="4776" customHeight="1" spans="1:2">
      <c r="A4776" s="253"/>
      <c r="B4776" s="258"/>
    </row>
    <row r="4777" customHeight="1" spans="1:2">
      <c r="A4777" s="253"/>
      <c r="B4777" s="258"/>
    </row>
    <row r="4778" customHeight="1" spans="1:2">
      <c r="A4778" s="253"/>
      <c r="B4778" s="258"/>
    </row>
    <row r="4779" customHeight="1" spans="1:2">
      <c r="A4779" s="253"/>
      <c r="B4779" s="258"/>
    </row>
    <row r="4780" customHeight="1" spans="1:2">
      <c r="A4780" s="253"/>
      <c r="B4780" s="258"/>
    </row>
    <row r="4781" customHeight="1" spans="1:2">
      <c r="A4781" s="253"/>
      <c r="B4781" s="258"/>
    </row>
    <row r="4782" customHeight="1" spans="1:2">
      <c r="A4782" s="253"/>
      <c r="B4782" s="258"/>
    </row>
    <row r="4783" customHeight="1" spans="1:2">
      <c r="A4783" s="253"/>
      <c r="B4783" s="258"/>
    </row>
    <row r="4784" customHeight="1" spans="1:2">
      <c r="A4784" s="253"/>
      <c r="B4784" s="258"/>
    </row>
    <row r="4785" customHeight="1" spans="1:2">
      <c r="A4785" s="253"/>
      <c r="B4785" s="258"/>
    </row>
    <row r="4786" customHeight="1" spans="1:2">
      <c r="A4786" s="253"/>
      <c r="B4786" s="258"/>
    </row>
    <row r="4787" customHeight="1" spans="1:2">
      <c r="A4787" s="253"/>
      <c r="B4787" s="258"/>
    </row>
    <row r="4788" customHeight="1" spans="1:2">
      <c r="A4788" s="253"/>
      <c r="B4788" s="258"/>
    </row>
    <row r="4789" customHeight="1" spans="1:2">
      <c r="A4789" s="253"/>
      <c r="B4789" s="258"/>
    </row>
    <row r="4790" customHeight="1" spans="1:2">
      <c r="A4790" s="253"/>
      <c r="B4790" s="258"/>
    </row>
    <row r="4791" customHeight="1" spans="1:2">
      <c r="A4791" s="253"/>
      <c r="B4791" s="258"/>
    </row>
    <row r="4792" customHeight="1" spans="1:2">
      <c r="A4792" s="253"/>
      <c r="B4792" s="258"/>
    </row>
    <row r="4793" customHeight="1" spans="1:2">
      <c r="A4793" s="253"/>
      <c r="B4793" s="258"/>
    </row>
    <row r="4794" customHeight="1" spans="1:2">
      <c r="A4794" s="253"/>
      <c r="B4794" s="258"/>
    </row>
    <row r="4795" customHeight="1" spans="1:2">
      <c r="A4795" s="253"/>
      <c r="B4795" s="258"/>
    </row>
    <row r="4796" customHeight="1" spans="1:2">
      <c r="A4796" s="253"/>
      <c r="B4796" s="258"/>
    </row>
    <row r="4797" customHeight="1" spans="1:2">
      <c r="A4797" s="253"/>
      <c r="B4797" s="258"/>
    </row>
    <row r="4798" customHeight="1" spans="1:2">
      <c r="A4798" s="253"/>
      <c r="B4798" s="258"/>
    </row>
    <row r="4799" customHeight="1" spans="1:2">
      <c r="A4799" s="253"/>
      <c r="B4799" s="258"/>
    </row>
    <row r="4800" customHeight="1" spans="1:2">
      <c r="A4800" s="253"/>
      <c r="B4800" s="258"/>
    </row>
    <row r="4801" customHeight="1" spans="1:2">
      <c r="A4801" s="253"/>
      <c r="B4801" s="258"/>
    </row>
    <row r="4802" customHeight="1" spans="1:2">
      <c r="A4802" s="253"/>
      <c r="B4802" s="258"/>
    </row>
    <row r="4803" customHeight="1" spans="1:2">
      <c r="A4803" s="253"/>
      <c r="B4803" s="258"/>
    </row>
    <row r="4804" customHeight="1" spans="1:2">
      <c r="A4804" s="253"/>
      <c r="B4804" s="258"/>
    </row>
    <row r="4805" customHeight="1" spans="1:2">
      <c r="A4805" s="253"/>
      <c r="B4805" s="258"/>
    </row>
    <row r="4806" customHeight="1" spans="1:2">
      <c r="A4806" s="253"/>
      <c r="B4806" s="258"/>
    </row>
    <row r="4807" customHeight="1" spans="1:2">
      <c r="A4807" s="253"/>
      <c r="B4807" s="258"/>
    </row>
    <row r="4808" customHeight="1" spans="1:2">
      <c r="A4808" s="253"/>
      <c r="B4808" s="258"/>
    </row>
    <row r="4809" customHeight="1" spans="1:2">
      <c r="A4809" s="253"/>
      <c r="B4809" s="258"/>
    </row>
    <row r="4810" customHeight="1" spans="1:2">
      <c r="A4810" s="253"/>
      <c r="B4810" s="258"/>
    </row>
    <row r="4811" customHeight="1" spans="1:2">
      <c r="A4811" s="253"/>
      <c r="B4811" s="258"/>
    </row>
    <row r="4812" customHeight="1" spans="1:2">
      <c r="A4812" s="253"/>
      <c r="B4812" s="258"/>
    </row>
    <row r="4813" customHeight="1" spans="1:2">
      <c r="A4813" s="253"/>
      <c r="B4813" s="258"/>
    </row>
    <row r="4814" customHeight="1" spans="1:2">
      <c r="A4814" s="253"/>
      <c r="B4814" s="258"/>
    </row>
    <row r="4815" customHeight="1" spans="1:2">
      <c r="A4815" s="253"/>
      <c r="B4815" s="258"/>
    </row>
    <row r="4816" customHeight="1" spans="1:2">
      <c r="A4816" s="253"/>
      <c r="B4816" s="258"/>
    </row>
    <row r="4817" customHeight="1" spans="1:2">
      <c r="A4817" s="253"/>
      <c r="B4817" s="258"/>
    </row>
    <row r="4818" customHeight="1" spans="1:2">
      <c r="A4818" s="253"/>
      <c r="B4818" s="258"/>
    </row>
    <row r="4819" customHeight="1" spans="1:2">
      <c r="A4819" s="253"/>
      <c r="B4819" s="258"/>
    </row>
    <row r="4820" customHeight="1" spans="1:2">
      <c r="A4820" s="253"/>
      <c r="B4820" s="258"/>
    </row>
    <row r="4821" customHeight="1" spans="1:2">
      <c r="A4821" s="253"/>
      <c r="B4821" s="258"/>
    </row>
    <row r="4822" customHeight="1" spans="1:2">
      <c r="A4822" s="253"/>
      <c r="B4822" s="258"/>
    </row>
    <row r="4823" customHeight="1" spans="1:2">
      <c r="A4823" s="253"/>
      <c r="B4823" s="258"/>
    </row>
    <row r="4824" customHeight="1" spans="1:2">
      <c r="A4824" s="253"/>
      <c r="B4824" s="258"/>
    </row>
    <row r="4825" customHeight="1" spans="1:2">
      <c r="A4825" s="253"/>
      <c r="B4825" s="258"/>
    </row>
    <row r="4826" customHeight="1" spans="1:2">
      <c r="A4826" s="253"/>
      <c r="B4826" s="258"/>
    </row>
    <row r="4827" customHeight="1" spans="1:2">
      <c r="A4827" s="253"/>
      <c r="B4827" s="258"/>
    </row>
    <row r="4828" customHeight="1" spans="1:2">
      <c r="A4828" s="253"/>
      <c r="B4828" s="258"/>
    </row>
    <row r="4829" customHeight="1" spans="1:2">
      <c r="A4829" s="253"/>
      <c r="B4829" s="258"/>
    </row>
    <row r="4830" customHeight="1" spans="1:2">
      <c r="A4830" s="253"/>
      <c r="B4830" s="258"/>
    </row>
    <row r="4831" customHeight="1" spans="1:2">
      <c r="A4831" s="253"/>
      <c r="B4831" s="258"/>
    </row>
    <row r="4832" customHeight="1" spans="1:2">
      <c r="A4832" s="253"/>
      <c r="B4832" s="258"/>
    </row>
    <row r="4833" customHeight="1" spans="1:2">
      <c r="A4833" s="253"/>
      <c r="B4833" s="258"/>
    </row>
    <row r="4834" customHeight="1" spans="1:2">
      <c r="A4834" s="253"/>
      <c r="B4834" s="258"/>
    </row>
    <row r="4835" customHeight="1" spans="1:2">
      <c r="A4835" s="253"/>
      <c r="B4835" s="258"/>
    </row>
    <row r="4836" customHeight="1" spans="1:2">
      <c r="A4836" s="253"/>
      <c r="B4836" s="258"/>
    </row>
    <row r="4837" customHeight="1" spans="1:2">
      <c r="A4837" s="253"/>
      <c r="B4837" s="258"/>
    </row>
    <row r="4838" customHeight="1" spans="1:2">
      <c r="A4838" s="253"/>
      <c r="B4838" s="258"/>
    </row>
    <row r="4839" customHeight="1" spans="1:2">
      <c r="A4839" s="253"/>
      <c r="B4839" s="258"/>
    </row>
    <row r="4840" customHeight="1" spans="1:2">
      <c r="A4840" s="253"/>
      <c r="B4840" s="258"/>
    </row>
    <row r="4841" customHeight="1" spans="1:2">
      <c r="A4841" s="253"/>
      <c r="B4841" s="258"/>
    </row>
    <row r="4842" customHeight="1" spans="1:2">
      <c r="A4842" s="253"/>
      <c r="B4842" s="258"/>
    </row>
    <row r="4843" customHeight="1" spans="1:2">
      <c r="A4843" s="253"/>
      <c r="B4843" s="258"/>
    </row>
    <row r="4844" customHeight="1" spans="1:2">
      <c r="A4844" s="253"/>
      <c r="B4844" s="258"/>
    </row>
    <row r="4845" customHeight="1" spans="1:2">
      <c r="A4845" s="253"/>
      <c r="B4845" s="258"/>
    </row>
    <row r="4846" customHeight="1" spans="1:2">
      <c r="A4846" s="253"/>
      <c r="B4846" s="258"/>
    </row>
    <row r="4847" customHeight="1" spans="1:2">
      <c r="A4847" s="253"/>
      <c r="B4847" s="258"/>
    </row>
    <row r="4848" customHeight="1" spans="1:2">
      <c r="A4848" s="253"/>
      <c r="B4848" s="258"/>
    </row>
    <row r="4849" customHeight="1" spans="1:2">
      <c r="A4849" s="253"/>
      <c r="B4849" s="258"/>
    </row>
    <row r="4850" customHeight="1" spans="1:2">
      <c r="A4850" s="253"/>
      <c r="B4850" s="258"/>
    </row>
    <row r="4851" customHeight="1" spans="1:2">
      <c r="A4851" s="253"/>
      <c r="B4851" s="258"/>
    </row>
    <row r="4852" customHeight="1" spans="1:2">
      <c r="A4852" s="253"/>
      <c r="B4852" s="258"/>
    </row>
    <row r="4853" customHeight="1" spans="1:2">
      <c r="A4853" s="253"/>
      <c r="B4853" s="258"/>
    </row>
    <row r="4854" customHeight="1" spans="1:2">
      <c r="A4854" s="253"/>
      <c r="B4854" s="258"/>
    </row>
    <row r="4855" customHeight="1" spans="1:2">
      <c r="A4855" s="253"/>
      <c r="B4855" s="258"/>
    </row>
    <row r="4856" customHeight="1" spans="1:2">
      <c r="A4856" s="253"/>
      <c r="B4856" s="258"/>
    </row>
    <row r="4857" customHeight="1" spans="1:2">
      <c r="A4857" s="253"/>
      <c r="B4857" s="258"/>
    </row>
    <row r="4858" customHeight="1" spans="1:2">
      <c r="A4858" s="253"/>
      <c r="B4858" s="258"/>
    </row>
    <row r="4859" customHeight="1" spans="1:2">
      <c r="A4859" s="253"/>
      <c r="B4859" s="258"/>
    </row>
    <row r="4860" customHeight="1" spans="1:2">
      <c r="A4860" s="253"/>
      <c r="B4860" s="258"/>
    </row>
    <row r="4861" customHeight="1" spans="1:2">
      <c r="A4861" s="253"/>
      <c r="B4861" s="258"/>
    </row>
    <row r="4862" customHeight="1" spans="1:2">
      <c r="A4862" s="253"/>
      <c r="B4862" s="258"/>
    </row>
    <row r="4863" customHeight="1" spans="1:2">
      <c r="A4863" s="253"/>
      <c r="B4863" s="258"/>
    </row>
    <row r="4864" customHeight="1" spans="1:2">
      <c r="A4864" s="253"/>
      <c r="B4864" s="258"/>
    </row>
    <row r="4865" customHeight="1" spans="1:2">
      <c r="A4865" s="253"/>
      <c r="B4865" s="258"/>
    </row>
    <row r="4866" customHeight="1" spans="1:2">
      <c r="A4866" s="253"/>
      <c r="B4866" s="258"/>
    </row>
    <row r="4867" customHeight="1" spans="1:2">
      <c r="A4867" s="253"/>
      <c r="B4867" s="258"/>
    </row>
    <row r="4868" customHeight="1" spans="1:2">
      <c r="A4868" s="253"/>
      <c r="B4868" s="258"/>
    </row>
    <row r="4869" customHeight="1" spans="1:2">
      <c r="A4869" s="253"/>
      <c r="B4869" s="258"/>
    </row>
    <row r="4870" customHeight="1" spans="1:2">
      <c r="A4870" s="253"/>
      <c r="B4870" s="258"/>
    </row>
    <row r="4871" customHeight="1" spans="1:2">
      <c r="A4871" s="253"/>
      <c r="B4871" s="258"/>
    </row>
    <row r="4872" customHeight="1" spans="1:2">
      <c r="A4872" s="253"/>
      <c r="B4872" s="258"/>
    </row>
    <row r="4873" customHeight="1" spans="1:2">
      <c r="A4873" s="253"/>
      <c r="B4873" s="258"/>
    </row>
    <row r="4874" customHeight="1" spans="1:2">
      <c r="A4874" s="253"/>
      <c r="B4874" s="258"/>
    </row>
    <row r="4875" customHeight="1" spans="1:2">
      <c r="A4875" s="253"/>
      <c r="B4875" s="258"/>
    </row>
    <row r="4876" customHeight="1" spans="1:2">
      <c r="A4876" s="253"/>
      <c r="B4876" s="258"/>
    </row>
    <row r="4877" customHeight="1" spans="1:2">
      <c r="A4877" s="253"/>
      <c r="B4877" s="258"/>
    </row>
    <row r="4878" customHeight="1" spans="1:2">
      <c r="A4878" s="253"/>
      <c r="B4878" s="258"/>
    </row>
    <row r="4879" customHeight="1" spans="1:2">
      <c r="A4879" s="253"/>
      <c r="B4879" s="258"/>
    </row>
    <row r="4880" customHeight="1" spans="1:2">
      <c r="A4880" s="253"/>
      <c r="B4880" s="258"/>
    </row>
    <row r="4881" customHeight="1" spans="1:2">
      <c r="A4881" s="253"/>
      <c r="B4881" s="258"/>
    </row>
    <row r="4882" customHeight="1" spans="1:2">
      <c r="A4882" s="253"/>
      <c r="B4882" s="258"/>
    </row>
    <row r="4883" customHeight="1" spans="1:2">
      <c r="A4883" s="253"/>
      <c r="B4883" s="258"/>
    </row>
    <row r="4884" customHeight="1" spans="1:2">
      <c r="A4884" s="253"/>
      <c r="B4884" s="258"/>
    </row>
    <row r="4885" customHeight="1" spans="1:2">
      <c r="A4885" s="253"/>
      <c r="B4885" s="258"/>
    </row>
    <row r="4886" customHeight="1" spans="1:2">
      <c r="A4886" s="253"/>
      <c r="B4886" s="258"/>
    </row>
    <row r="4887" customHeight="1" spans="1:2">
      <c r="A4887" s="253"/>
      <c r="B4887" s="258"/>
    </row>
    <row r="4888" customHeight="1" spans="1:2">
      <c r="A4888" s="253"/>
      <c r="B4888" s="258"/>
    </row>
    <row r="4889" customHeight="1" spans="1:2">
      <c r="A4889" s="253"/>
      <c r="B4889" s="258"/>
    </row>
    <row r="4890" customHeight="1" spans="1:2">
      <c r="A4890" s="253"/>
      <c r="B4890" s="258"/>
    </row>
    <row r="4891" customHeight="1" spans="1:2">
      <c r="A4891" s="253"/>
      <c r="B4891" s="258"/>
    </row>
    <row r="4892" customHeight="1" spans="1:2">
      <c r="A4892" s="253"/>
      <c r="B4892" s="258"/>
    </row>
    <row r="4893" customHeight="1" spans="1:2">
      <c r="A4893" s="253"/>
      <c r="B4893" s="258"/>
    </row>
    <row r="4894" customHeight="1" spans="1:2">
      <c r="A4894" s="253"/>
      <c r="B4894" s="258"/>
    </row>
    <row r="4895" customHeight="1" spans="1:2">
      <c r="A4895" s="253"/>
      <c r="B4895" s="258"/>
    </row>
    <row r="4896" customHeight="1" spans="1:2">
      <c r="A4896" s="253"/>
      <c r="B4896" s="258"/>
    </row>
    <row r="4897" customHeight="1" spans="1:2">
      <c r="A4897" s="253"/>
      <c r="B4897" s="258"/>
    </row>
    <row r="4898" customHeight="1" spans="1:2">
      <c r="A4898" s="253"/>
      <c r="B4898" s="258"/>
    </row>
    <row r="4899" customHeight="1" spans="1:2">
      <c r="A4899" s="253"/>
      <c r="B4899" s="258"/>
    </row>
    <row r="4900" customHeight="1" spans="1:2">
      <c r="A4900" s="253"/>
      <c r="B4900" s="258"/>
    </row>
    <row r="4901" customHeight="1" spans="1:2">
      <c r="A4901" s="253"/>
      <c r="B4901" s="258"/>
    </row>
    <row r="4902" customHeight="1" spans="1:2">
      <c r="A4902" s="253"/>
      <c r="B4902" s="258"/>
    </row>
    <row r="4903" customHeight="1" spans="1:2">
      <c r="A4903" s="253"/>
      <c r="B4903" s="258"/>
    </row>
    <row r="4904" customHeight="1" spans="1:2">
      <c r="A4904" s="253"/>
      <c r="B4904" s="258"/>
    </row>
    <row r="4905" customHeight="1" spans="1:2">
      <c r="A4905" s="253"/>
      <c r="B4905" s="258"/>
    </row>
    <row r="4906" customHeight="1" spans="1:2">
      <c r="A4906" s="253"/>
      <c r="B4906" s="258"/>
    </row>
    <row r="4907" customHeight="1" spans="1:2">
      <c r="A4907" s="253"/>
      <c r="B4907" s="258"/>
    </row>
    <row r="4908" customHeight="1" spans="1:2">
      <c r="A4908" s="253"/>
      <c r="B4908" s="258"/>
    </row>
    <row r="4909" customHeight="1" spans="1:2">
      <c r="A4909" s="253"/>
      <c r="B4909" s="258"/>
    </row>
    <row r="4910" customHeight="1" spans="1:2">
      <c r="A4910" s="253"/>
      <c r="B4910" s="258"/>
    </row>
    <row r="4911" customHeight="1" spans="1:2">
      <c r="A4911" s="253"/>
      <c r="B4911" s="258"/>
    </row>
    <row r="4912" customHeight="1" spans="1:2">
      <c r="A4912" s="253"/>
      <c r="B4912" s="258"/>
    </row>
    <row r="4913" customHeight="1" spans="1:2">
      <c r="A4913" s="253"/>
      <c r="B4913" s="258"/>
    </row>
    <row r="4914" customHeight="1" spans="1:2">
      <c r="A4914" s="253"/>
      <c r="B4914" s="258"/>
    </row>
    <row r="4915" customHeight="1" spans="1:2">
      <c r="A4915" s="253"/>
      <c r="B4915" s="258"/>
    </row>
    <row r="4916" customHeight="1" spans="1:2">
      <c r="A4916" s="253"/>
      <c r="B4916" s="258"/>
    </row>
    <row r="4917" customHeight="1" spans="1:2">
      <c r="A4917" s="253"/>
      <c r="B4917" s="258"/>
    </row>
    <row r="4918" customHeight="1" spans="1:2">
      <c r="A4918" s="253"/>
      <c r="B4918" s="258"/>
    </row>
    <row r="4919" customHeight="1" spans="1:2">
      <c r="A4919" s="253"/>
      <c r="B4919" s="258"/>
    </row>
    <row r="4920" customHeight="1" spans="1:2">
      <c r="A4920" s="253"/>
      <c r="B4920" s="258"/>
    </row>
    <row r="4921" customHeight="1" spans="1:2">
      <c r="A4921" s="253"/>
      <c r="B4921" s="258"/>
    </row>
    <row r="4922" customHeight="1" spans="1:2">
      <c r="A4922" s="253"/>
      <c r="B4922" s="258"/>
    </row>
    <row r="4923" customHeight="1" spans="1:2">
      <c r="A4923" s="253"/>
      <c r="B4923" s="258"/>
    </row>
    <row r="4924" customHeight="1" spans="1:2">
      <c r="A4924" s="253"/>
      <c r="B4924" s="258"/>
    </row>
    <row r="4925" customHeight="1" spans="1:2">
      <c r="A4925" s="253"/>
      <c r="B4925" s="258"/>
    </row>
    <row r="4926" customHeight="1" spans="1:2">
      <c r="A4926" s="253"/>
      <c r="B4926" s="258"/>
    </row>
    <row r="4927" customHeight="1" spans="1:2">
      <c r="A4927" s="253"/>
      <c r="B4927" s="258"/>
    </row>
    <row r="4928" customHeight="1" spans="1:2">
      <c r="A4928" s="253"/>
      <c r="B4928" s="258"/>
    </row>
    <row r="4929" customHeight="1" spans="1:2">
      <c r="A4929" s="253"/>
      <c r="B4929" s="258"/>
    </row>
    <row r="4930" customHeight="1" spans="1:2">
      <c r="A4930" s="253"/>
      <c r="B4930" s="258"/>
    </row>
    <row r="4931" customHeight="1" spans="1:2">
      <c r="A4931" s="253"/>
      <c r="B4931" s="258"/>
    </row>
    <row r="4932" customHeight="1" spans="1:2">
      <c r="A4932" s="253"/>
      <c r="B4932" s="258"/>
    </row>
    <row r="4933" customHeight="1" spans="1:2">
      <c r="A4933" s="253"/>
      <c r="B4933" s="258"/>
    </row>
    <row r="4934" customHeight="1" spans="1:2">
      <c r="A4934" s="253"/>
      <c r="B4934" s="258"/>
    </row>
    <row r="4935" customHeight="1" spans="1:2">
      <c r="A4935" s="253"/>
      <c r="B4935" s="258"/>
    </row>
    <row r="4936" customHeight="1" spans="1:2">
      <c r="A4936" s="253"/>
      <c r="B4936" s="258"/>
    </row>
    <row r="4937" customHeight="1" spans="1:2">
      <c r="A4937" s="253"/>
      <c r="B4937" s="258"/>
    </row>
    <row r="4938" customHeight="1" spans="1:2">
      <c r="A4938" s="253"/>
      <c r="B4938" s="258"/>
    </row>
    <row r="4939" customHeight="1" spans="1:2">
      <c r="A4939" s="253"/>
      <c r="B4939" s="258"/>
    </row>
    <row r="4940" customHeight="1" spans="1:2">
      <c r="A4940" s="253"/>
      <c r="B4940" s="258"/>
    </row>
    <row r="4941" customHeight="1" spans="1:2">
      <c r="A4941" s="253"/>
      <c r="B4941" s="258"/>
    </row>
    <row r="4942" customHeight="1" spans="1:2">
      <c r="A4942" s="253"/>
      <c r="B4942" s="258"/>
    </row>
    <row r="4943" customHeight="1" spans="1:2">
      <c r="A4943" s="253"/>
      <c r="B4943" s="258"/>
    </row>
    <row r="4944" customHeight="1" spans="1:2">
      <c r="A4944" s="253"/>
      <c r="B4944" s="258"/>
    </row>
    <row r="4945" customHeight="1" spans="1:2">
      <c r="A4945" s="253"/>
      <c r="B4945" s="258"/>
    </row>
    <row r="4946" customHeight="1" spans="1:2">
      <c r="A4946" s="253"/>
      <c r="B4946" s="258"/>
    </row>
    <row r="4947" customHeight="1" spans="1:2">
      <c r="A4947" s="253"/>
      <c r="B4947" s="258"/>
    </row>
    <row r="4948" customHeight="1" spans="1:2">
      <c r="A4948" s="253"/>
      <c r="B4948" s="258"/>
    </row>
    <row r="4949" customHeight="1" spans="1:2">
      <c r="A4949" s="253"/>
      <c r="B4949" s="258"/>
    </row>
    <row r="4950" customHeight="1" spans="1:2">
      <c r="A4950" s="253"/>
      <c r="B4950" s="258"/>
    </row>
    <row r="4951" customHeight="1" spans="1:2">
      <c r="A4951" s="253"/>
      <c r="B4951" s="258"/>
    </row>
    <row r="4952" customHeight="1" spans="1:2">
      <c r="A4952" s="253"/>
      <c r="B4952" s="258"/>
    </row>
    <row r="4953" customHeight="1" spans="1:2">
      <c r="A4953" s="253"/>
      <c r="B4953" s="258"/>
    </row>
    <row r="4954" customHeight="1" spans="1:2">
      <c r="A4954" s="253"/>
      <c r="B4954" s="258"/>
    </row>
    <row r="4955" customHeight="1" spans="1:2">
      <c r="A4955" s="253"/>
      <c r="B4955" s="258"/>
    </row>
    <row r="4956" customHeight="1" spans="1:2">
      <c r="A4956" s="253"/>
      <c r="B4956" s="258"/>
    </row>
    <row r="4957" customHeight="1" spans="1:2">
      <c r="A4957" s="253"/>
      <c r="B4957" s="258"/>
    </row>
    <row r="4958" customHeight="1" spans="1:2">
      <c r="A4958" s="253"/>
      <c r="B4958" s="258"/>
    </row>
    <row r="4959" customHeight="1" spans="1:2">
      <c r="A4959" s="253"/>
      <c r="B4959" s="258"/>
    </row>
    <row r="4960" customHeight="1" spans="1:2">
      <c r="A4960" s="253"/>
      <c r="B4960" s="258"/>
    </row>
    <row r="4961" customHeight="1" spans="1:2">
      <c r="A4961" s="253"/>
      <c r="B4961" s="258"/>
    </row>
    <row r="4962" customHeight="1" spans="1:2">
      <c r="A4962" s="253"/>
      <c r="B4962" s="258"/>
    </row>
    <row r="4963" customHeight="1" spans="1:2">
      <c r="A4963" s="253"/>
      <c r="B4963" s="258"/>
    </row>
    <row r="4964" customHeight="1" spans="1:2">
      <c r="A4964" s="253"/>
      <c r="B4964" s="258"/>
    </row>
    <row r="4965" customHeight="1" spans="1:2">
      <c r="A4965" s="253"/>
      <c r="B4965" s="258"/>
    </row>
    <row r="4966" customHeight="1" spans="1:2">
      <c r="A4966" s="253"/>
      <c r="B4966" s="258"/>
    </row>
    <row r="4967" customHeight="1" spans="1:2">
      <c r="A4967" s="253"/>
      <c r="B4967" s="258"/>
    </row>
    <row r="4968" customHeight="1" spans="1:2">
      <c r="A4968" s="253"/>
      <c r="B4968" s="258"/>
    </row>
    <row r="4969" customHeight="1" spans="1:2">
      <c r="A4969" s="253"/>
      <c r="B4969" s="258"/>
    </row>
    <row r="4970" customHeight="1" spans="1:2">
      <c r="A4970" s="253"/>
      <c r="B4970" s="258"/>
    </row>
    <row r="4971" customHeight="1" spans="1:2">
      <c r="A4971" s="253"/>
      <c r="B4971" s="258"/>
    </row>
    <row r="4972" customHeight="1" spans="1:2">
      <c r="A4972" s="253"/>
      <c r="B4972" s="258"/>
    </row>
    <row r="4973" customHeight="1" spans="1:2">
      <c r="A4973" s="253"/>
      <c r="B4973" s="258"/>
    </row>
    <row r="4974" customHeight="1" spans="1:2">
      <c r="A4974" s="253"/>
      <c r="B4974" s="258"/>
    </row>
    <row r="4975" customHeight="1" spans="1:2">
      <c r="A4975" s="253"/>
      <c r="B4975" s="258"/>
    </row>
    <row r="4976" customHeight="1" spans="1:2">
      <c r="A4976" s="253"/>
      <c r="B4976" s="258"/>
    </row>
    <row r="4977" customHeight="1" spans="1:2">
      <c r="A4977" s="253"/>
      <c r="B4977" s="258"/>
    </row>
    <row r="4978" customHeight="1" spans="1:2">
      <c r="A4978" s="253"/>
      <c r="B4978" s="258"/>
    </row>
    <row r="4979" customHeight="1" spans="1:2">
      <c r="A4979" s="253"/>
      <c r="B4979" s="258"/>
    </row>
    <row r="4980" customHeight="1" spans="1:2">
      <c r="A4980" s="253"/>
      <c r="B4980" s="258"/>
    </row>
    <row r="4981" customHeight="1" spans="1:2">
      <c r="A4981" s="253"/>
      <c r="B4981" s="258"/>
    </row>
    <row r="4982" customHeight="1" spans="1:2">
      <c r="A4982" s="253"/>
      <c r="B4982" s="258"/>
    </row>
    <row r="4983" customHeight="1" spans="1:2">
      <c r="A4983" s="253"/>
      <c r="B4983" s="258"/>
    </row>
    <row r="4984" customHeight="1" spans="1:2">
      <c r="A4984" s="253"/>
      <c r="B4984" s="258"/>
    </row>
    <row r="4985" customHeight="1" spans="1:2">
      <c r="A4985" s="253"/>
      <c r="B4985" s="258"/>
    </row>
    <row r="4986" customHeight="1" spans="1:2">
      <c r="A4986" s="253"/>
      <c r="B4986" s="258"/>
    </row>
    <row r="4987" customHeight="1" spans="1:2">
      <c r="A4987" s="253"/>
      <c r="B4987" s="258"/>
    </row>
    <row r="4988" customHeight="1" spans="1:2">
      <c r="A4988" s="253"/>
      <c r="B4988" s="258"/>
    </row>
    <row r="4989" customHeight="1" spans="1:2">
      <c r="A4989" s="253"/>
      <c r="B4989" s="258"/>
    </row>
    <row r="4990" customHeight="1" spans="1:2">
      <c r="A4990" s="253"/>
      <c r="B4990" s="258"/>
    </row>
    <row r="4991" customHeight="1" spans="1:2">
      <c r="A4991" s="253"/>
      <c r="B4991" s="258"/>
    </row>
    <row r="4992" customHeight="1" spans="1:2">
      <c r="A4992" s="253"/>
      <c r="B4992" s="258"/>
    </row>
    <row r="4993" customHeight="1" spans="1:2">
      <c r="A4993" s="253"/>
      <c r="B4993" s="258"/>
    </row>
    <row r="4994" customHeight="1" spans="1:2">
      <c r="A4994" s="253"/>
      <c r="B4994" s="258"/>
    </row>
    <row r="4995" customHeight="1" spans="1:2">
      <c r="A4995" s="253"/>
      <c r="B4995" s="258"/>
    </row>
    <row r="4996" customHeight="1" spans="1:2">
      <c r="A4996" s="253"/>
      <c r="B4996" s="258"/>
    </row>
    <row r="4997" customHeight="1" spans="1:2">
      <c r="A4997" s="253"/>
      <c r="B4997" s="258"/>
    </row>
    <row r="4998" customHeight="1" spans="1:2">
      <c r="A4998" s="253"/>
      <c r="B4998" s="258"/>
    </row>
    <row r="4999" customHeight="1" spans="1:2">
      <c r="A4999" s="253"/>
      <c r="B4999" s="258"/>
    </row>
    <row r="5000" customHeight="1" spans="1:2">
      <c r="A5000" s="253"/>
      <c r="B5000" s="258"/>
    </row>
    <row r="5001" customHeight="1" spans="1:2">
      <c r="A5001" s="253"/>
      <c r="B5001" s="258"/>
    </row>
    <row r="5002" customHeight="1" spans="1:2">
      <c r="A5002" s="253"/>
      <c r="B5002" s="258"/>
    </row>
    <row r="5003" customHeight="1" spans="1:2">
      <c r="A5003" s="253"/>
      <c r="B5003" s="258"/>
    </row>
    <row r="5004" customHeight="1" spans="1:2">
      <c r="A5004" s="253"/>
      <c r="B5004" s="258"/>
    </row>
    <row r="5005" customHeight="1" spans="1:2">
      <c r="A5005" s="253"/>
      <c r="B5005" s="258"/>
    </row>
    <row r="5006" customHeight="1" spans="1:2">
      <c r="A5006" s="253"/>
      <c r="B5006" s="258"/>
    </row>
    <row r="5007" customHeight="1" spans="1:2">
      <c r="A5007" s="253"/>
      <c r="B5007" s="258"/>
    </row>
    <row r="5008" customHeight="1" spans="1:2">
      <c r="A5008" s="253"/>
      <c r="B5008" s="258"/>
    </row>
    <row r="5009" customHeight="1" spans="1:2">
      <c r="A5009" s="253"/>
      <c r="B5009" s="258"/>
    </row>
    <row r="5010" customHeight="1" spans="1:2">
      <c r="A5010" s="253"/>
      <c r="B5010" s="258"/>
    </row>
    <row r="5011" customHeight="1" spans="1:2">
      <c r="A5011" s="253"/>
      <c r="B5011" s="258"/>
    </row>
    <row r="5012" customHeight="1" spans="1:2">
      <c r="A5012" s="253"/>
      <c r="B5012" s="258"/>
    </row>
    <row r="5013" customHeight="1" spans="1:2">
      <c r="A5013" s="253"/>
      <c r="B5013" s="258"/>
    </row>
    <row r="5014" customHeight="1" spans="1:2">
      <c r="A5014" s="253"/>
      <c r="B5014" s="258"/>
    </row>
    <row r="5015" customHeight="1" spans="1:2">
      <c r="A5015" s="253"/>
      <c r="B5015" s="258"/>
    </row>
    <row r="5016" customHeight="1" spans="1:2">
      <c r="A5016" s="253"/>
      <c r="B5016" s="258"/>
    </row>
    <row r="5017" customHeight="1" spans="1:2">
      <c r="A5017" s="253"/>
      <c r="B5017" s="258"/>
    </row>
    <row r="5018" customHeight="1" spans="1:2">
      <c r="A5018" s="253"/>
      <c r="B5018" s="258"/>
    </row>
    <row r="5019" customHeight="1" spans="1:2">
      <c r="A5019" s="253"/>
      <c r="B5019" s="258"/>
    </row>
    <row r="5020" customHeight="1" spans="1:2">
      <c r="A5020" s="253"/>
      <c r="B5020" s="258"/>
    </row>
    <row r="5021" customHeight="1" spans="1:2">
      <c r="A5021" s="253"/>
      <c r="B5021" s="258"/>
    </row>
    <row r="5022" customHeight="1" spans="1:2">
      <c r="A5022" s="253"/>
      <c r="B5022" s="258"/>
    </row>
    <row r="5023" customHeight="1" spans="1:2">
      <c r="A5023" s="253"/>
      <c r="B5023" s="258"/>
    </row>
    <row r="5024" customHeight="1" spans="1:2">
      <c r="A5024" s="253"/>
      <c r="B5024" s="258"/>
    </row>
    <row r="5025" customHeight="1" spans="1:2">
      <c r="A5025" s="253"/>
      <c r="B5025" s="258"/>
    </row>
    <row r="5026" customHeight="1" spans="1:2">
      <c r="A5026" s="253"/>
      <c r="B5026" s="258"/>
    </row>
    <row r="5027" customHeight="1" spans="1:2">
      <c r="A5027" s="253"/>
      <c r="B5027" s="258"/>
    </row>
    <row r="5028" customHeight="1" spans="1:2">
      <c r="A5028" s="253"/>
      <c r="B5028" s="258"/>
    </row>
    <row r="5029" customHeight="1" spans="1:2">
      <c r="A5029" s="253"/>
      <c r="B5029" s="258"/>
    </row>
    <row r="5030" customHeight="1" spans="1:2">
      <c r="A5030" s="253"/>
      <c r="B5030" s="258"/>
    </row>
    <row r="5031" customHeight="1" spans="1:2">
      <c r="A5031" s="253"/>
      <c r="B5031" s="258"/>
    </row>
    <row r="5032" customHeight="1" spans="1:2">
      <c r="A5032" s="253"/>
      <c r="B5032" s="258"/>
    </row>
    <row r="5033" customHeight="1" spans="1:2">
      <c r="A5033" s="253"/>
      <c r="B5033" s="258"/>
    </row>
    <row r="5034" customHeight="1" spans="1:2">
      <c r="A5034" s="253"/>
      <c r="B5034" s="258"/>
    </row>
    <row r="5035" customHeight="1" spans="1:2">
      <c r="A5035" s="253"/>
      <c r="B5035" s="258"/>
    </row>
    <row r="5036" customHeight="1" spans="1:2">
      <c r="A5036" s="253"/>
      <c r="B5036" s="258"/>
    </row>
    <row r="5037" customHeight="1" spans="1:2">
      <c r="A5037" s="253"/>
      <c r="B5037" s="258"/>
    </row>
    <row r="5038" customHeight="1" spans="1:2">
      <c r="A5038" s="253"/>
      <c r="B5038" s="258"/>
    </row>
    <row r="5039" customHeight="1" spans="1:2">
      <c r="A5039" s="253"/>
      <c r="B5039" s="258"/>
    </row>
    <row r="5040" customHeight="1" spans="1:2">
      <c r="A5040" s="253"/>
      <c r="B5040" s="258"/>
    </row>
    <row r="5041" customHeight="1" spans="1:2">
      <c r="A5041" s="253"/>
      <c r="B5041" s="258"/>
    </row>
    <row r="5042" customHeight="1" spans="1:2">
      <c r="A5042" s="253"/>
      <c r="B5042" s="258"/>
    </row>
    <row r="5043" customHeight="1" spans="1:2">
      <c r="A5043" s="253"/>
      <c r="B5043" s="258"/>
    </row>
    <row r="5044" customHeight="1" spans="1:2">
      <c r="A5044" s="253"/>
      <c r="B5044" s="258"/>
    </row>
    <row r="5045" customHeight="1" spans="1:2">
      <c r="A5045" s="253"/>
      <c r="B5045" s="258"/>
    </row>
    <row r="5046" customHeight="1" spans="1:2">
      <c r="A5046" s="253"/>
      <c r="B5046" s="258"/>
    </row>
    <row r="5047" customHeight="1" spans="1:2">
      <c r="A5047" s="253"/>
      <c r="B5047" s="258"/>
    </row>
    <row r="5048" customHeight="1" spans="1:2">
      <c r="A5048" s="253"/>
      <c r="B5048" s="258"/>
    </row>
    <row r="5049" customHeight="1" spans="1:2">
      <c r="A5049" s="253"/>
      <c r="B5049" s="258"/>
    </row>
    <row r="5050" customHeight="1" spans="1:2">
      <c r="A5050" s="253"/>
      <c r="B5050" s="258"/>
    </row>
    <row r="5051" customHeight="1" spans="1:2">
      <c r="A5051" s="253"/>
      <c r="B5051" s="258"/>
    </row>
    <row r="5052" customHeight="1" spans="1:2">
      <c r="A5052" s="253"/>
      <c r="B5052" s="258"/>
    </row>
    <row r="5053" customHeight="1" spans="1:2">
      <c r="A5053" s="253"/>
      <c r="B5053" s="258"/>
    </row>
    <row r="5054" customHeight="1" spans="1:2">
      <c r="A5054" s="253"/>
      <c r="B5054" s="258"/>
    </row>
    <row r="5055" customHeight="1" spans="1:2">
      <c r="A5055" s="253"/>
      <c r="B5055" s="258"/>
    </row>
    <row r="5056" customHeight="1" spans="1:2">
      <c r="A5056" s="253"/>
      <c r="B5056" s="258"/>
    </row>
    <row r="5057" customHeight="1" spans="1:2">
      <c r="A5057" s="253"/>
      <c r="B5057" s="258"/>
    </row>
    <row r="5058" customHeight="1" spans="1:2">
      <c r="A5058" s="253"/>
      <c r="B5058" s="258"/>
    </row>
    <row r="5059" customHeight="1" spans="1:2">
      <c r="A5059" s="253"/>
      <c r="B5059" s="258"/>
    </row>
    <row r="5060" customHeight="1" spans="1:2">
      <c r="A5060" s="253"/>
      <c r="B5060" s="258"/>
    </row>
    <row r="5061" customHeight="1" spans="1:2">
      <c r="A5061" s="253"/>
      <c r="B5061" s="258"/>
    </row>
    <row r="5062" customHeight="1" spans="1:2">
      <c r="A5062" s="253"/>
      <c r="B5062" s="258"/>
    </row>
    <row r="5063" customHeight="1" spans="1:2">
      <c r="A5063" s="253"/>
      <c r="B5063" s="258"/>
    </row>
    <row r="5064" customHeight="1" spans="1:2">
      <c r="A5064" s="253"/>
      <c r="B5064" s="258"/>
    </row>
    <row r="5065" customHeight="1" spans="1:2">
      <c r="A5065" s="253"/>
      <c r="B5065" s="258"/>
    </row>
    <row r="5066" customHeight="1" spans="1:2">
      <c r="A5066" s="253"/>
      <c r="B5066" s="258"/>
    </row>
    <row r="5067" customHeight="1" spans="1:2">
      <c r="A5067" s="253"/>
      <c r="B5067" s="258"/>
    </row>
    <row r="5068" customHeight="1" spans="1:2">
      <c r="A5068" s="253"/>
      <c r="B5068" s="258"/>
    </row>
    <row r="5069" customHeight="1" spans="1:2">
      <c r="A5069" s="253"/>
      <c r="B5069" s="258"/>
    </row>
    <row r="5070" customHeight="1" spans="1:2">
      <c r="A5070" s="253"/>
      <c r="B5070" s="258"/>
    </row>
    <row r="5071" customHeight="1" spans="1:2">
      <c r="A5071" s="253"/>
      <c r="B5071" s="258"/>
    </row>
    <row r="5072" customHeight="1" spans="1:2">
      <c r="A5072" s="253"/>
      <c r="B5072" s="258"/>
    </row>
    <row r="5073" customHeight="1" spans="1:2">
      <c r="A5073" s="253"/>
      <c r="B5073" s="258"/>
    </row>
    <row r="5074" customHeight="1" spans="1:2">
      <c r="A5074" s="253"/>
      <c r="B5074" s="258"/>
    </row>
    <row r="5075" customHeight="1" spans="1:2">
      <c r="A5075" s="253"/>
      <c r="B5075" s="258"/>
    </row>
    <row r="5076" customHeight="1" spans="1:2">
      <c r="A5076" s="253"/>
      <c r="B5076" s="258"/>
    </row>
    <row r="5077" customHeight="1" spans="1:2">
      <c r="A5077" s="253"/>
      <c r="B5077" s="258"/>
    </row>
    <row r="5078" customHeight="1" spans="1:2">
      <c r="A5078" s="253"/>
      <c r="B5078" s="258"/>
    </row>
    <row r="5079" customHeight="1" spans="1:2">
      <c r="A5079" s="253"/>
      <c r="B5079" s="258"/>
    </row>
    <row r="5080" customHeight="1" spans="1:2">
      <c r="A5080" s="253"/>
      <c r="B5080" s="258"/>
    </row>
    <row r="5081" customHeight="1" spans="1:2">
      <c r="A5081" s="253"/>
      <c r="B5081" s="258"/>
    </row>
    <row r="5082" customHeight="1" spans="1:2">
      <c r="A5082" s="253"/>
      <c r="B5082" s="258"/>
    </row>
    <row r="5083" customHeight="1" spans="1:2">
      <c r="A5083" s="253"/>
      <c r="B5083" s="258"/>
    </row>
    <row r="5084" customHeight="1" spans="1:2">
      <c r="A5084" s="253"/>
      <c r="B5084" s="258"/>
    </row>
    <row r="5085" customHeight="1" spans="1:2">
      <c r="A5085" s="253"/>
      <c r="B5085" s="258"/>
    </row>
    <row r="5086" customHeight="1" spans="1:2">
      <c r="A5086" s="253"/>
      <c r="B5086" s="258"/>
    </row>
    <row r="5087" customHeight="1" spans="1:2">
      <c r="A5087" s="253"/>
      <c r="B5087" s="258"/>
    </row>
    <row r="5088" customHeight="1" spans="1:2">
      <c r="A5088" s="253"/>
      <c r="B5088" s="258"/>
    </row>
    <row r="5089" customHeight="1" spans="1:2">
      <c r="A5089" s="253"/>
      <c r="B5089" s="258"/>
    </row>
    <row r="5090" customHeight="1" spans="1:2">
      <c r="A5090" s="253"/>
      <c r="B5090" s="258"/>
    </row>
    <row r="5091" customHeight="1" spans="1:2">
      <c r="A5091" s="253"/>
      <c r="B5091" s="258"/>
    </row>
    <row r="5092" customHeight="1" spans="1:2">
      <c r="A5092" s="253"/>
      <c r="B5092" s="258"/>
    </row>
    <row r="5093" customHeight="1" spans="1:2">
      <c r="A5093" s="253"/>
      <c r="B5093" s="258"/>
    </row>
    <row r="5094" customHeight="1" spans="1:2">
      <c r="A5094" s="253"/>
      <c r="B5094" s="258"/>
    </row>
    <row r="5095" customHeight="1" spans="1:2">
      <c r="A5095" s="253"/>
      <c r="B5095" s="258"/>
    </row>
    <row r="5096" customHeight="1" spans="1:2">
      <c r="A5096" s="253"/>
      <c r="B5096" s="258"/>
    </row>
    <row r="5097" customHeight="1" spans="1:2">
      <c r="A5097" s="253"/>
      <c r="B5097" s="258"/>
    </row>
    <row r="5098" customHeight="1" spans="1:2">
      <c r="A5098" s="253"/>
      <c r="B5098" s="258"/>
    </row>
    <row r="5099" customHeight="1" spans="1:2">
      <c r="A5099" s="253"/>
      <c r="B5099" s="258"/>
    </row>
    <row r="5100" customHeight="1" spans="1:2">
      <c r="A5100" s="253"/>
      <c r="B5100" s="258"/>
    </row>
    <row r="5101" customHeight="1" spans="1:2">
      <c r="A5101" s="253"/>
      <c r="B5101" s="258"/>
    </row>
    <row r="5102" customHeight="1" spans="1:2">
      <c r="A5102" s="253"/>
      <c r="B5102" s="258"/>
    </row>
    <row r="5103" customHeight="1" spans="1:2">
      <c r="A5103" s="253"/>
      <c r="B5103" s="258"/>
    </row>
    <row r="5104" customHeight="1" spans="1:2">
      <c r="A5104" s="253"/>
      <c r="B5104" s="258"/>
    </row>
    <row r="5105" customHeight="1" spans="1:2">
      <c r="A5105" s="253"/>
      <c r="B5105" s="258"/>
    </row>
    <row r="5106" customHeight="1" spans="1:2">
      <c r="A5106" s="253"/>
      <c r="B5106" s="258"/>
    </row>
    <row r="5107" customHeight="1" spans="1:2">
      <c r="A5107" s="253"/>
      <c r="B5107" s="258"/>
    </row>
    <row r="5108" customHeight="1" spans="1:2">
      <c r="A5108" s="253"/>
      <c r="B5108" s="258"/>
    </row>
    <row r="5109" customHeight="1" spans="1:2">
      <c r="A5109" s="253"/>
      <c r="B5109" s="258"/>
    </row>
    <row r="5110" customHeight="1" spans="1:2">
      <c r="A5110" s="253"/>
      <c r="B5110" s="258"/>
    </row>
    <row r="5111" customHeight="1" spans="1:2">
      <c r="A5111" s="253"/>
      <c r="B5111" s="258"/>
    </row>
    <row r="5112" customHeight="1" spans="1:2">
      <c r="A5112" s="253"/>
      <c r="B5112" s="258"/>
    </row>
    <row r="5113" customHeight="1" spans="1:2">
      <c r="A5113" s="253"/>
      <c r="B5113" s="258"/>
    </row>
    <row r="5114" customHeight="1" spans="1:2">
      <c r="A5114" s="253"/>
      <c r="B5114" s="258"/>
    </row>
    <row r="5115" customHeight="1" spans="1:2">
      <c r="A5115" s="253"/>
      <c r="B5115" s="258"/>
    </row>
    <row r="5116" customHeight="1" spans="1:2">
      <c r="A5116" s="253"/>
      <c r="B5116" s="258"/>
    </row>
    <row r="5117" customHeight="1" spans="1:2">
      <c r="A5117" s="253"/>
      <c r="B5117" s="258"/>
    </row>
    <row r="5118" customHeight="1" spans="1:2">
      <c r="A5118" s="253"/>
      <c r="B5118" s="258"/>
    </row>
    <row r="5119" customHeight="1" spans="1:2">
      <c r="A5119" s="253"/>
      <c r="B5119" s="258"/>
    </row>
    <row r="5120" customHeight="1" spans="1:2">
      <c r="A5120" s="253"/>
      <c r="B5120" s="258"/>
    </row>
    <row r="5121" customHeight="1" spans="1:2">
      <c r="A5121" s="253"/>
      <c r="B5121" s="258"/>
    </row>
    <row r="5122" customHeight="1" spans="1:2">
      <c r="A5122" s="253"/>
      <c r="B5122" s="258"/>
    </row>
    <row r="5123" customHeight="1" spans="1:2">
      <c r="A5123" s="253"/>
      <c r="B5123" s="258"/>
    </row>
    <row r="5124" customHeight="1" spans="1:2">
      <c r="A5124" s="253"/>
      <c r="B5124" s="258"/>
    </row>
    <row r="5125" customHeight="1" spans="1:2">
      <c r="A5125" s="253"/>
      <c r="B5125" s="258"/>
    </row>
    <row r="5126" customHeight="1" spans="1:2">
      <c r="A5126" s="253"/>
      <c r="B5126" s="258"/>
    </row>
    <row r="5127" customHeight="1" spans="1:2">
      <c r="A5127" s="253"/>
      <c r="B5127" s="258"/>
    </row>
    <row r="5128" customHeight="1" spans="1:2">
      <c r="A5128" s="253"/>
      <c r="B5128" s="258"/>
    </row>
    <row r="5129" customHeight="1" spans="1:2">
      <c r="A5129" s="253"/>
      <c r="B5129" s="258"/>
    </row>
    <row r="5130" customHeight="1" spans="1:2">
      <c r="A5130" s="253"/>
      <c r="B5130" s="258"/>
    </row>
    <row r="5131" customHeight="1" spans="1:2">
      <c r="A5131" s="253"/>
      <c r="B5131" s="258"/>
    </row>
    <row r="5132" customHeight="1" spans="1:2">
      <c r="A5132" s="253"/>
      <c r="B5132" s="258"/>
    </row>
    <row r="5133" customHeight="1" spans="1:2">
      <c r="A5133" s="253"/>
      <c r="B5133" s="258"/>
    </row>
    <row r="5134" customHeight="1" spans="1:2">
      <c r="A5134" s="253"/>
      <c r="B5134" s="258"/>
    </row>
    <row r="5135" customHeight="1" spans="1:2">
      <c r="A5135" s="253"/>
      <c r="B5135" s="258"/>
    </row>
    <row r="5136" customHeight="1" spans="1:2">
      <c r="A5136" s="253"/>
      <c r="B5136" s="258"/>
    </row>
    <row r="5137" customHeight="1" spans="1:2">
      <c r="A5137" s="253"/>
      <c r="B5137" s="258"/>
    </row>
    <row r="5138" customHeight="1" spans="1:2">
      <c r="A5138" s="253"/>
      <c r="B5138" s="258"/>
    </row>
    <row r="5139" customHeight="1" spans="1:2">
      <c r="A5139" s="253"/>
      <c r="B5139" s="258"/>
    </row>
    <row r="5140" customHeight="1" spans="1:2">
      <c r="A5140" s="253"/>
      <c r="B5140" s="258"/>
    </row>
    <row r="5141" customHeight="1" spans="1:2">
      <c r="A5141" s="253"/>
      <c r="B5141" s="258"/>
    </row>
    <row r="5142" customHeight="1" spans="1:2">
      <c r="A5142" s="253"/>
      <c r="B5142" s="258"/>
    </row>
    <row r="5143" customHeight="1" spans="1:2">
      <c r="A5143" s="253"/>
      <c r="B5143" s="258"/>
    </row>
    <row r="5144" customHeight="1" spans="1:2">
      <c r="A5144" s="253"/>
      <c r="B5144" s="258"/>
    </row>
    <row r="5145" customHeight="1" spans="1:2">
      <c r="A5145" s="253"/>
      <c r="B5145" s="258"/>
    </row>
    <row r="5146" customHeight="1" spans="1:2">
      <c r="A5146" s="253"/>
      <c r="B5146" s="258"/>
    </row>
    <row r="5147" customHeight="1" spans="1:2">
      <c r="A5147" s="253"/>
      <c r="B5147" s="258"/>
    </row>
    <row r="5148" customHeight="1" spans="1:2">
      <c r="A5148" s="253"/>
      <c r="B5148" s="258"/>
    </row>
    <row r="5149" customHeight="1" spans="1:2">
      <c r="A5149" s="253"/>
      <c r="B5149" s="258"/>
    </row>
    <row r="5150" customHeight="1" spans="1:2">
      <c r="A5150" s="253"/>
      <c r="B5150" s="258"/>
    </row>
    <row r="5151" customHeight="1" spans="1:2">
      <c r="A5151" s="253"/>
      <c r="B5151" s="258"/>
    </row>
    <row r="5152" customHeight="1" spans="1:2">
      <c r="A5152" s="253"/>
      <c r="B5152" s="258"/>
    </row>
    <row r="5153" customHeight="1" spans="1:2">
      <c r="A5153" s="253"/>
      <c r="B5153" s="258"/>
    </row>
    <row r="5154" customHeight="1" spans="1:2">
      <c r="A5154" s="253"/>
      <c r="B5154" s="258"/>
    </row>
    <row r="5155" customHeight="1" spans="1:2">
      <c r="A5155" s="253"/>
      <c r="B5155" s="258"/>
    </row>
    <row r="5156" customHeight="1" spans="1:2">
      <c r="A5156" s="253"/>
      <c r="B5156" s="258"/>
    </row>
    <row r="5157" customHeight="1" spans="1:2">
      <c r="A5157" s="253"/>
      <c r="B5157" s="258"/>
    </row>
    <row r="5158" customHeight="1" spans="1:2">
      <c r="A5158" s="253"/>
      <c r="B5158" s="258"/>
    </row>
    <row r="5159" customHeight="1" spans="1:2">
      <c r="A5159" s="253"/>
      <c r="B5159" s="258"/>
    </row>
    <row r="5160" customHeight="1" spans="1:2">
      <c r="A5160" s="253"/>
      <c r="B5160" s="258"/>
    </row>
    <row r="5161" customHeight="1" spans="1:2">
      <c r="A5161" s="253"/>
      <c r="B5161" s="258"/>
    </row>
    <row r="5162" customHeight="1" spans="1:2">
      <c r="A5162" s="253"/>
      <c r="B5162" s="258"/>
    </row>
    <row r="5163" customHeight="1" spans="1:2">
      <c r="A5163" s="253"/>
      <c r="B5163" s="258"/>
    </row>
    <row r="5164" customHeight="1" spans="1:2">
      <c r="A5164" s="253"/>
      <c r="B5164" s="258"/>
    </row>
    <row r="5165" customHeight="1" spans="1:2">
      <c r="A5165" s="253"/>
      <c r="B5165" s="258"/>
    </row>
    <row r="5166" customHeight="1" spans="1:2">
      <c r="A5166" s="253"/>
      <c r="B5166" s="258"/>
    </row>
    <row r="5167" customHeight="1" spans="1:2">
      <c r="A5167" s="253"/>
      <c r="B5167" s="258"/>
    </row>
    <row r="5168" customHeight="1" spans="1:2">
      <c r="A5168" s="253"/>
      <c r="B5168" s="258"/>
    </row>
    <row r="5169" customHeight="1" spans="1:2">
      <c r="A5169" s="253"/>
      <c r="B5169" s="258"/>
    </row>
    <row r="5170" customHeight="1" spans="1:2">
      <c r="A5170" s="253"/>
      <c r="B5170" s="258"/>
    </row>
    <row r="5171" customHeight="1" spans="1:2">
      <c r="A5171" s="253"/>
      <c r="B5171" s="258"/>
    </row>
    <row r="5172" customHeight="1" spans="1:2">
      <c r="A5172" s="253"/>
      <c r="B5172" s="258"/>
    </row>
    <row r="5173" customHeight="1" spans="1:2">
      <c r="A5173" s="253"/>
      <c r="B5173" s="258"/>
    </row>
    <row r="5174" customHeight="1" spans="1:2">
      <c r="A5174" s="253"/>
      <c r="B5174" s="258"/>
    </row>
    <row r="5175" customHeight="1" spans="1:2">
      <c r="A5175" s="253"/>
      <c r="B5175" s="258"/>
    </row>
    <row r="5176" customHeight="1" spans="1:2">
      <c r="A5176" s="253"/>
      <c r="B5176" s="258"/>
    </row>
    <row r="5177" customHeight="1" spans="1:2">
      <c r="A5177" s="253"/>
      <c r="B5177" s="258"/>
    </row>
    <row r="5178" customHeight="1" spans="1:2">
      <c r="A5178" s="253"/>
      <c r="B5178" s="258"/>
    </row>
    <row r="5179" customHeight="1" spans="1:2">
      <c r="A5179" s="253"/>
      <c r="B5179" s="258"/>
    </row>
    <row r="5180" customHeight="1" spans="1:2">
      <c r="A5180" s="253"/>
      <c r="B5180" s="258"/>
    </row>
    <row r="5181" customHeight="1" spans="1:2">
      <c r="A5181" s="253"/>
      <c r="B5181" s="258"/>
    </row>
    <row r="5182" customHeight="1" spans="1:2">
      <c r="A5182" s="253"/>
      <c r="B5182" s="258"/>
    </row>
    <row r="5183" customHeight="1" spans="1:2">
      <c r="A5183" s="253"/>
      <c r="B5183" s="258"/>
    </row>
    <row r="5184" customHeight="1" spans="1:2">
      <c r="A5184" s="253"/>
      <c r="B5184" s="258"/>
    </row>
    <row r="5185" customHeight="1" spans="1:2">
      <c r="A5185" s="253"/>
      <c r="B5185" s="258"/>
    </row>
    <row r="5186" customHeight="1" spans="1:2">
      <c r="A5186" s="253"/>
      <c r="B5186" s="258"/>
    </row>
    <row r="5187" customHeight="1" spans="1:2">
      <c r="A5187" s="253"/>
      <c r="B5187" s="258"/>
    </row>
    <row r="5188" customHeight="1" spans="1:2">
      <c r="A5188" s="253"/>
      <c r="B5188" s="258"/>
    </row>
    <row r="5189" customHeight="1" spans="1:2">
      <c r="A5189" s="253"/>
      <c r="B5189" s="258"/>
    </row>
    <row r="5190" customHeight="1" spans="1:2">
      <c r="A5190" s="253"/>
      <c r="B5190" s="258"/>
    </row>
    <row r="5191" customHeight="1" spans="1:2">
      <c r="A5191" s="253"/>
      <c r="B5191" s="258"/>
    </row>
    <row r="5192" customHeight="1" spans="1:2">
      <c r="A5192" s="253"/>
      <c r="B5192" s="258"/>
    </row>
    <row r="5193" customHeight="1" spans="1:2">
      <c r="A5193" s="253"/>
      <c r="B5193" s="258"/>
    </row>
    <row r="5194" customHeight="1" spans="1:2">
      <c r="A5194" s="253"/>
      <c r="B5194" s="258"/>
    </row>
    <row r="5195" customHeight="1" spans="1:2">
      <c r="A5195" s="253"/>
      <c r="B5195" s="258"/>
    </row>
    <row r="5196" customHeight="1" spans="1:2">
      <c r="A5196" s="253"/>
      <c r="B5196" s="258"/>
    </row>
    <row r="5197" customHeight="1" spans="1:2">
      <c r="A5197" s="253"/>
      <c r="B5197" s="258"/>
    </row>
    <row r="5198" customHeight="1" spans="1:2">
      <c r="A5198" s="253"/>
      <c r="B5198" s="258"/>
    </row>
    <row r="5199" customHeight="1" spans="1:2">
      <c r="A5199" s="253"/>
      <c r="B5199" s="258"/>
    </row>
    <row r="5200" customHeight="1" spans="1:2">
      <c r="A5200" s="253"/>
      <c r="B5200" s="258"/>
    </row>
    <row r="5201" customHeight="1" spans="1:2">
      <c r="A5201" s="253"/>
      <c r="B5201" s="258"/>
    </row>
    <row r="5202" customHeight="1" spans="1:2">
      <c r="A5202" s="253"/>
      <c r="B5202" s="258"/>
    </row>
    <row r="5203" customHeight="1" spans="1:2">
      <c r="A5203" s="253"/>
      <c r="B5203" s="258"/>
    </row>
    <row r="5204" customHeight="1" spans="1:2">
      <c r="A5204" s="253"/>
      <c r="B5204" s="258"/>
    </row>
    <row r="5205" customHeight="1" spans="1:2">
      <c r="A5205" s="253"/>
      <c r="B5205" s="258"/>
    </row>
    <row r="5206" customHeight="1" spans="1:2">
      <c r="A5206" s="253"/>
      <c r="B5206" s="258"/>
    </row>
    <row r="5207" customHeight="1" spans="1:2">
      <c r="A5207" s="253"/>
      <c r="B5207" s="258"/>
    </row>
    <row r="5208" customHeight="1" spans="1:2">
      <c r="A5208" s="253"/>
      <c r="B5208" s="258"/>
    </row>
    <row r="5209" customHeight="1" spans="1:2">
      <c r="A5209" s="253"/>
      <c r="B5209" s="258"/>
    </row>
    <row r="5210" customHeight="1" spans="1:2">
      <c r="A5210" s="253"/>
      <c r="B5210" s="258"/>
    </row>
    <row r="5211" customHeight="1" spans="1:2">
      <c r="A5211" s="253"/>
      <c r="B5211" s="258"/>
    </row>
    <row r="5212" customHeight="1" spans="1:2">
      <c r="A5212" s="253"/>
      <c r="B5212" s="258"/>
    </row>
    <row r="5213" customHeight="1" spans="1:2">
      <c r="A5213" s="253"/>
      <c r="B5213" s="258"/>
    </row>
    <row r="5214" customHeight="1" spans="1:2">
      <c r="A5214" s="253"/>
      <c r="B5214" s="258"/>
    </row>
    <row r="5215" customHeight="1" spans="1:2">
      <c r="A5215" s="253"/>
      <c r="B5215" s="258"/>
    </row>
    <row r="5216" customHeight="1" spans="1:2">
      <c r="A5216" s="253"/>
      <c r="B5216" s="258"/>
    </row>
    <row r="5217" customHeight="1" spans="1:2">
      <c r="A5217" s="253"/>
      <c r="B5217" s="258"/>
    </row>
    <row r="5218" customHeight="1" spans="1:2">
      <c r="A5218" s="253"/>
      <c r="B5218" s="258"/>
    </row>
    <row r="5219" customHeight="1" spans="1:2">
      <c r="A5219" s="253"/>
      <c r="B5219" s="258"/>
    </row>
    <row r="5220" customHeight="1" spans="1:2">
      <c r="A5220" s="253"/>
      <c r="B5220" s="258"/>
    </row>
    <row r="5221" customHeight="1" spans="1:2">
      <c r="A5221" s="253"/>
      <c r="B5221" s="258"/>
    </row>
    <row r="5222" customHeight="1" spans="1:2">
      <c r="A5222" s="253"/>
      <c r="B5222" s="258"/>
    </row>
    <row r="5223" customHeight="1" spans="1:2">
      <c r="A5223" s="253"/>
      <c r="B5223" s="258"/>
    </row>
    <row r="5224" customHeight="1" spans="1:2">
      <c r="A5224" s="253"/>
      <c r="B5224" s="258"/>
    </row>
    <row r="5225" customHeight="1" spans="1:2">
      <c r="A5225" s="253"/>
      <c r="B5225" s="258"/>
    </row>
    <row r="5226" customHeight="1" spans="1:2">
      <c r="A5226" s="253"/>
      <c r="B5226" s="258"/>
    </row>
    <row r="5227" customHeight="1" spans="1:2">
      <c r="A5227" s="253"/>
      <c r="B5227" s="258"/>
    </row>
    <row r="5228" customHeight="1" spans="1:2">
      <c r="A5228" s="253"/>
      <c r="B5228" s="258"/>
    </row>
    <row r="5229" customHeight="1" spans="1:2">
      <c r="A5229" s="253"/>
      <c r="B5229" s="258"/>
    </row>
    <row r="5230" customHeight="1" spans="1:2">
      <c r="A5230" s="253"/>
      <c r="B5230" s="258"/>
    </row>
    <row r="5231" customHeight="1" spans="1:2">
      <c r="A5231" s="253"/>
      <c r="B5231" s="258"/>
    </row>
    <row r="5232" customHeight="1" spans="1:2">
      <c r="A5232" s="253"/>
      <c r="B5232" s="258"/>
    </row>
    <row r="5233" customHeight="1" spans="1:2">
      <c r="A5233" s="253"/>
      <c r="B5233" s="258"/>
    </row>
    <row r="5234" customHeight="1" spans="1:2">
      <c r="A5234" s="253"/>
      <c r="B5234" s="258"/>
    </row>
    <row r="5235" customHeight="1" spans="1:2">
      <c r="A5235" s="253"/>
      <c r="B5235" s="258"/>
    </row>
    <row r="5236" customHeight="1" spans="1:2">
      <c r="A5236" s="253"/>
      <c r="B5236" s="258"/>
    </row>
    <row r="5237" customHeight="1" spans="1:2">
      <c r="A5237" s="253"/>
      <c r="B5237" s="258"/>
    </row>
    <row r="5238" customHeight="1" spans="1:2">
      <c r="A5238" s="253"/>
      <c r="B5238" s="258"/>
    </row>
    <row r="5239" customHeight="1" spans="1:2">
      <c r="A5239" s="253"/>
      <c r="B5239" s="258"/>
    </row>
    <row r="5240" customHeight="1" spans="1:2">
      <c r="A5240" s="253"/>
      <c r="B5240" s="258"/>
    </row>
    <row r="5241" customHeight="1" spans="1:2">
      <c r="A5241" s="253"/>
      <c r="B5241" s="258"/>
    </row>
    <row r="5242" customHeight="1" spans="1:2">
      <c r="A5242" s="253"/>
      <c r="B5242" s="258"/>
    </row>
    <row r="5243" customHeight="1" spans="1:2">
      <c r="A5243" s="253"/>
      <c r="B5243" s="258"/>
    </row>
    <row r="5244" customHeight="1" spans="1:2">
      <c r="A5244" s="253"/>
      <c r="B5244" s="258"/>
    </row>
    <row r="5245" customHeight="1" spans="1:2">
      <c r="A5245" s="253"/>
      <c r="B5245" s="258"/>
    </row>
    <row r="5246" customHeight="1" spans="1:2">
      <c r="A5246" s="253"/>
      <c r="B5246" s="258"/>
    </row>
    <row r="5247" customHeight="1" spans="1:2">
      <c r="A5247" s="253"/>
      <c r="B5247" s="258"/>
    </row>
    <row r="5248" customHeight="1" spans="1:2">
      <c r="A5248" s="253"/>
      <c r="B5248" s="258"/>
    </row>
    <row r="5249" customHeight="1" spans="1:2">
      <c r="A5249" s="253"/>
      <c r="B5249" s="258"/>
    </row>
    <row r="5250" customHeight="1" spans="1:2">
      <c r="A5250" s="253"/>
      <c r="B5250" s="258"/>
    </row>
    <row r="5251" customHeight="1" spans="1:2">
      <c r="A5251" s="253"/>
      <c r="B5251" s="258"/>
    </row>
    <row r="5252" customHeight="1" spans="1:2">
      <c r="A5252" s="253"/>
      <c r="B5252" s="258"/>
    </row>
    <row r="5253" customHeight="1" spans="1:2">
      <c r="A5253" s="253"/>
      <c r="B5253" s="258"/>
    </row>
    <row r="5254" customHeight="1" spans="1:2">
      <c r="A5254" s="253"/>
      <c r="B5254" s="258"/>
    </row>
    <row r="5255" customHeight="1" spans="1:2">
      <c r="A5255" s="253"/>
      <c r="B5255" s="258"/>
    </row>
    <row r="5256" customHeight="1" spans="1:2">
      <c r="A5256" s="253"/>
      <c r="B5256" s="258"/>
    </row>
    <row r="5257" customHeight="1" spans="1:2">
      <c r="A5257" s="253"/>
      <c r="B5257" s="258"/>
    </row>
    <row r="5258" customHeight="1" spans="1:2">
      <c r="A5258" s="253"/>
      <c r="B5258" s="258"/>
    </row>
    <row r="5259" customHeight="1" spans="1:2">
      <c r="A5259" s="253"/>
      <c r="B5259" s="258"/>
    </row>
    <row r="5260" customHeight="1" spans="1:2">
      <c r="A5260" s="253"/>
      <c r="B5260" s="258"/>
    </row>
    <row r="5261" customHeight="1" spans="1:2">
      <c r="A5261" s="253"/>
      <c r="B5261" s="258"/>
    </row>
    <row r="5262" customHeight="1" spans="1:2">
      <c r="A5262" s="253"/>
      <c r="B5262" s="258"/>
    </row>
    <row r="5263" customHeight="1" spans="1:2">
      <c r="A5263" s="253"/>
      <c r="B5263" s="258"/>
    </row>
    <row r="5264" customHeight="1" spans="1:2">
      <c r="A5264" s="253"/>
      <c r="B5264" s="258"/>
    </row>
    <row r="5265" customHeight="1" spans="1:2">
      <c r="A5265" s="253"/>
      <c r="B5265" s="258"/>
    </row>
    <row r="5266" customHeight="1" spans="1:2">
      <c r="A5266" s="253"/>
      <c r="B5266" s="258"/>
    </row>
    <row r="5267" customHeight="1" spans="1:2">
      <c r="A5267" s="253"/>
      <c r="B5267" s="258"/>
    </row>
    <row r="5268" customHeight="1" spans="1:2">
      <c r="A5268" s="253"/>
      <c r="B5268" s="258"/>
    </row>
    <row r="5269" customHeight="1" spans="1:2">
      <c r="A5269" s="253"/>
      <c r="B5269" s="258"/>
    </row>
    <row r="5270" customHeight="1" spans="1:2">
      <c r="A5270" s="253"/>
      <c r="B5270" s="258"/>
    </row>
    <row r="5271" customHeight="1" spans="1:2">
      <c r="A5271" s="253"/>
      <c r="B5271" s="258"/>
    </row>
    <row r="5272" customHeight="1" spans="1:2">
      <c r="A5272" s="253"/>
      <c r="B5272" s="258"/>
    </row>
    <row r="5273" customHeight="1" spans="1:2">
      <c r="A5273" s="253"/>
      <c r="B5273" s="258"/>
    </row>
    <row r="5274" customHeight="1" spans="1:2">
      <c r="A5274" s="253"/>
      <c r="B5274" s="258"/>
    </row>
    <row r="5275" customHeight="1" spans="1:2">
      <c r="A5275" s="253"/>
      <c r="B5275" s="258"/>
    </row>
    <row r="5276" customHeight="1" spans="1:2">
      <c r="A5276" s="253"/>
      <c r="B5276" s="258"/>
    </row>
    <row r="5277" customHeight="1" spans="1:2">
      <c r="A5277" s="253"/>
      <c r="B5277" s="258"/>
    </row>
    <row r="5278" customHeight="1" spans="1:2">
      <c r="A5278" s="253"/>
      <c r="B5278" s="258"/>
    </row>
    <row r="5279" customHeight="1" spans="1:2">
      <c r="A5279" s="253"/>
      <c r="B5279" s="258"/>
    </row>
    <row r="5280" customHeight="1" spans="1:2">
      <c r="A5280" s="253"/>
      <c r="B5280" s="258"/>
    </row>
    <row r="5281" customHeight="1" spans="1:2">
      <c r="A5281" s="253"/>
      <c r="B5281" s="258"/>
    </row>
    <row r="5282" customHeight="1" spans="1:2">
      <c r="A5282" s="253"/>
      <c r="B5282" s="258"/>
    </row>
    <row r="5283" customHeight="1" spans="1:2">
      <c r="A5283" s="253"/>
      <c r="B5283" s="258"/>
    </row>
    <row r="5284" customHeight="1" spans="1:2">
      <c r="A5284" s="253"/>
      <c r="B5284" s="258"/>
    </row>
    <row r="5285" customHeight="1" spans="1:2">
      <c r="A5285" s="253"/>
      <c r="B5285" s="258"/>
    </row>
    <row r="5286" customHeight="1" spans="1:2">
      <c r="A5286" s="253"/>
      <c r="B5286" s="258"/>
    </row>
    <row r="5287" customHeight="1" spans="1:2">
      <c r="A5287" s="253"/>
      <c r="B5287" s="258"/>
    </row>
    <row r="5288" customHeight="1" spans="1:2">
      <c r="A5288" s="253"/>
      <c r="B5288" s="258"/>
    </row>
    <row r="5289" customHeight="1" spans="1:2">
      <c r="A5289" s="253"/>
      <c r="B5289" s="258"/>
    </row>
    <row r="5290" customHeight="1" spans="1:2">
      <c r="A5290" s="253"/>
      <c r="B5290" s="258"/>
    </row>
    <row r="5291" customHeight="1" spans="1:2">
      <c r="A5291" s="253"/>
      <c r="B5291" s="258"/>
    </row>
    <row r="5292" customHeight="1" spans="1:2">
      <c r="A5292" s="253"/>
      <c r="B5292" s="258"/>
    </row>
    <row r="5293" customHeight="1" spans="1:2">
      <c r="A5293" s="253"/>
      <c r="B5293" s="258"/>
    </row>
    <row r="5294" customHeight="1" spans="1:2">
      <c r="A5294" s="253"/>
      <c r="B5294" s="258"/>
    </row>
    <row r="5295" customHeight="1" spans="1:2">
      <c r="A5295" s="253"/>
      <c r="B5295" s="258"/>
    </row>
    <row r="5296" customHeight="1" spans="1:2">
      <c r="A5296" s="253"/>
      <c r="B5296" s="258"/>
    </row>
    <row r="5297" customHeight="1" spans="1:2">
      <c r="A5297" s="253"/>
      <c r="B5297" s="258"/>
    </row>
    <row r="5298" customHeight="1" spans="1:2">
      <c r="A5298" s="253"/>
      <c r="B5298" s="258"/>
    </row>
    <row r="5299" customHeight="1" spans="1:2">
      <c r="A5299" s="253"/>
      <c r="B5299" s="258"/>
    </row>
    <row r="5300" customHeight="1" spans="1:2">
      <c r="A5300" s="253"/>
      <c r="B5300" s="258"/>
    </row>
    <row r="5301" customHeight="1" spans="1:2">
      <c r="A5301" s="253"/>
      <c r="B5301" s="258"/>
    </row>
    <row r="5302" customHeight="1" spans="1:2">
      <c r="A5302" s="253"/>
      <c r="B5302" s="258"/>
    </row>
    <row r="5303" customHeight="1" spans="1:2">
      <c r="A5303" s="253"/>
      <c r="B5303" s="258"/>
    </row>
    <row r="5304" customHeight="1" spans="1:2">
      <c r="A5304" s="253"/>
      <c r="B5304" s="258"/>
    </row>
    <row r="5305" customHeight="1" spans="1:2">
      <c r="A5305" s="253"/>
      <c r="B5305" s="258"/>
    </row>
    <row r="5306" customHeight="1" spans="1:2">
      <c r="A5306" s="253"/>
      <c r="B5306" s="258"/>
    </row>
    <row r="5307" customHeight="1" spans="1:2">
      <c r="A5307" s="253"/>
      <c r="B5307" s="258"/>
    </row>
    <row r="5308" customHeight="1" spans="1:2">
      <c r="A5308" s="253"/>
      <c r="B5308" s="258"/>
    </row>
    <row r="5309" customHeight="1" spans="1:2">
      <c r="A5309" s="253"/>
      <c r="B5309" s="258"/>
    </row>
    <row r="5310" customHeight="1" spans="1:2">
      <c r="A5310" s="253"/>
      <c r="B5310" s="258"/>
    </row>
    <row r="5311" customHeight="1" spans="1:2">
      <c r="A5311" s="253"/>
      <c r="B5311" s="258"/>
    </row>
    <row r="5312" customHeight="1" spans="1:2">
      <c r="A5312" s="253"/>
      <c r="B5312" s="258"/>
    </row>
    <row r="5313" customHeight="1" spans="1:2">
      <c r="A5313" s="253"/>
      <c r="B5313" s="258"/>
    </row>
    <row r="5314" customHeight="1" spans="1:2">
      <c r="A5314" s="253"/>
      <c r="B5314" s="258"/>
    </row>
    <row r="5315" customHeight="1" spans="1:2">
      <c r="A5315" s="253"/>
      <c r="B5315" s="258"/>
    </row>
    <row r="5316" customHeight="1" spans="1:2">
      <c r="A5316" s="253"/>
      <c r="B5316" s="258"/>
    </row>
    <row r="5317" customHeight="1" spans="1:2">
      <c r="A5317" s="253"/>
      <c r="B5317" s="258"/>
    </row>
    <row r="5318" customHeight="1" spans="1:2">
      <c r="A5318" s="253"/>
      <c r="B5318" s="258"/>
    </row>
    <row r="5319" customHeight="1" spans="1:2">
      <c r="A5319" s="253"/>
      <c r="B5319" s="258"/>
    </row>
    <row r="5320" customHeight="1" spans="1:2">
      <c r="A5320" s="253"/>
      <c r="B5320" s="258"/>
    </row>
    <row r="5321" customHeight="1" spans="1:2">
      <c r="A5321" s="253"/>
      <c r="B5321" s="258"/>
    </row>
    <row r="5322" customHeight="1" spans="1:2">
      <c r="A5322" s="253"/>
      <c r="B5322" s="258"/>
    </row>
    <row r="5323" customHeight="1" spans="1:2">
      <c r="A5323" s="253"/>
      <c r="B5323" s="258"/>
    </row>
    <row r="5324" customHeight="1" spans="1:2">
      <c r="A5324" s="253"/>
      <c r="B5324" s="258"/>
    </row>
    <row r="5325" customHeight="1" spans="1:2">
      <c r="A5325" s="253"/>
      <c r="B5325" s="258"/>
    </row>
    <row r="5326" customHeight="1" spans="1:2">
      <c r="A5326" s="253"/>
      <c r="B5326" s="258"/>
    </row>
    <row r="5327" customHeight="1" spans="1:2">
      <c r="A5327" s="253"/>
      <c r="B5327" s="258"/>
    </row>
    <row r="5328" customHeight="1" spans="1:2">
      <c r="A5328" s="253"/>
      <c r="B5328" s="258"/>
    </row>
    <row r="5329" customHeight="1" spans="1:2">
      <c r="A5329" s="253"/>
      <c r="B5329" s="258"/>
    </row>
    <row r="5330" customHeight="1" spans="1:2">
      <c r="A5330" s="253"/>
      <c r="B5330" s="258"/>
    </row>
    <row r="5331" customHeight="1" spans="1:2">
      <c r="A5331" s="253"/>
      <c r="B5331" s="258"/>
    </row>
    <row r="5332" customHeight="1" spans="1:2">
      <c r="A5332" s="253"/>
      <c r="B5332" s="258"/>
    </row>
    <row r="5333" customHeight="1" spans="1:2">
      <c r="A5333" s="253"/>
      <c r="B5333" s="258"/>
    </row>
    <row r="5334" customHeight="1" spans="1:2">
      <c r="A5334" s="253"/>
      <c r="B5334" s="258"/>
    </row>
    <row r="5335" customHeight="1" spans="1:2">
      <c r="A5335" s="253"/>
      <c r="B5335" s="258"/>
    </row>
    <row r="5336" customHeight="1" spans="1:2">
      <c r="A5336" s="253"/>
      <c r="B5336" s="258"/>
    </row>
    <row r="5337" customHeight="1" spans="1:2">
      <c r="A5337" s="253"/>
      <c r="B5337" s="258"/>
    </row>
    <row r="5338" customHeight="1" spans="1:2">
      <c r="A5338" s="253"/>
      <c r="B5338" s="258"/>
    </row>
    <row r="5339" customHeight="1" spans="1:2">
      <c r="A5339" s="253"/>
      <c r="B5339" s="258"/>
    </row>
    <row r="5340" customHeight="1" spans="1:2">
      <c r="A5340" s="253"/>
      <c r="B5340" s="258"/>
    </row>
    <row r="5341" customHeight="1" spans="1:2">
      <c r="A5341" s="253"/>
      <c r="B5341" s="258"/>
    </row>
    <row r="5342" customHeight="1" spans="1:2">
      <c r="A5342" s="253"/>
      <c r="B5342" s="258"/>
    </row>
    <row r="5343" customHeight="1" spans="1:2">
      <c r="A5343" s="253"/>
      <c r="B5343" s="258"/>
    </row>
    <row r="5344" customHeight="1" spans="1:2">
      <c r="A5344" s="253"/>
      <c r="B5344" s="258"/>
    </row>
    <row r="5345" customHeight="1" spans="1:2">
      <c r="A5345" s="253"/>
      <c r="B5345" s="258"/>
    </row>
    <row r="5346" customHeight="1" spans="1:2">
      <c r="A5346" s="253"/>
      <c r="B5346" s="258"/>
    </row>
    <row r="5347" customHeight="1" spans="1:2">
      <c r="A5347" s="253"/>
      <c r="B5347" s="258"/>
    </row>
    <row r="5348" customHeight="1" spans="1:2">
      <c r="A5348" s="253"/>
      <c r="B5348" s="258"/>
    </row>
    <row r="5349" customHeight="1" spans="1:2">
      <c r="A5349" s="253"/>
      <c r="B5349" s="258"/>
    </row>
    <row r="5350" customHeight="1" spans="1:2">
      <c r="A5350" s="253"/>
      <c r="B5350" s="258"/>
    </row>
    <row r="5351" customHeight="1" spans="1:2">
      <c r="A5351" s="253"/>
      <c r="B5351" s="258"/>
    </row>
    <row r="5352" customHeight="1" spans="1:2">
      <c r="A5352" s="253"/>
      <c r="B5352" s="258"/>
    </row>
    <row r="5353" customHeight="1" spans="1:2">
      <c r="A5353" s="253"/>
      <c r="B5353" s="258"/>
    </row>
    <row r="5354" customHeight="1" spans="1:2">
      <c r="A5354" s="253"/>
      <c r="B5354" s="258"/>
    </row>
    <row r="5355" customHeight="1" spans="1:2">
      <c r="A5355" s="253"/>
      <c r="B5355" s="258"/>
    </row>
    <row r="5356" customHeight="1" spans="1:2">
      <c r="A5356" s="253"/>
      <c r="B5356" s="258"/>
    </row>
    <row r="5357" customHeight="1" spans="1:2">
      <c r="A5357" s="253"/>
      <c r="B5357" s="258"/>
    </row>
    <row r="5358" customHeight="1" spans="1:2">
      <c r="A5358" s="253"/>
      <c r="B5358" s="258"/>
    </row>
    <row r="5359" customHeight="1" spans="1:2">
      <c r="A5359" s="253"/>
      <c r="B5359" s="258"/>
    </row>
    <row r="5360" customHeight="1" spans="1:2">
      <c r="A5360" s="253"/>
      <c r="B5360" s="258"/>
    </row>
    <row r="5361" customHeight="1" spans="1:2">
      <c r="A5361" s="253"/>
      <c r="B5361" s="258"/>
    </row>
    <row r="5362" customHeight="1" spans="1:2">
      <c r="A5362" s="253"/>
      <c r="B5362" s="258"/>
    </row>
    <row r="5363" customHeight="1" spans="1:2">
      <c r="A5363" s="253"/>
      <c r="B5363" s="258"/>
    </row>
    <row r="5364" customHeight="1" spans="1:2">
      <c r="A5364" s="253"/>
      <c r="B5364" s="258"/>
    </row>
    <row r="5365" customHeight="1" spans="1:2">
      <c r="A5365" s="253"/>
      <c r="B5365" s="258"/>
    </row>
    <row r="5366" customHeight="1" spans="1:2">
      <c r="A5366" s="253"/>
      <c r="B5366" s="258"/>
    </row>
    <row r="5367" customHeight="1" spans="1:2">
      <c r="A5367" s="253"/>
      <c r="B5367" s="258"/>
    </row>
    <row r="5368" customHeight="1" spans="1:2">
      <c r="A5368" s="253"/>
      <c r="B5368" s="258"/>
    </row>
    <row r="5369" customHeight="1" spans="1:2">
      <c r="A5369" s="253"/>
      <c r="B5369" s="258"/>
    </row>
    <row r="5370" customHeight="1" spans="1:2">
      <c r="A5370" s="253"/>
      <c r="B5370" s="258"/>
    </row>
    <row r="5371" customHeight="1" spans="1:2">
      <c r="A5371" s="253"/>
      <c r="B5371" s="258"/>
    </row>
    <row r="5372" customHeight="1" spans="1:2">
      <c r="A5372" s="253"/>
      <c r="B5372" s="258"/>
    </row>
    <row r="5373" customHeight="1" spans="1:2">
      <c r="A5373" s="253"/>
      <c r="B5373" s="258"/>
    </row>
    <row r="5374" customHeight="1" spans="1:2">
      <c r="A5374" s="253"/>
      <c r="B5374" s="258"/>
    </row>
    <row r="5375" customHeight="1" spans="1:2">
      <c r="A5375" s="253"/>
      <c r="B5375" s="258"/>
    </row>
    <row r="5376" customHeight="1" spans="1:2">
      <c r="A5376" s="253"/>
      <c r="B5376" s="258"/>
    </row>
    <row r="5377" customHeight="1" spans="1:2">
      <c r="A5377" s="253"/>
      <c r="B5377" s="258"/>
    </row>
    <row r="5378" customHeight="1" spans="1:2">
      <c r="A5378" s="253"/>
      <c r="B5378" s="258"/>
    </row>
    <row r="5379" customHeight="1" spans="1:2">
      <c r="A5379" s="253"/>
      <c r="B5379" s="258"/>
    </row>
    <row r="5380" customHeight="1" spans="1:2">
      <c r="A5380" s="253"/>
      <c r="B5380" s="258"/>
    </row>
    <row r="5381" customHeight="1" spans="1:2">
      <c r="A5381" s="253"/>
      <c r="B5381" s="258"/>
    </row>
    <row r="5382" customHeight="1" spans="1:2">
      <c r="A5382" s="253"/>
      <c r="B5382" s="258"/>
    </row>
    <row r="5383" customHeight="1" spans="1:2">
      <c r="A5383" s="253"/>
      <c r="B5383" s="258"/>
    </row>
    <row r="5384" customHeight="1" spans="1:2">
      <c r="A5384" s="253"/>
      <c r="B5384" s="258"/>
    </row>
    <row r="5385" customHeight="1" spans="1:2">
      <c r="A5385" s="253"/>
      <c r="B5385" s="258"/>
    </row>
    <row r="5386" customHeight="1" spans="1:2">
      <c r="A5386" s="253"/>
      <c r="B5386" s="258"/>
    </row>
    <row r="5387" customHeight="1" spans="1:2">
      <c r="A5387" s="253"/>
      <c r="B5387" s="258"/>
    </row>
    <row r="5388" customHeight="1" spans="1:2">
      <c r="A5388" s="253"/>
      <c r="B5388" s="258"/>
    </row>
    <row r="5389" customHeight="1" spans="1:2">
      <c r="A5389" s="253"/>
      <c r="B5389" s="258"/>
    </row>
    <row r="5390" customHeight="1" spans="1:2">
      <c r="A5390" s="253"/>
      <c r="B5390" s="258"/>
    </row>
    <row r="5391" customHeight="1" spans="1:2">
      <c r="A5391" s="253"/>
      <c r="B5391" s="258"/>
    </row>
    <row r="5392" customHeight="1" spans="1:2">
      <c r="A5392" s="253"/>
      <c r="B5392" s="258"/>
    </row>
    <row r="5393" customHeight="1" spans="1:2">
      <c r="A5393" s="253"/>
      <c r="B5393" s="258"/>
    </row>
    <row r="5394" customHeight="1" spans="1:2">
      <c r="A5394" s="253"/>
      <c r="B5394" s="258"/>
    </row>
    <row r="5395" customHeight="1" spans="1:2">
      <c r="A5395" s="253"/>
      <c r="B5395" s="258"/>
    </row>
    <row r="5396" customHeight="1" spans="1:2">
      <c r="A5396" s="253"/>
      <c r="B5396" s="258"/>
    </row>
    <row r="5397" customHeight="1" spans="1:2">
      <c r="A5397" s="253"/>
      <c r="B5397" s="258"/>
    </row>
    <row r="5398" customHeight="1" spans="1:2">
      <c r="A5398" s="253"/>
      <c r="B5398" s="258"/>
    </row>
    <row r="5399" customHeight="1" spans="1:2">
      <c r="A5399" s="253"/>
      <c r="B5399" s="258"/>
    </row>
    <row r="5400" customHeight="1" spans="1:2">
      <c r="A5400" s="253"/>
      <c r="B5400" s="258"/>
    </row>
    <row r="5401" customHeight="1" spans="1:2">
      <c r="A5401" s="253"/>
      <c r="B5401" s="258"/>
    </row>
    <row r="5402" customHeight="1" spans="1:2">
      <c r="A5402" s="253"/>
      <c r="B5402" s="258"/>
    </row>
    <row r="5403" customHeight="1" spans="1:2">
      <c r="A5403" s="253"/>
      <c r="B5403" s="258"/>
    </row>
    <row r="5404" customHeight="1" spans="1:2">
      <c r="A5404" s="253"/>
      <c r="B5404" s="258"/>
    </row>
    <row r="5405" customHeight="1" spans="1:2">
      <c r="A5405" s="253"/>
      <c r="B5405" s="258"/>
    </row>
    <row r="5406" customHeight="1" spans="1:2">
      <c r="A5406" s="253"/>
      <c r="B5406" s="258"/>
    </row>
    <row r="5407" customHeight="1" spans="1:2">
      <c r="A5407" s="253"/>
      <c r="B5407" s="258"/>
    </row>
    <row r="5408" customHeight="1" spans="1:2">
      <c r="A5408" s="253"/>
      <c r="B5408" s="258"/>
    </row>
    <row r="5409" customHeight="1" spans="1:2">
      <c r="A5409" s="253"/>
      <c r="B5409" s="258"/>
    </row>
    <row r="5410" customHeight="1" spans="1:2">
      <c r="A5410" s="253"/>
      <c r="B5410" s="258"/>
    </row>
    <row r="5411" customHeight="1" spans="1:2">
      <c r="A5411" s="253"/>
      <c r="B5411" s="258"/>
    </row>
    <row r="5412" customHeight="1" spans="1:2">
      <c r="A5412" s="253"/>
      <c r="B5412" s="258"/>
    </row>
    <row r="5413" customHeight="1" spans="1:2">
      <c r="A5413" s="253"/>
      <c r="B5413" s="258"/>
    </row>
    <row r="5414" customHeight="1" spans="1:2">
      <c r="A5414" s="253"/>
      <c r="B5414" s="258"/>
    </row>
    <row r="5415" customHeight="1" spans="1:2">
      <c r="A5415" s="253"/>
      <c r="B5415" s="258"/>
    </row>
    <row r="5416" customHeight="1" spans="1:2">
      <c r="A5416" s="253"/>
      <c r="B5416" s="258"/>
    </row>
    <row r="5417" customHeight="1" spans="1:2">
      <c r="A5417" s="253"/>
      <c r="B5417" s="258"/>
    </row>
    <row r="5418" customHeight="1" spans="1:2">
      <c r="A5418" s="253"/>
      <c r="B5418" s="258"/>
    </row>
    <row r="5419" customHeight="1" spans="1:2">
      <c r="A5419" s="253"/>
      <c r="B5419" s="258"/>
    </row>
    <row r="5420" customHeight="1" spans="1:2">
      <c r="A5420" s="253"/>
      <c r="B5420" s="258"/>
    </row>
    <row r="5421" customHeight="1" spans="1:2">
      <c r="A5421" s="253"/>
      <c r="B5421" s="258"/>
    </row>
    <row r="5422" customHeight="1" spans="1:2">
      <c r="A5422" s="253"/>
      <c r="B5422" s="258"/>
    </row>
    <row r="5423" customHeight="1" spans="1:2">
      <c r="A5423" s="253"/>
      <c r="B5423" s="258"/>
    </row>
    <row r="5424" customHeight="1" spans="1:2">
      <c r="A5424" s="253"/>
      <c r="B5424" s="258"/>
    </row>
    <row r="5425" customHeight="1" spans="1:2">
      <c r="A5425" s="253"/>
      <c r="B5425" s="258"/>
    </row>
    <row r="5426" customHeight="1" spans="1:2">
      <c r="A5426" s="253"/>
      <c r="B5426" s="258"/>
    </row>
    <row r="5427" customHeight="1" spans="1:2">
      <c r="A5427" s="253"/>
      <c r="B5427" s="258"/>
    </row>
    <row r="5428" customHeight="1" spans="1:2">
      <c r="A5428" s="253"/>
      <c r="B5428" s="258"/>
    </row>
    <row r="5429" customHeight="1" spans="1:2">
      <c r="A5429" s="253"/>
      <c r="B5429" s="258"/>
    </row>
    <row r="5430" customHeight="1" spans="1:2">
      <c r="A5430" s="253"/>
      <c r="B5430" s="258"/>
    </row>
    <row r="5431" customHeight="1" spans="1:2">
      <c r="A5431" s="253"/>
      <c r="B5431" s="258"/>
    </row>
    <row r="5432" customHeight="1" spans="1:2">
      <c r="A5432" s="253"/>
      <c r="B5432" s="258"/>
    </row>
    <row r="5433" customHeight="1" spans="1:2">
      <c r="A5433" s="253"/>
      <c r="B5433" s="258"/>
    </row>
    <row r="5434" customHeight="1" spans="1:2">
      <c r="A5434" s="253"/>
      <c r="B5434" s="258"/>
    </row>
    <row r="5435" customHeight="1" spans="1:2">
      <c r="A5435" s="253"/>
      <c r="B5435" s="258"/>
    </row>
    <row r="5436" customHeight="1" spans="1:2">
      <c r="A5436" s="253"/>
      <c r="B5436" s="258"/>
    </row>
    <row r="5437" customHeight="1" spans="1:2">
      <c r="A5437" s="253"/>
      <c r="B5437" s="258"/>
    </row>
    <row r="5438" customHeight="1" spans="1:2">
      <c r="A5438" s="253"/>
      <c r="B5438" s="258"/>
    </row>
    <row r="5439" customHeight="1" spans="1:2">
      <c r="A5439" s="253"/>
      <c r="B5439" s="258"/>
    </row>
    <row r="5440" customHeight="1" spans="1:2">
      <c r="A5440" s="253"/>
      <c r="B5440" s="258"/>
    </row>
    <row r="5441" customHeight="1" spans="1:2">
      <c r="A5441" s="253"/>
      <c r="B5441" s="258"/>
    </row>
    <row r="5442" customHeight="1" spans="1:2">
      <c r="A5442" s="253"/>
      <c r="B5442" s="258"/>
    </row>
    <row r="5443" customHeight="1" spans="1:2">
      <c r="A5443" s="253"/>
      <c r="B5443" s="258"/>
    </row>
    <row r="5444" customHeight="1" spans="1:2">
      <c r="A5444" s="253"/>
      <c r="B5444" s="258"/>
    </row>
    <row r="5445" customHeight="1" spans="1:2">
      <c r="A5445" s="253"/>
      <c r="B5445" s="258"/>
    </row>
    <row r="5446" customHeight="1" spans="1:2">
      <c r="A5446" s="253"/>
      <c r="B5446" s="258"/>
    </row>
    <row r="5447" customHeight="1" spans="1:2">
      <c r="A5447" s="253"/>
      <c r="B5447" s="258"/>
    </row>
    <row r="5448" customHeight="1" spans="1:2">
      <c r="A5448" s="253"/>
      <c r="B5448" s="258"/>
    </row>
    <row r="5449" customHeight="1" spans="1:2">
      <c r="A5449" s="253"/>
      <c r="B5449" s="258"/>
    </row>
    <row r="5450" customHeight="1" spans="1:2">
      <c r="A5450" s="253"/>
      <c r="B5450" s="258"/>
    </row>
    <row r="5451" customHeight="1" spans="1:2">
      <c r="A5451" s="253"/>
      <c r="B5451" s="258"/>
    </row>
    <row r="5452" customHeight="1" spans="1:2">
      <c r="A5452" s="253"/>
      <c r="B5452" s="258"/>
    </row>
    <row r="5453" customHeight="1" spans="1:2">
      <c r="A5453" s="253"/>
      <c r="B5453" s="258"/>
    </row>
    <row r="5454" customHeight="1" spans="1:2">
      <c r="A5454" s="253"/>
      <c r="B5454" s="258"/>
    </row>
    <row r="5455" customHeight="1" spans="1:2">
      <c r="A5455" s="253"/>
      <c r="B5455" s="258"/>
    </row>
    <row r="5456" customHeight="1" spans="1:2">
      <c r="A5456" s="253"/>
      <c r="B5456" s="258"/>
    </row>
    <row r="5457" customHeight="1" spans="1:2">
      <c r="A5457" s="253"/>
      <c r="B5457" s="258"/>
    </row>
    <row r="5458" customHeight="1" spans="1:2">
      <c r="A5458" s="253"/>
      <c r="B5458" s="258"/>
    </row>
    <row r="5459" customHeight="1" spans="1:2">
      <c r="A5459" s="253"/>
      <c r="B5459" s="258"/>
    </row>
    <row r="5460" customHeight="1" spans="1:2">
      <c r="A5460" s="253"/>
      <c r="B5460" s="258"/>
    </row>
    <row r="5461" customHeight="1" spans="1:2">
      <c r="A5461" s="253"/>
      <c r="B5461" s="258"/>
    </row>
    <row r="5462" customHeight="1" spans="1:2">
      <c r="A5462" s="253"/>
      <c r="B5462" s="258"/>
    </row>
    <row r="5463" customHeight="1" spans="1:2">
      <c r="A5463" s="253"/>
      <c r="B5463" s="258"/>
    </row>
    <row r="5464" customHeight="1" spans="1:2">
      <c r="A5464" s="253"/>
      <c r="B5464" s="258"/>
    </row>
    <row r="5465" customHeight="1" spans="1:2">
      <c r="A5465" s="253"/>
      <c r="B5465" s="258"/>
    </row>
    <row r="5466" customHeight="1" spans="1:2">
      <c r="A5466" s="253"/>
      <c r="B5466" s="258"/>
    </row>
    <row r="5467" customHeight="1" spans="1:2">
      <c r="A5467" s="253"/>
      <c r="B5467" s="258"/>
    </row>
    <row r="5468" customHeight="1" spans="1:2">
      <c r="A5468" s="253"/>
      <c r="B5468" s="258"/>
    </row>
    <row r="5469" customHeight="1" spans="1:2">
      <c r="A5469" s="253"/>
      <c r="B5469" s="258"/>
    </row>
    <row r="5470" customHeight="1" spans="1:2">
      <c r="A5470" s="253"/>
      <c r="B5470" s="258"/>
    </row>
    <row r="5471" customHeight="1" spans="1:2">
      <c r="A5471" s="253"/>
      <c r="B5471" s="258"/>
    </row>
    <row r="5472" customHeight="1" spans="1:2">
      <c r="A5472" s="253"/>
      <c r="B5472" s="258"/>
    </row>
    <row r="5473" customHeight="1" spans="1:2">
      <c r="A5473" s="253"/>
      <c r="B5473" s="258"/>
    </row>
    <row r="5474" customHeight="1" spans="1:2">
      <c r="A5474" s="253"/>
      <c r="B5474" s="258"/>
    </row>
    <row r="5475" customHeight="1" spans="1:2">
      <c r="A5475" s="253"/>
      <c r="B5475" s="258"/>
    </row>
    <row r="5476" customHeight="1" spans="1:2">
      <c r="A5476" s="253"/>
      <c r="B5476" s="258"/>
    </row>
    <row r="5477" customHeight="1" spans="1:2">
      <c r="A5477" s="253"/>
      <c r="B5477" s="258"/>
    </row>
    <row r="5478" customHeight="1" spans="1:2">
      <c r="A5478" s="253"/>
      <c r="B5478" s="258"/>
    </row>
    <row r="5479" customHeight="1" spans="1:2">
      <c r="A5479" s="253"/>
      <c r="B5479" s="258"/>
    </row>
    <row r="5480" customHeight="1" spans="1:2">
      <c r="A5480" s="253"/>
      <c r="B5480" s="258"/>
    </row>
    <row r="5481" customHeight="1" spans="1:2">
      <c r="A5481" s="253"/>
      <c r="B5481" s="258"/>
    </row>
    <row r="5482" customHeight="1" spans="1:2">
      <c r="A5482" s="253"/>
      <c r="B5482" s="258"/>
    </row>
    <row r="5483" customHeight="1" spans="1:2">
      <c r="A5483" s="253"/>
      <c r="B5483" s="258"/>
    </row>
    <row r="5484" customHeight="1" spans="1:2">
      <c r="A5484" s="253"/>
      <c r="B5484" s="258"/>
    </row>
    <row r="5485" customHeight="1" spans="1:2">
      <c r="A5485" s="253"/>
      <c r="B5485" s="258"/>
    </row>
    <row r="5486" customHeight="1" spans="1:2">
      <c r="A5486" s="253"/>
      <c r="B5486" s="258"/>
    </row>
    <row r="5487" customHeight="1" spans="1:2">
      <c r="A5487" s="253"/>
      <c r="B5487" s="258"/>
    </row>
    <row r="5488" customHeight="1" spans="1:2">
      <c r="A5488" s="253"/>
      <c r="B5488" s="258"/>
    </row>
    <row r="5489" customHeight="1" spans="1:2">
      <c r="A5489" s="253"/>
      <c r="B5489" s="258"/>
    </row>
    <row r="5490" customHeight="1" spans="1:2">
      <c r="A5490" s="253"/>
      <c r="B5490" s="258"/>
    </row>
    <row r="5491" customHeight="1" spans="1:2">
      <c r="A5491" s="253"/>
      <c r="B5491" s="258"/>
    </row>
    <row r="5492" customHeight="1" spans="1:2">
      <c r="A5492" s="253"/>
      <c r="B5492" s="258"/>
    </row>
    <row r="5493" customHeight="1" spans="1:2">
      <c r="A5493" s="253"/>
      <c r="B5493" s="258"/>
    </row>
    <row r="5494" customHeight="1" spans="1:2">
      <c r="A5494" s="253"/>
      <c r="B5494" s="258"/>
    </row>
    <row r="5495" customHeight="1" spans="1:2">
      <c r="A5495" s="253"/>
      <c r="B5495" s="258"/>
    </row>
    <row r="5496" customHeight="1" spans="1:2">
      <c r="A5496" s="253"/>
      <c r="B5496" s="258"/>
    </row>
    <row r="5497" customHeight="1" spans="1:2">
      <c r="A5497" s="253"/>
      <c r="B5497" s="258"/>
    </row>
    <row r="5498" customHeight="1" spans="1:2">
      <c r="A5498" s="253"/>
      <c r="B5498" s="258"/>
    </row>
    <row r="5499" customHeight="1" spans="1:2">
      <c r="A5499" s="253"/>
      <c r="B5499" s="258"/>
    </row>
    <row r="5500" customHeight="1" spans="1:2">
      <c r="A5500" s="253"/>
      <c r="B5500" s="258"/>
    </row>
    <row r="5501" customHeight="1" spans="1:2">
      <c r="A5501" s="253"/>
      <c r="B5501" s="258"/>
    </row>
    <row r="5502" customHeight="1" spans="1:2">
      <c r="A5502" s="253"/>
      <c r="B5502" s="258"/>
    </row>
    <row r="5503" customHeight="1" spans="1:2">
      <c r="A5503" s="253"/>
      <c r="B5503" s="258"/>
    </row>
    <row r="5504" customHeight="1" spans="1:2">
      <c r="A5504" s="253"/>
      <c r="B5504" s="258"/>
    </row>
    <row r="5505" customHeight="1" spans="1:2">
      <c r="A5505" s="253"/>
      <c r="B5505" s="258"/>
    </row>
    <row r="5506" customHeight="1" spans="1:2">
      <c r="A5506" s="253"/>
      <c r="B5506" s="258"/>
    </row>
    <row r="5507" customHeight="1" spans="1:2">
      <c r="A5507" s="253"/>
      <c r="B5507" s="258"/>
    </row>
    <row r="5508" customHeight="1" spans="1:2">
      <c r="A5508" s="253"/>
      <c r="B5508" s="258"/>
    </row>
    <row r="5509" customHeight="1" spans="1:2">
      <c r="A5509" s="253"/>
      <c r="B5509" s="258"/>
    </row>
    <row r="5510" customHeight="1" spans="1:2">
      <c r="A5510" s="253"/>
      <c r="B5510" s="258"/>
    </row>
    <row r="5511" customHeight="1" spans="1:2">
      <c r="A5511" s="253"/>
      <c r="B5511" s="258"/>
    </row>
    <row r="5512" customHeight="1" spans="1:2">
      <c r="A5512" s="253"/>
      <c r="B5512" s="258"/>
    </row>
    <row r="5513" customHeight="1" spans="1:2">
      <c r="A5513" s="253"/>
      <c r="B5513" s="258"/>
    </row>
    <row r="5514" customHeight="1" spans="1:2">
      <c r="A5514" s="253"/>
      <c r="B5514" s="258"/>
    </row>
    <row r="5515" customHeight="1" spans="1:2">
      <c r="A5515" s="253"/>
      <c r="B5515" s="258"/>
    </row>
    <row r="5516" customHeight="1" spans="1:2">
      <c r="A5516" s="253"/>
      <c r="B5516" s="258"/>
    </row>
    <row r="5517" customHeight="1" spans="1:2">
      <c r="A5517" s="253"/>
      <c r="B5517" s="258"/>
    </row>
    <row r="5518" customHeight="1" spans="1:2">
      <c r="A5518" s="253"/>
      <c r="B5518" s="258"/>
    </row>
    <row r="5519" customHeight="1" spans="1:2">
      <c r="A5519" s="253"/>
      <c r="B5519" s="258"/>
    </row>
    <row r="5520" customHeight="1" spans="1:2">
      <c r="A5520" s="253"/>
      <c r="B5520" s="258"/>
    </row>
    <row r="5521" customHeight="1" spans="1:2">
      <c r="A5521" s="253"/>
      <c r="B5521" s="258"/>
    </row>
    <row r="5522" customHeight="1" spans="1:2">
      <c r="A5522" s="253"/>
      <c r="B5522" s="258"/>
    </row>
    <row r="5523" customHeight="1" spans="1:2">
      <c r="A5523" s="253"/>
      <c r="B5523" s="258"/>
    </row>
    <row r="5524" customHeight="1" spans="1:2">
      <c r="A5524" s="253"/>
      <c r="B5524" s="258"/>
    </row>
    <row r="5525" customHeight="1" spans="1:2">
      <c r="A5525" s="253"/>
      <c r="B5525" s="258"/>
    </row>
    <row r="5526" customHeight="1" spans="1:2">
      <c r="A5526" s="253"/>
      <c r="B5526" s="258"/>
    </row>
    <row r="5527" customHeight="1" spans="1:2">
      <c r="A5527" s="253"/>
      <c r="B5527" s="258"/>
    </row>
    <row r="5528" customHeight="1" spans="1:2">
      <c r="A5528" s="253"/>
      <c r="B5528" s="258"/>
    </row>
    <row r="5529" customHeight="1" spans="1:2">
      <c r="A5529" s="253"/>
      <c r="B5529" s="258"/>
    </row>
    <row r="5530" customHeight="1" spans="1:2">
      <c r="A5530" s="253"/>
      <c r="B5530" s="258"/>
    </row>
    <row r="5531" customHeight="1" spans="1:2">
      <c r="A5531" s="253"/>
      <c r="B5531" s="258"/>
    </row>
    <row r="5532" customHeight="1" spans="1:2">
      <c r="A5532" s="253"/>
      <c r="B5532" s="258"/>
    </row>
    <row r="5533" customHeight="1" spans="1:2">
      <c r="A5533" s="253"/>
      <c r="B5533" s="258"/>
    </row>
    <row r="5534" customHeight="1" spans="1:2">
      <c r="A5534" s="253"/>
      <c r="B5534" s="258"/>
    </row>
    <row r="5535" customHeight="1" spans="1:2">
      <c r="A5535" s="253"/>
      <c r="B5535" s="258"/>
    </row>
    <row r="5536" customHeight="1" spans="1:2">
      <c r="A5536" s="253"/>
      <c r="B5536" s="258"/>
    </row>
    <row r="5537" customHeight="1" spans="1:2">
      <c r="A5537" s="253"/>
      <c r="B5537" s="258"/>
    </row>
    <row r="5538" customHeight="1" spans="1:2">
      <c r="A5538" s="253"/>
      <c r="B5538" s="258"/>
    </row>
    <row r="5539" customHeight="1" spans="1:2">
      <c r="A5539" s="253"/>
      <c r="B5539" s="258"/>
    </row>
    <row r="5540" customHeight="1" spans="1:2">
      <c r="A5540" s="253"/>
      <c r="B5540" s="258"/>
    </row>
    <row r="5541" customHeight="1" spans="1:2">
      <c r="A5541" s="253"/>
      <c r="B5541" s="258"/>
    </row>
    <row r="5542" customHeight="1" spans="1:2">
      <c r="A5542" s="253"/>
      <c r="B5542" s="258"/>
    </row>
    <row r="5543" customHeight="1" spans="1:2">
      <c r="A5543" s="253"/>
      <c r="B5543" s="258"/>
    </row>
    <row r="5544" customHeight="1" spans="1:2">
      <c r="A5544" s="253"/>
      <c r="B5544" s="258"/>
    </row>
    <row r="5545" customHeight="1" spans="1:2">
      <c r="A5545" s="253"/>
      <c r="B5545" s="258"/>
    </row>
    <row r="5546" customHeight="1" spans="1:2">
      <c r="A5546" s="253"/>
      <c r="B5546" s="258"/>
    </row>
    <row r="5547" customHeight="1" spans="1:2">
      <c r="A5547" s="253"/>
      <c r="B5547" s="258"/>
    </row>
    <row r="5548" customHeight="1" spans="1:2">
      <c r="A5548" s="253"/>
      <c r="B5548" s="258"/>
    </row>
    <row r="5549" customHeight="1" spans="1:2">
      <c r="A5549" s="253"/>
      <c r="B5549" s="258"/>
    </row>
    <row r="5550" customHeight="1" spans="1:2">
      <c r="A5550" s="253"/>
      <c r="B5550" s="258"/>
    </row>
    <row r="5551" customHeight="1" spans="1:2">
      <c r="A5551" s="253"/>
      <c r="B5551" s="258"/>
    </row>
    <row r="5552" customHeight="1" spans="1:2">
      <c r="A5552" s="253"/>
      <c r="B5552" s="258"/>
    </row>
    <row r="5553" customHeight="1" spans="1:2">
      <c r="A5553" s="253"/>
      <c r="B5553" s="258"/>
    </row>
    <row r="5554" customHeight="1" spans="1:2">
      <c r="A5554" s="253"/>
      <c r="B5554" s="258"/>
    </row>
    <row r="5555" customHeight="1" spans="1:2">
      <c r="A5555" s="253"/>
      <c r="B5555" s="258"/>
    </row>
    <row r="5556" customHeight="1" spans="1:2">
      <c r="A5556" s="253"/>
      <c r="B5556" s="258"/>
    </row>
    <row r="5557" customHeight="1" spans="1:2">
      <c r="A5557" s="253"/>
      <c r="B5557" s="258"/>
    </row>
    <row r="5558" customHeight="1" spans="1:2">
      <c r="A5558" s="253"/>
      <c r="B5558" s="258"/>
    </row>
    <row r="5559" customHeight="1" spans="1:2">
      <c r="A5559" s="253"/>
      <c r="B5559" s="258"/>
    </row>
    <row r="5560" customHeight="1" spans="1:2">
      <c r="A5560" s="253"/>
      <c r="B5560" s="258"/>
    </row>
    <row r="5561" customHeight="1" spans="1:2">
      <c r="A5561" s="253"/>
      <c r="B5561" s="258"/>
    </row>
    <row r="5562" customHeight="1" spans="1:2">
      <c r="A5562" s="253"/>
      <c r="B5562" s="258"/>
    </row>
    <row r="5563" customHeight="1" spans="1:2">
      <c r="A5563" s="253"/>
      <c r="B5563" s="258"/>
    </row>
    <row r="5564" customHeight="1" spans="1:2">
      <c r="A5564" s="253"/>
      <c r="B5564" s="258"/>
    </row>
    <row r="5565" customHeight="1" spans="1:2">
      <c r="A5565" s="253"/>
      <c r="B5565" s="258"/>
    </row>
    <row r="5566" customHeight="1" spans="1:2">
      <c r="A5566" s="253"/>
      <c r="B5566" s="258"/>
    </row>
    <row r="5567" customHeight="1" spans="1:2">
      <c r="A5567" s="253"/>
      <c r="B5567" s="258"/>
    </row>
    <row r="5568" customHeight="1" spans="1:2">
      <c r="A5568" s="253"/>
      <c r="B5568" s="258"/>
    </row>
    <row r="5569" customHeight="1" spans="1:2">
      <c r="A5569" s="253"/>
      <c r="B5569" s="258"/>
    </row>
    <row r="5570" customHeight="1" spans="1:2">
      <c r="A5570" s="253"/>
      <c r="B5570" s="258"/>
    </row>
    <row r="5571" customHeight="1" spans="1:2">
      <c r="A5571" s="253"/>
      <c r="B5571" s="258"/>
    </row>
    <row r="5572" customHeight="1" spans="1:2">
      <c r="A5572" s="253"/>
      <c r="B5572" s="258"/>
    </row>
    <row r="5573" customHeight="1" spans="1:2">
      <c r="A5573" s="253"/>
      <c r="B5573" s="258"/>
    </row>
    <row r="5574" customHeight="1" spans="1:2">
      <c r="A5574" s="253"/>
      <c r="B5574" s="258"/>
    </row>
    <row r="5575" customHeight="1" spans="1:2">
      <c r="A5575" s="253"/>
      <c r="B5575" s="258"/>
    </row>
    <row r="5576" customHeight="1" spans="1:2">
      <c r="A5576" s="253"/>
      <c r="B5576" s="258"/>
    </row>
    <row r="5577" customHeight="1" spans="1:2">
      <c r="A5577" s="253"/>
      <c r="B5577" s="258"/>
    </row>
    <row r="5578" customHeight="1" spans="1:2">
      <c r="A5578" s="253"/>
      <c r="B5578" s="258"/>
    </row>
    <row r="5579" customHeight="1" spans="1:2">
      <c r="A5579" s="253"/>
      <c r="B5579" s="258"/>
    </row>
    <row r="5580" customHeight="1" spans="1:2">
      <c r="A5580" s="253"/>
      <c r="B5580" s="258"/>
    </row>
    <row r="5581" customHeight="1" spans="1:2">
      <c r="A5581" s="253"/>
      <c r="B5581" s="258"/>
    </row>
    <row r="5582" customHeight="1" spans="1:2">
      <c r="A5582" s="253"/>
      <c r="B5582" s="258"/>
    </row>
    <row r="5583" customHeight="1" spans="1:2">
      <c r="A5583" s="253"/>
      <c r="B5583" s="258"/>
    </row>
    <row r="5584" customHeight="1" spans="1:2">
      <c r="A5584" s="253"/>
      <c r="B5584" s="258"/>
    </row>
    <row r="5585" customHeight="1" spans="1:2">
      <c r="A5585" s="253"/>
      <c r="B5585" s="258"/>
    </row>
    <row r="5586" customHeight="1" spans="1:2">
      <c r="A5586" s="253"/>
      <c r="B5586" s="258"/>
    </row>
    <row r="5587" customHeight="1" spans="1:2">
      <c r="A5587" s="253"/>
      <c r="B5587" s="258"/>
    </row>
    <row r="5588" customHeight="1" spans="1:2">
      <c r="A5588" s="253"/>
      <c r="B5588" s="258"/>
    </row>
    <row r="5589" customHeight="1" spans="1:2">
      <c r="A5589" s="253"/>
      <c r="B5589" s="258"/>
    </row>
    <row r="5590" customHeight="1" spans="1:2">
      <c r="A5590" s="253"/>
      <c r="B5590" s="258"/>
    </row>
    <row r="5591" customHeight="1" spans="1:2">
      <c r="A5591" s="253"/>
      <c r="B5591" s="258"/>
    </row>
    <row r="5592" customHeight="1" spans="1:2">
      <c r="A5592" s="253"/>
      <c r="B5592" s="258"/>
    </row>
    <row r="5593" customHeight="1" spans="1:2">
      <c r="A5593" s="253"/>
      <c r="B5593" s="258"/>
    </row>
    <row r="5594" customHeight="1" spans="1:2">
      <c r="A5594" s="253"/>
      <c r="B5594" s="258"/>
    </row>
    <row r="5595" customHeight="1" spans="1:2">
      <c r="A5595" s="253"/>
      <c r="B5595" s="258"/>
    </row>
    <row r="5596" customHeight="1" spans="1:2">
      <c r="A5596" s="253"/>
      <c r="B5596" s="258"/>
    </row>
    <row r="5597" customHeight="1" spans="1:2">
      <c r="A5597" s="253"/>
      <c r="B5597" s="258"/>
    </row>
    <row r="5598" customHeight="1" spans="1:2">
      <c r="A5598" s="253"/>
      <c r="B5598" s="258"/>
    </row>
    <row r="5599" customHeight="1" spans="1:2">
      <c r="A5599" s="253"/>
      <c r="B5599" s="258"/>
    </row>
    <row r="5600" customHeight="1" spans="1:2">
      <c r="A5600" s="253"/>
      <c r="B5600" s="258"/>
    </row>
    <row r="5601" customHeight="1" spans="1:2">
      <c r="A5601" s="253"/>
      <c r="B5601" s="258"/>
    </row>
    <row r="5602" customHeight="1" spans="1:2">
      <c r="A5602" s="253"/>
      <c r="B5602" s="258"/>
    </row>
    <row r="5603" customHeight="1" spans="1:2">
      <c r="A5603" s="253"/>
      <c r="B5603" s="258"/>
    </row>
    <row r="5604" customHeight="1" spans="1:2">
      <c r="A5604" s="253"/>
      <c r="B5604" s="258"/>
    </row>
    <row r="5605" customHeight="1" spans="1:2">
      <c r="A5605" s="253"/>
      <c r="B5605" s="258"/>
    </row>
    <row r="5606" customHeight="1" spans="1:2">
      <c r="A5606" s="253"/>
      <c r="B5606" s="258"/>
    </row>
    <row r="5607" customHeight="1" spans="1:2">
      <c r="A5607" s="253"/>
      <c r="B5607" s="258"/>
    </row>
    <row r="5608" customHeight="1" spans="1:2">
      <c r="A5608" s="253"/>
      <c r="B5608" s="258"/>
    </row>
    <row r="5609" customHeight="1" spans="1:2">
      <c r="A5609" s="253"/>
      <c r="B5609" s="258"/>
    </row>
    <row r="5610" customHeight="1" spans="1:2">
      <c r="A5610" s="253"/>
      <c r="B5610" s="258"/>
    </row>
    <row r="5611" customHeight="1" spans="1:2">
      <c r="A5611" s="253"/>
      <c r="B5611" s="258"/>
    </row>
    <row r="5612" customHeight="1" spans="1:2">
      <c r="A5612" s="253"/>
      <c r="B5612" s="258"/>
    </row>
    <row r="5613" customHeight="1" spans="1:2">
      <c r="A5613" s="253"/>
      <c r="B5613" s="258"/>
    </row>
    <row r="5614" customHeight="1" spans="1:2">
      <c r="A5614" s="253"/>
      <c r="B5614" s="258"/>
    </row>
    <row r="5615" customHeight="1" spans="1:2">
      <c r="A5615" s="253"/>
      <c r="B5615" s="258"/>
    </row>
    <row r="5616" customHeight="1" spans="1:2">
      <c r="A5616" s="253"/>
      <c r="B5616" s="258"/>
    </row>
    <row r="5617" customHeight="1" spans="1:2">
      <c r="A5617" s="253"/>
      <c r="B5617" s="258"/>
    </row>
    <row r="5618" customHeight="1" spans="1:2">
      <c r="A5618" s="253"/>
      <c r="B5618" s="258"/>
    </row>
    <row r="5619" customHeight="1" spans="1:2">
      <c r="A5619" s="253"/>
      <c r="B5619" s="258"/>
    </row>
    <row r="5620" customHeight="1" spans="1:2">
      <c r="A5620" s="253"/>
      <c r="B5620" s="258"/>
    </row>
    <row r="5621" customHeight="1" spans="1:2">
      <c r="A5621" s="253"/>
      <c r="B5621" s="258"/>
    </row>
    <row r="5622" customHeight="1" spans="1:2">
      <c r="A5622" s="253"/>
      <c r="B5622" s="258"/>
    </row>
    <row r="5623" customHeight="1" spans="1:2">
      <c r="A5623" s="253"/>
      <c r="B5623" s="258"/>
    </row>
    <row r="5624" customHeight="1" spans="1:2">
      <c r="A5624" s="253"/>
      <c r="B5624" s="258"/>
    </row>
    <row r="5625" customHeight="1" spans="1:2">
      <c r="A5625" s="253"/>
      <c r="B5625" s="258"/>
    </row>
    <row r="5626" customHeight="1" spans="1:2">
      <c r="A5626" s="253"/>
      <c r="B5626" s="258"/>
    </row>
    <row r="5627" customHeight="1" spans="1:2">
      <c r="A5627" s="253"/>
      <c r="B5627" s="258"/>
    </row>
    <row r="5628" customHeight="1" spans="1:2">
      <c r="A5628" s="253"/>
      <c r="B5628" s="258"/>
    </row>
    <row r="5629" customHeight="1" spans="1:2">
      <c r="A5629" s="253"/>
      <c r="B5629" s="258"/>
    </row>
    <row r="5630" customHeight="1" spans="1:2">
      <c r="A5630" s="253"/>
      <c r="B5630" s="258"/>
    </row>
    <row r="5631" customHeight="1" spans="1:2">
      <c r="A5631" s="253"/>
      <c r="B5631" s="258"/>
    </row>
    <row r="5632" customHeight="1" spans="1:2">
      <c r="A5632" s="253"/>
      <c r="B5632" s="258"/>
    </row>
    <row r="5633" customHeight="1" spans="1:2">
      <c r="A5633" s="253"/>
      <c r="B5633" s="258"/>
    </row>
    <row r="5634" customHeight="1" spans="1:2">
      <c r="A5634" s="253"/>
      <c r="B5634" s="258"/>
    </row>
    <row r="5635" customHeight="1" spans="1:2">
      <c r="A5635" s="253"/>
      <c r="B5635" s="258"/>
    </row>
    <row r="5636" customHeight="1" spans="1:2">
      <c r="A5636" s="253"/>
      <c r="B5636" s="258"/>
    </row>
    <row r="5637" customHeight="1" spans="1:2">
      <c r="A5637" s="253"/>
      <c r="B5637" s="258"/>
    </row>
    <row r="5638" customHeight="1" spans="1:2">
      <c r="A5638" s="253"/>
      <c r="B5638" s="258"/>
    </row>
    <row r="5639" customHeight="1" spans="1:2">
      <c r="A5639" s="253"/>
      <c r="B5639" s="258"/>
    </row>
    <row r="5640" customHeight="1" spans="1:2">
      <c r="A5640" s="253"/>
      <c r="B5640" s="258"/>
    </row>
    <row r="5641" customHeight="1" spans="1:2">
      <c r="A5641" s="253"/>
      <c r="B5641" s="258"/>
    </row>
    <row r="5642" customHeight="1" spans="1:2">
      <c r="A5642" s="253"/>
      <c r="B5642" s="258"/>
    </row>
    <row r="5643" customHeight="1" spans="1:2">
      <c r="A5643" s="253"/>
      <c r="B5643" s="258"/>
    </row>
    <row r="5644" customHeight="1" spans="1:2">
      <c r="A5644" s="253"/>
      <c r="B5644" s="258"/>
    </row>
    <row r="5645" customHeight="1" spans="1:2">
      <c r="A5645" s="253"/>
      <c r="B5645" s="258"/>
    </row>
    <row r="5646" customHeight="1" spans="1:2">
      <c r="A5646" s="253"/>
      <c r="B5646" s="258"/>
    </row>
    <row r="5647" customHeight="1" spans="1:2">
      <c r="A5647" s="253"/>
      <c r="B5647" s="258"/>
    </row>
    <row r="5648" customHeight="1" spans="1:2">
      <c r="A5648" s="253"/>
      <c r="B5648" s="258"/>
    </row>
    <row r="5649" customHeight="1" spans="1:2">
      <c r="A5649" s="253"/>
      <c r="B5649" s="258"/>
    </row>
    <row r="5650" customHeight="1" spans="1:2">
      <c r="A5650" s="253"/>
      <c r="B5650" s="258"/>
    </row>
    <row r="5651" customHeight="1" spans="1:2">
      <c r="A5651" s="253"/>
      <c r="B5651" s="258"/>
    </row>
    <row r="5652" customHeight="1" spans="1:2">
      <c r="A5652" s="253"/>
      <c r="B5652" s="258"/>
    </row>
    <row r="5653" customHeight="1" spans="1:2">
      <c r="A5653" s="253"/>
      <c r="B5653" s="258"/>
    </row>
    <row r="5654" customHeight="1" spans="1:2">
      <c r="A5654" s="253"/>
      <c r="B5654" s="258"/>
    </row>
    <row r="5655" customHeight="1" spans="1:2">
      <c r="A5655" s="253"/>
      <c r="B5655" s="258"/>
    </row>
    <row r="5656" customHeight="1" spans="1:2">
      <c r="A5656" s="253"/>
      <c r="B5656" s="258"/>
    </row>
    <row r="5657" customHeight="1" spans="1:2">
      <c r="A5657" s="253"/>
      <c r="B5657" s="258"/>
    </row>
    <row r="5658" customHeight="1" spans="1:2">
      <c r="A5658" s="253"/>
      <c r="B5658" s="258"/>
    </row>
    <row r="5659" customHeight="1" spans="1:2">
      <c r="A5659" s="253"/>
      <c r="B5659" s="258"/>
    </row>
    <row r="5660" customHeight="1" spans="1:2">
      <c r="A5660" s="253"/>
      <c r="B5660" s="258"/>
    </row>
    <row r="5661" customHeight="1" spans="1:2">
      <c r="A5661" s="253"/>
      <c r="B5661" s="258"/>
    </row>
    <row r="5662" customHeight="1" spans="1:2">
      <c r="A5662" s="253"/>
      <c r="B5662" s="258"/>
    </row>
    <row r="5663" customHeight="1" spans="1:2">
      <c r="A5663" s="253"/>
      <c r="B5663" s="258"/>
    </row>
    <row r="5664" customHeight="1" spans="1:2">
      <c r="A5664" s="253"/>
      <c r="B5664" s="258"/>
    </row>
    <row r="5665" customHeight="1" spans="1:2">
      <c r="A5665" s="253"/>
      <c r="B5665" s="258"/>
    </row>
    <row r="5666" customHeight="1" spans="1:2">
      <c r="A5666" s="253"/>
      <c r="B5666" s="258"/>
    </row>
    <row r="5667" customHeight="1" spans="1:2">
      <c r="A5667" s="253"/>
      <c r="B5667" s="258"/>
    </row>
    <row r="5668" customHeight="1" spans="1:2">
      <c r="A5668" s="253"/>
      <c r="B5668" s="258"/>
    </row>
    <row r="5669" customHeight="1" spans="1:2">
      <c r="A5669" s="253"/>
      <c r="B5669" s="258"/>
    </row>
    <row r="5670" customHeight="1" spans="1:2">
      <c r="A5670" s="253"/>
      <c r="B5670" s="258"/>
    </row>
    <row r="5671" customHeight="1" spans="1:2">
      <c r="A5671" s="253"/>
      <c r="B5671" s="258"/>
    </row>
    <row r="5672" customHeight="1" spans="1:2">
      <c r="A5672" s="253"/>
      <c r="B5672" s="258"/>
    </row>
    <row r="5673" customHeight="1" spans="1:2">
      <c r="A5673" s="253"/>
      <c r="B5673" s="258"/>
    </row>
    <row r="5674" customHeight="1" spans="1:2">
      <c r="A5674" s="253"/>
      <c r="B5674" s="258"/>
    </row>
    <row r="5675" customHeight="1" spans="1:2">
      <c r="A5675" s="253"/>
      <c r="B5675" s="258"/>
    </row>
    <row r="5676" customHeight="1" spans="1:2">
      <c r="A5676" s="253"/>
      <c r="B5676" s="258"/>
    </row>
    <row r="5677" customHeight="1" spans="1:2">
      <c r="A5677" s="253"/>
      <c r="B5677" s="258"/>
    </row>
    <row r="5678" customHeight="1" spans="1:2">
      <c r="A5678" s="253"/>
      <c r="B5678" s="258"/>
    </row>
    <row r="5679" customHeight="1" spans="1:2">
      <c r="A5679" s="253"/>
      <c r="B5679" s="258"/>
    </row>
    <row r="5680" customHeight="1" spans="1:2">
      <c r="A5680" s="253"/>
      <c r="B5680" s="258"/>
    </row>
    <row r="5681" customHeight="1" spans="1:2">
      <c r="A5681" s="253"/>
      <c r="B5681" s="258"/>
    </row>
    <row r="5682" customHeight="1" spans="1:2">
      <c r="A5682" s="253"/>
      <c r="B5682" s="258"/>
    </row>
    <row r="5683" customHeight="1" spans="1:2">
      <c r="A5683" s="253"/>
      <c r="B5683" s="258"/>
    </row>
    <row r="5684" customHeight="1" spans="1:2">
      <c r="A5684" s="253"/>
      <c r="B5684" s="258"/>
    </row>
    <row r="5685" customHeight="1" spans="1:2">
      <c r="A5685" s="253"/>
      <c r="B5685" s="258"/>
    </row>
    <row r="5686" customHeight="1" spans="1:2">
      <c r="A5686" s="253"/>
      <c r="B5686" s="258"/>
    </row>
    <row r="5687" customHeight="1" spans="1:2">
      <c r="A5687" s="253"/>
      <c r="B5687" s="258"/>
    </row>
    <row r="5688" customHeight="1" spans="1:2">
      <c r="A5688" s="253"/>
      <c r="B5688" s="258"/>
    </row>
    <row r="5689" customHeight="1" spans="1:2">
      <c r="A5689" s="253"/>
      <c r="B5689" s="258"/>
    </row>
    <row r="5690" customHeight="1" spans="1:2">
      <c r="A5690" s="253"/>
      <c r="B5690" s="258"/>
    </row>
    <row r="5691" customHeight="1" spans="1:2">
      <c r="A5691" s="253"/>
      <c r="B5691" s="258"/>
    </row>
    <row r="5692" customHeight="1" spans="1:2">
      <c r="A5692" s="253"/>
      <c r="B5692" s="258"/>
    </row>
    <row r="5693" customHeight="1" spans="1:2">
      <c r="A5693" s="253"/>
      <c r="B5693" s="258"/>
    </row>
    <row r="5694" customHeight="1" spans="1:2">
      <c r="A5694" s="253"/>
      <c r="B5694" s="258"/>
    </row>
    <row r="5695" customHeight="1" spans="1:2">
      <c r="A5695" s="253"/>
      <c r="B5695" s="258"/>
    </row>
    <row r="5696" customHeight="1" spans="1:2">
      <c r="A5696" s="253"/>
      <c r="B5696" s="258"/>
    </row>
    <row r="5697" customHeight="1" spans="1:2">
      <c r="A5697" s="253"/>
      <c r="B5697" s="258"/>
    </row>
    <row r="5698" customHeight="1" spans="1:2">
      <c r="A5698" s="253"/>
      <c r="B5698" s="258"/>
    </row>
    <row r="5699" customHeight="1" spans="1:2">
      <c r="A5699" s="253"/>
      <c r="B5699" s="258"/>
    </row>
    <row r="5700" customHeight="1" spans="1:2">
      <c r="A5700" s="253"/>
      <c r="B5700" s="258"/>
    </row>
    <row r="5701" customHeight="1" spans="1:2">
      <c r="A5701" s="253"/>
      <c r="B5701" s="258"/>
    </row>
    <row r="5702" customHeight="1" spans="1:2">
      <c r="A5702" s="253"/>
      <c r="B5702" s="258"/>
    </row>
    <row r="5703" customHeight="1" spans="1:2">
      <c r="A5703" s="253"/>
      <c r="B5703" s="258"/>
    </row>
    <row r="5704" customHeight="1" spans="1:2">
      <c r="A5704" s="253"/>
      <c r="B5704" s="258"/>
    </row>
    <row r="5705" customHeight="1" spans="1:2">
      <c r="A5705" s="253"/>
      <c r="B5705" s="258"/>
    </row>
    <row r="5706" customHeight="1" spans="1:2">
      <c r="A5706" s="253"/>
      <c r="B5706" s="258"/>
    </row>
    <row r="5707" customHeight="1" spans="1:2">
      <c r="A5707" s="253"/>
      <c r="B5707" s="258"/>
    </row>
    <row r="5708" customHeight="1" spans="1:2">
      <c r="A5708" s="253"/>
      <c r="B5708" s="258"/>
    </row>
    <row r="5709" customHeight="1" spans="1:2">
      <c r="A5709" s="253"/>
      <c r="B5709" s="258"/>
    </row>
    <row r="5710" customHeight="1" spans="1:2">
      <c r="A5710" s="253"/>
      <c r="B5710" s="258"/>
    </row>
    <row r="5711" customHeight="1" spans="1:2">
      <c r="A5711" s="253"/>
      <c r="B5711" s="258"/>
    </row>
    <row r="5712" customHeight="1" spans="1:2">
      <c r="A5712" s="253"/>
      <c r="B5712" s="258"/>
    </row>
    <row r="5713" customHeight="1" spans="1:2">
      <c r="A5713" s="253"/>
      <c r="B5713" s="258"/>
    </row>
    <row r="5714" customHeight="1" spans="1:2">
      <c r="A5714" s="253"/>
      <c r="B5714" s="258"/>
    </row>
    <row r="5715" customHeight="1" spans="1:2">
      <c r="A5715" s="253"/>
      <c r="B5715" s="258"/>
    </row>
    <row r="5716" customHeight="1" spans="1:2">
      <c r="A5716" s="253"/>
      <c r="B5716" s="258"/>
    </row>
    <row r="5717" customHeight="1" spans="1:2">
      <c r="A5717" s="253"/>
      <c r="B5717" s="258"/>
    </row>
    <row r="5718" customHeight="1" spans="1:2">
      <c r="A5718" s="253"/>
      <c r="B5718" s="258"/>
    </row>
    <row r="5719" customHeight="1" spans="1:2">
      <c r="A5719" s="253"/>
      <c r="B5719" s="258"/>
    </row>
    <row r="5720" customHeight="1" spans="1:2">
      <c r="A5720" s="253"/>
      <c r="B5720" s="258"/>
    </row>
    <row r="5721" customHeight="1" spans="1:2">
      <c r="A5721" s="253"/>
      <c r="B5721" s="258"/>
    </row>
    <row r="5722" customHeight="1" spans="1:2">
      <c r="A5722" s="253"/>
      <c r="B5722" s="258"/>
    </row>
    <row r="5723" customHeight="1" spans="1:2">
      <c r="A5723" s="253"/>
      <c r="B5723" s="258"/>
    </row>
    <row r="5724" customHeight="1" spans="1:2">
      <c r="A5724" s="253"/>
      <c r="B5724" s="258"/>
    </row>
    <row r="5725" customHeight="1" spans="1:2">
      <c r="A5725" s="253"/>
      <c r="B5725" s="258"/>
    </row>
    <row r="5726" customHeight="1" spans="1:2">
      <c r="A5726" s="253"/>
      <c r="B5726" s="258"/>
    </row>
    <row r="5727" customHeight="1" spans="1:2">
      <c r="A5727" s="253"/>
      <c r="B5727" s="258"/>
    </row>
    <row r="5728" customHeight="1" spans="1:2">
      <c r="A5728" s="253"/>
      <c r="B5728" s="258"/>
    </row>
    <row r="5729" customHeight="1" spans="1:2">
      <c r="A5729" s="253"/>
      <c r="B5729" s="258"/>
    </row>
    <row r="5730" customHeight="1" spans="1:2">
      <c r="A5730" s="253"/>
      <c r="B5730" s="258"/>
    </row>
    <row r="5731" customHeight="1" spans="1:2">
      <c r="A5731" s="253"/>
      <c r="B5731" s="258"/>
    </row>
    <row r="5732" customHeight="1" spans="1:2">
      <c r="A5732" s="253"/>
      <c r="B5732" s="258"/>
    </row>
    <row r="5733" customHeight="1" spans="1:2">
      <c r="A5733" s="253"/>
      <c r="B5733" s="258"/>
    </row>
    <row r="5734" customHeight="1" spans="1:2">
      <c r="A5734" s="253"/>
      <c r="B5734" s="258"/>
    </row>
    <row r="5735" customHeight="1" spans="1:2">
      <c r="A5735" s="253"/>
      <c r="B5735" s="258"/>
    </row>
    <row r="5736" customHeight="1" spans="1:2">
      <c r="A5736" s="253"/>
      <c r="B5736" s="258"/>
    </row>
    <row r="5737" customHeight="1" spans="1:2">
      <c r="A5737" s="253"/>
      <c r="B5737" s="258"/>
    </row>
    <row r="5738" customHeight="1" spans="1:2">
      <c r="A5738" s="253"/>
      <c r="B5738" s="258"/>
    </row>
    <row r="5739" customHeight="1" spans="1:2">
      <c r="A5739" s="253"/>
      <c r="B5739" s="258"/>
    </row>
    <row r="5740" customHeight="1" spans="1:2">
      <c r="A5740" s="253"/>
      <c r="B5740" s="258"/>
    </row>
    <row r="5741" customHeight="1" spans="1:2">
      <c r="A5741" s="253"/>
      <c r="B5741" s="258"/>
    </row>
    <row r="5742" customHeight="1" spans="1:2">
      <c r="A5742" s="253"/>
      <c r="B5742" s="258"/>
    </row>
    <row r="5743" customHeight="1" spans="1:2">
      <c r="A5743" s="253"/>
      <c r="B5743" s="258"/>
    </row>
    <row r="5744" customHeight="1" spans="1:2">
      <c r="A5744" s="253"/>
      <c r="B5744" s="258"/>
    </row>
    <row r="5745" customHeight="1" spans="1:2">
      <c r="A5745" s="253"/>
      <c r="B5745" s="258"/>
    </row>
    <row r="5746" customHeight="1" spans="1:2">
      <c r="A5746" s="253"/>
      <c r="B5746" s="258"/>
    </row>
    <row r="5747" customHeight="1" spans="1:2">
      <c r="A5747" s="253"/>
      <c r="B5747" s="258"/>
    </row>
    <row r="5748" customHeight="1" spans="1:2">
      <c r="A5748" s="253"/>
      <c r="B5748" s="258"/>
    </row>
    <row r="5749" customHeight="1" spans="1:2">
      <c r="A5749" s="253"/>
      <c r="B5749" s="258"/>
    </row>
    <row r="5750" customHeight="1" spans="1:2">
      <c r="A5750" s="253"/>
      <c r="B5750" s="258"/>
    </row>
    <row r="5751" customHeight="1" spans="1:2">
      <c r="A5751" s="253"/>
      <c r="B5751" s="258"/>
    </row>
    <row r="5752" customHeight="1" spans="1:2">
      <c r="A5752" s="253"/>
      <c r="B5752" s="258"/>
    </row>
    <row r="5753" customHeight="1" spans="1:2">
      <c r="A5753" s="253"/>
      <c r="B5753" s="258"/>
    </row>
    <row r="5754" customHeight="1" spans="1:2">
      <c r="A5754" s="253"/>
      <c r="B5754" s="258"/>
    </row>
    <row r="5755" customHeight="1" spans="1:2">
      <c r="A5755" s="253"/>
      <c r="B5755" s="258"/>
    </row>
    <row r="5756" customHeight="1" spans="1:2">
      <c r="A5756" s="253"/>
      <c r="B5756" s="258"/>
    </row>
    <row r="5757" customHeight="1" spans="1:2">
      <c r="A5757" s="253"/>
      <c r="B5757" s="258"/>
    </row>
    <row r="5758" customHeight="1" spans="1:2">
      <c r="A5758" s="253"/>
      <c r="B5758" s="258"/>
    </row>
    <row r="5759" customHeight="1" spans="1:2">
      <c r="A5759" s="253"/>
      <c r="B5759" s="258"/>
    </row>
    <row r="5760" customHeight="1" spans="1:2">
      <c r="A5760" s="253"/>
      <c r="B5760" s="258"/>
    </row>
    <row r="5761" customHeight="1" spans="1:2">
      <c r="A5761" s="253"/>
      <c r="B5761" s="258"/>
    </row>
    <row r="5762" customHeight="1" spans="1:2">
      <c r="A5762" s="253"/>
      <c r="B5762" s="258"/>
    </row>
    <row r="5763" customHeight="1" spans="1:2">
      <c r="A5763" s="253"/>
      <c r="B5763" s="258"/>
    </row>
    <row r="5764" customHeight="1" spans="1:2">
      <c r="A5764" s="253"/>
      <c r="B5764" s="258"/>
    </row>
    <row r="5765" customHeight="1" spans="1:2">
      <c r="A5765" s="253"/>
      <c r="B5765" s="258"/>
    </row>
    <row r="5766" customHeight="1" spans="1:2">
      <c r="A5766" s="253"/>
      <c r="B5766" s="258"/>
    </row>
    <row r="5767" customHeight="1" spans="1:2">
      <c r="A5767" s="253"/>
      <c r="B5767" s="258"/>
    </row>
    <row r="5768" customHeight="1" spans="1:2">
      <c r="A5768" s="253"/>
      <c r="B5768" s="258"/>
    </row>
    <row r="5769" customHeight="1" spans="1:2">
      <c r="A5769" s="253"/>
      <c r="B5769" s="258"/>
    </row>
    <row r="5770" customHeight="1" spans="1:2">
      <c r="A5770" s="253"/>
      <c r="B5770" s="258"/>
    </row>
    <row r="5771" customHeight="1" spans="1:2">
      <c r="A5771" s="253"/>
      <c r="B5771" s="258"/>
    </row>
    <row r="5772" customHeight="1" spans="1:2">
      <c r="A5772" s="253"/>
      <c r="B5772" s="258"/>
    </row>
    <row r="5773" customHeight="1" spans="1:2">
      <c r="A5773" s="253"/>
      <c r="B5773" s="258"/>
    </row>
    <row r="5774" customHeight="1" spans="1:2">
      <c r="A5774" s="253"/>
      <c r="B5774" s="258"/>
    </row>
    <row r="5775" customHeight="1" spans="1:2">
      <c r="A5775" s="253"/>
      <c r="B5775" s="258"/>
    </row>
    <row r="5776" customHeight="1" spans="1:2">
      <c r="A5776" s="253"/>
      <c r="B5776" s="258"/>
    </row>
    <row r="5777" customHeight="1" spans="1:2">
      <c r="A5777" s="253"/>
      <c r="B5777" s="258"/>
    </row>
    <row r="5778" customHeight="1" spans="1:2">
      <c r="A5778" s="253"/>
      <c r="B5778" s="258"/>
    </row>
    <row r="5779" customHeight="1" spans="1:2">
      <c r="A5779" s="253"/>
      <c r="B5779" s="258"/>
    </row>
    <row r="5780" customHeight="1" spans="1:2">
      <c r="A5780" s="253"/>
      <c r="B5780" s="258"/>
    </row>
    <row r="5781" customHeight="1" spans="1:2">
      <c r="A5781" s="253"/>
      <c r="B5781" s="258"/>
    </row>
    <row r="5782" customHeight="1" spans="1:2">
      <c r="A5782" s="253"/>
      <c r="B5782" s="258"/>
    </row>
    <row r="5783" customHeight="1" spans="1:2">
      <c r="A5783" s="253"/>
      <c r="B5783" s="258"/>
    </row>
    <row r="5784" customHeight="1" spans="1:2">
      <c r="A5784" s="253"/>
      <c r="B5784" s="258"/>
    </row>
    <row r="5785" customHeight="1" spans="1:2">
      <c r="A5785" s="253"/>
      <c r="B5785" s="258"/>
    </row>
    <row r="5786" customHeight="1" spans="1:2">
      <c r="A5786" s="253"/>
      <c r="B5786" s="258"/>
    </row>
    <row r="5787" customHeight="1" spans="1:2">
      <c r="A5787" s="253"/>
      <c r="B5787" s="258"/>
    </row>
    <row r="5788" customHeight="1" spans="1:2">
      <c r="A5788" s="253"/>
      <c r="B5788" s="258"/>
    </row>
    <row r="5789" customHeight="1" spans="1:2">
      <c r="A5789" s="253"/>
      <c r="B5789" s="258"/>
    </row>
    <row r="5790" customHeight="1" spans="1:2">
      <c r="A5790" s="253"/>
      <c r="B5790" s="258"/>
    </row>
    <row r="5791" customHeight="1" spans="1:2">
      <c r="A5791" s="253"/>
      <c r="B5791" s="258"/>
    </row>
    <row r="5792" customHeight="1" spans="1:2">
      <c r="A5792" s="253"/>
      <c r="B5792" s="258"/>
    </row>
    <row r="5793" customHeight="1" spans="1:2">
      <c r="A5793" s="253"/>
      <c r="B5793" s="258"/>
    </row>
    <row r="5794" customHeight="1" spans="1:2">
      <c r="A5794" s="253"/>
      <c r="B5794" s="258"/>
    </row>
    <row r="5795" customHeight="1" spans="1:2">
      <c r="A5795" s="253"/>
      <c r="B5795" s="258"/>
    </row>
    <row r="5796" customHeight="1" spans="1:2">
      <c r="A5796" s="253"/>
      <c r="B5796" s="258"/>
    </row>
    <row r="5797" customHeight="1" spans="1:2">
      <c r="A5797" s="253"/>
      <c r="B5797" s="258"/>
    </row>
    <row r="5798" customHeight="1" spans="1:2">
      <c r="A5798" s="253"/>
      <c r="B5798" s="258"/>
    </row>
    <row r="5799" customHeight="1" spans="1:2">
      <c r="A5799" s="253"/>
      <c r="B5799" s="258"/>
    </row>
    <row r="5800" customHeight="1" spans="1:2">
      <c r="A5800" s="253"/>
      <c r="B5800" s="258"/>
    </row>
    <row r="5801" customHeight="1" spans="1:2">
      <c r="A5801" s="253"/>
      <c r="B5801" s="258"/>
    </row>
    <row r="5802" customHeight="1" spans="1:2">
      <c r="A5802" s="253"/>
      <c r="B5802" s="258"/>
    </row>
    <row r="5803" customHeight="1" spans="1:2">
      <c r="A5803" s="253"/>
      <c r="B5803" s="258"/>
    </row>
    <row r="5804" customHeight="1" spans="1:2">
      <c r="A5804" s="253"/>
      <c r="B5804" s="258"/>
    </row>
    <row r="5805" customHeight="1" spans="1:2">
      <c r="A5805" s="253"/>
      <c r="B5805" s="258"/>
    </row>
    <row r="5806" customHeight="1" spans="1:2">
      <c r="A5806" s="253"/>
      <c r="B5806" s="258"/>
    </row>
    <row r="5807" customHeight="1" spans="1:2">
      <c r="A5807" s="253"/>
      <c r="B5807" s="258"/>
    </row>
    <row r="5808" customHeight="1" spans="1:2">
      <c r="A5808" s="253"/>
      <c r="B5808" s="258"/>
    </row>
    <row r="5809" customHeight="1" spans="1:2">
      <c r="A5809" s="253"/>
      <c r="B5809" s="258"/>
    </row>
    <row r="5810" customHeight="1" spans="1:2">
      <c r="A5810" s="253"/>
      <c r="B5810" s="258"/>
    </row>
    <row r="5811" customHeight="1" spans="1:2">
      <c r="A5811" s="253"/>
      <c r="B5811" s="258"/>
    </row>
    <row r="5812" customHeight="1" spans="1:2">
      <c r="A5812" s="253"/>
      <c r="B5812" s="258"/>
    </row>
    <row r="5813" customHeight="1" spans="1:2">
      <c r="A5813" s="253"/>
      <c r="B5813" s="258"/>
    </row>
    <row r="5814" customHeight="1" spans="1:2">
      <c r="A5814" s="253"/>
      <c r="B5814" s="258"/>
    </row>
    <row r="5815" customHeight="1" spans="1:2">
      <c r="A5815" s="253"/>
      <c r="B5815" s="258"/>
    </row>
    <row r="5816" customHeight="1" spans="1:2">
      <c r="A5816" s="253"/>
      <c r="B5816" s="258"/>
    </row>
    <row r="5817" customHeight="1" spans="1:2">
      <c r="A5817" s="253"/>
      <c r="B5817" s="258"/>
    </row>
    <row r="5818" customHeight="1" spans="1:2">
      <c r="A5818" s="253"/>
      <c r="B5818" s="258"/>
    </row>
    <row r="5819" customHeight="1" spans="1:2">
      <c r="A5819" s="253"/>
      <c r="B5819" s="258"/>
    </row>
    <row r="5820" customHeight="1" spans="1:2">
      <c r="A5820" s="253"/>
      <c r="B5820" s="258"/>
    </row>
    <row r="5821" customHeight="1" spans="1:2">
      <c r="A5821" s="253"/>
      <c r="B5821" s="258"/>
    </row>
    <row r="5822" customHeight="1" spans="1:2">
      <c r="A5822" s="253"/>
      <c r="B5822" s="258"/>
    </row>
    <row r="5823" customHeight="1" spans="1:2">
      <c r="A5823" s="253"/>
      <c r="B5823" s="258"/>
    </row>
    <row r="5824" customHeight="1" spans="1:2">
      <c r="A5824" s="253"/>
      <c r="B5824" s="258"/>
    </row>
    <row r="5825" customHeight="1" spans="1:2">
      <c r="A5825" s="253"/>
      <c r="B5825" s="258"/>
    </row>
    <row r="5826" customHeight="1" spans="1:2">
      <c r="A5826" s="253"/>
      <c r="B5826" s="258"/>
    </row>
    <row r="5827" customHeight="1" spans="1:2">
      <c r="A5827" s="253"/>
      <c r="B5827" s="258"/>
    </row>
    <row r="5828" customHeight="1" spans="1:2">
      <c r="A5828" s="253"/>
      <c r="B5828" s="258"/>
    </row>
    <row r="5829" customHeight="1" spans="1:2">
      <c r="A5829" s="253"/>
      <c r="B5829" s="258"/>
    </row>
    <row r="5830" customHeight="1" spans="1:2">
      <c r="A5830" s="253"/>
      <c r="B5830" s="258"/>
    </row>
    <row r="5831" customHeight="1" spans="1:2">
      <c r="A5831" s="253"/>
      <c r="B5831" s="258"/>
    </row>
    <row r="5832" customHeight="1" spans="1:2">
      <c r="A5832" s="253"/>
      <c r="B5832" s="258"/>
    </row>
    <row r="5833" customHeight="1" spans="1:2">
      <c r="A5833" s="253"/>
      <c r="B5833" s="258"/>
    </row>
    <row r="5834" customHeight="1" spans="1:2">
      <c r="A5834" s="253"/>
      <c r="B5834" s="258"/>
    </row>
    <row r="5835" customHeight="1" spans="1:2">
      <c r="A5835" s="253"/>
      <c r="B5835" s="258"/>
    </row>
    <row r="5836" customHeight="1" spans="1:2">
      <c r="A5836" s="253"/>
      <c r="B5836" s="258"/>
    </row>
    <row r="5837" customHeight="1" spans="1:2">
      <c r="A5837" s="253"/>
      <c r="B5837" s="258"/>
    </row>
    <row r="5838" customHeight="1" spans="1:2">
      <c r="A5838" s="253"/>
      <c r="B5838" s="258"/>
    </row>
    <row r="5839" customHeight="1" spans="1:2">
      <c r="A5839" s="253"/>
      <c r="B5839" s="258"/>
    </row>
    <row r="5840" customHeight="1" spans="1:2">
      <c r="A5840" s="253"/>
      <c r="B5840" s="258"/>
    </row>
    <row r="5841" customHeight="1" spans="1:2">
      <c r="A5841" s="253"/>
      <c r="B5841" s="258"/>
    </row>
    <row r="5842" customHeight="1" spans="1:2">
      <c r="A5842" s="253"/>
      <c r="B5842" s="258"/>
    </row>
    <row r="5843" customHeight="1" spans="1:2">
      <c r="A5843" s="253"/>
      <c r="B5843" s="258"/>
    </row>
    <row r="5844" customHeight="1" spans="1:2">
      <c r="A5844" s="253"/>
      <c r="B5844" s="258"/>
    </row>
    <row r="5845" customHeight="1" spans="1:2">
      <c r="A5845" s="253"/>
      <c r="B5845" s="258"/>
    </row>
    <row r="5846" customHeight="1" spans="1:2">
      <c r="A5846" s="253"/>
      <c r="B5846" s="258"/>
    </row>
    <row r="5847" customHeight="1" spans="1:2">
      <c r="A5847" s="253"/>
      <c r="B5847" s="258"/>
    </row>
    <row r="5848" customHeight="1" spans="1:2">
      <c r="A5848" s="253"/>
      <c r="B5848" s="258"/>
    </row>
    <row r="5849" customHeight="1" spans="1:2">
      <c r="A5849" s="253"/>
      <c r="B5849" s="258"/>
    </row>
    <row r="5850" customHeight="1" spans="1:2">
      <c r="A5850" s="253"/>
      <c r="B5850" s="258"/>
    </row>
    <row r="5851" customHeight="1" spans="1:2">
      <c r="A5851" s="253"/>
      <c r="B5851" s="258"/>
    </row>
    <row r="5852" customHeight="1" spans="1:2">
      <c r="A5852" s="253"/>
      <c r="B5852" s="258"/>
    </row>
    <row r="5853" customHeight="1" spans="1:2">
      <c r="A5853" s="253"/>
      <c r="B5853" s="258"/>
    </row>
    <row r="5854" customHeight="1" spans="1:2">
      <c r="A5854" s="253"/>
      <c r="B5854" s="258"/>
    </row>
    <row r="5855" customHeight="1" spans="1:2">
      <c r="A5855" s="253"/>
      <c r="B5855" s="258"/>
    </row>
    <row r="5856" customHeight="1" spans="1:2">
      <c r="A5856" s="253"/>
      <c r="B5856" s="258"/>
    </row>
    <row r="5857" customHeight="1" spans="1:2">
      <c r="A5857" s="253"/>
      <c r="B5857" s="258"/>
    </row>
    <row r="5858" customHeight="1" spans="1:2">
      <c r="A5858" s="253"/>
      <c r="B5858" s="258"/>
    </row>
    <row r="5859" customHeight="1" spans="1:2">
      <c r="A5859" s="253"/>
      <c r="B5859" s="258"/>
    </row>
    <row r="5860" customHeight="1" spans="1:2">
      <c r="A5860" s="253"/>
      <c r="B5860" s="258"/>
    </row>
    <row r="5861" customHeight="1" spans="1:2">
      <c r="A5861" s="253"/>
      <c r="B5861" s="258"/>
    </row>
    <row r="5862" customHeight="1" spans="1:2">
      <c r="A5862" s="253"/>
      <c r="B5862" s="258"/>
    </row>
    <row r="5863" customHeight="1" spans="1:2">
      <c r="A5863" s="253"/>
      <c r="B5863" s="258"/>
    </row>
    <row r="5864" customHeight="1" spans="1:2">
      <c r="A5864" s="253"/>
      <c r="B5864" s="258"/>
    </row>
    <row r="5865" customHeight="1" spans="1:2">
      <c r="A5865" s="253"/>
      <c r="B5865" s="258"/>
    </row>
    <row r="5866" customHeight="1" spans="1:2">
      <c r="A5866" s="253"/>
      <c r="B5866" s="258"/>
    </row>
    <row r="5867" customHeight="1" spans="1:2">
      <c r="A5867" s="253"/>
      <c r="B5867" s="258"/>
    </row>
    <row r="5868" customHeight="1" spans="1:2">
      <c r="A5868" s="253"/>
      <c r="B5868" s="258"/>
    </row>
    <row r="5869" customHeight="1" spans="1:2">
      <c r="A5869" s="253"/>
      <c r="B5869" s="258"/>
    </row>
    <row r="5870" customHeight="1" spans="1:2">
      <c r="A5870" s="253"/>
      <c r="B5870" s="258"/>
    </row>
    <row r="5871" customHeight="1" spans="1:2">
      <c r="A5871" s="253"/>
      <c r="B5871" s="258"/>
    </row>
    <row r="5872" customHeight="1" spans="1:2">
      <c r="A5872" s="253"/>
      <c r="B5872" s="258"/>
    </row>
    <row r="5873" customHeight="1" spans="1:2">
      <c r="A5873" s="253"/>
      <c r="B5873" s="258"/>
    </row>
    <row r="5874" customHeight="1" spans="1:2">
      <c r="A5874" s="253"/>
      <c r="B5874" s="258"/>
    </row>
    <row r="5875" customHeight="1" spans="1:2">
      <c r="A5875" s="253"/>
      <c r="B5875" s="258"/>
    </row>
    <row r="5876" customHeight="1" spans="1:2">
      <c r="A5876" s="253"/>
      <c r="B5876" s="258"/>
    </row>
    <row r="5877" customHeight="1" spans="1:2">
      <c r="A5877" s="253"/>
      <c r="B5877" s="258"/>
    </row>
    <row r="5878" customHeight="1" spans="1:2">
      <c r="A5878" s="253"/>
      <c r="B5878" s="258"/>
    </row>
    <row r="5879" customHeight="1" spans="1:2">
      <c r="A5879" s="253"/>
      <c r="B5879" s="258"/>
    </row>
    <row r="5880" customHeight="1" spans="1:2">
      <c r="A5880" s="253"/>
      <c r="B5880" s="258"/>
    </row>
    <row r="5881" customHeight="1" spans="1:2">
      <c r="A5881" s="253"/>
      <c r="B5881" s="258"/>
    </row>
    <row r="5882" customHeight="1" spans="1:2">
      <c r="A5882" s="253"/>
      <c r="B5882" s="258"/>
    </row>
    <row r="5883" customHeight="1" spans="1:2">
      <c r="A5883" s="253"/>
      <c r="B5883" s="258"/>
    </row>
    <row r="5884" customHeight="1" spans="1:2">
      <c r="A5884" s="253"/>
      <c r="B5884" s="258"/>
    </row>
    <row r="5885" customHeight="1" spans="1:2">
      <c r="A5885" s="253"/>
      <c r="B5885" s="258"/>
    </row>
    <row r="5886" customHeight="1" spans="1:2">
      <c r="A5886" s="253"/>
      <c r="B5886" s="258"/>
    </row>
    <row r="5887" customHeight="1" spans="1:2">
      <c r="A5887" s="253"/>
      <c r="B5887" s="258"/>
    </row>
    <row r="5888" customHeight="1" spans="1:2">
      <c r="A5888" s="253"/>
      <c r="B5888" s="258"/>
    </row>
    <row r="5889" customHeight="1" spans="1:2">
      <c r="A5889" s="253"/>
      <c r="B5889" s="258"/>
    </row>
    <row r="5890" customHeight="1" spans="1:2">
      <c r="A5890" s="253"/>
      <c r="B5890" s="258"/>
    </row>
    <row r="5891" customHeight="1" spans="1:2">
      <c r="A5891" s="253"/>
      <c r="B5891" s="258"/>
    </row>
    <row r="5892" customHeight="1" spans="1:2">
      <c r="A5892" s="253"/>
      <c r="B5892" s="258"/>
    </row>
    <row r="5893" customHeight="1" spans="1:2">
      <c r="A5893" s="253"/>
      <c r="B5893" s="258"/>
    </row>
    <row r="5894" customHeight="1" spans="1:2">
      <c r="A5894" s="253"/>
      <c r="B5894" s="258"/>
    </row>
    <row r="5895" customHeight="1" spans="1:2">
      <c r="A5895" s="253"/>
      <c r="B5895" s="258"/>
    </row>
    <row r="5896" customHeight="1" spans="1:2">
      <c r="A5896" s="253"/>
      <c r="B5896" s="258"/>
    </row>
    <row r="5897" customHeight="1" spans="1:2">
      <c r="A5897" s="253"/>
      <c r="B5897" s="258"/>
    </row>
    <row r="5898" customHeight="1" spans="1:2">
      <c r="A5898" s="253"/>
      <c r="B5898" s="258"/>
    </row>
    <row r="5899" customHeight="1" spans="1:2">
      <c r="A5899" s="253"/>
      <c r="B5899" s="258"/>
    </row>
    <row r="5900" customHeight="1" spans="1:2">
      <c r="A5900" s="253"/>
      <c r="B5900" s="258"/>
    </row>
    <row r="5901" customHeight="1" spans="1:2">
      <c r="A5901" s="253"/>
      <c r="B5901" s="258"/>
    </row>
    <row r="5902" customHeight="1" spans="1:2">
      <c r="A5902" s="253"/>
      <c r="B5902" s="258"/>
    </row>
    <row r="5903" customHeight="1" spans="1:2">
      <c r="A5903" s="253"/>
      <c r="B5903" s="258"/>
    </row>
    <row r="5904" customHeight="1" spans="1:2">
      <c r="A5904" s="253"/>
      <c r="B5904" s="258"/>
    </row>
    <row r="5905" customHeight="1" spans="1:2">
      <c r="A5905" s="253"/>
      <c r="B5905" s="258"/>
    </row>
    <row r="5906" customHeight="1" spans="1:2">
      <c r="A5906" s="253"/>
      <c r="B5906" s="258"/>
    </row>
    <row r="5907" customHeight="1" spans="1:2">
      <c r="A5907" s="253"/>
      <c r="B5907" s="258"/>
    </row>
    <row r="5908" customHeight="1" spans="1:2">
      <c r="A5908" s="253"/>
      <c r="B5908" s="258"/>
    </row>
    <row r="5909" customHeight="1" spans="1:2">
      <c r="A5909" s="253"/>
      <c r="B5909" s="258"/>
    </row>
    <row r="5910" customHeight="1" spans="1:2">
      <c r="A5910" s="253"/>
      <c r="B5910" s="258"/>
    </row>
    <row r="5911" customHeight="1" spans="1:2">
      <c r="A5911" s="253"/>
      <c r="B5911" s="258"/>
    </row>
    <row r="5912" customHeight="1" spans="1:2">
      <c r="A5912" s="253"/>
      <c r="B5912" s="258"/>
    </row>
    <row r="5913" customHeight="1" spans="1:2">
      <c r="A5913" s="253"/>
      <c r="B5913" s="258"/>
    </row>
    <row r="5914" customHeight="1" spans="1:2">
      <c r="A5914" s="253"/>
      <c r="B5914" s="258"/>
    </row>
    <row r="5915" customHeight="1" spans="1:2">
      <c r="A5915" s="253"/>
      <c r="B5915" s="258"/>
    </row>
    <row r="5916" customHeight="1" spans="1:2">
      <c r="A5916" s="253"/>
      <c r="B5916" s="258"/>
    </row>
    <row r="5917" customHeight="1" spans="1:2">
      <c r="A5917" s="253"/>
      <c r="B5917" s="258"/>
    </row>
    <row r="5918" customHeight="1" spans="1:2">
      <c r="A5918" s="253"/>
      <c r="B5918" s="258"/>
    </row>
    <row r="5919" customHeight="1" spans="1:2">
      <c r="A5919" s="253"/>
      <c r="B5919" s="258"/>
    </row>
    <row r="5920" customHeight="1" spans="1:2">
      <c r="A5920" s="253"/>
      <c r="B5920" s="258"/>
    </row>
    <row r="5921" customHeight="1" spans="1:2">
      <c r="A5921" s="253"/>
      <c r="B5921" s="258"/>
    </row>
    <row r="5922" customHeight="1" spans="1:2">
      <c r="A5922" s="253"/>
      <c r="B5922" s="258"/>
    </row>
    <row r="5923" customHeight="1" spans="1:2">
      <c r="A5923" s="253"/>
      <c r="B5923" s="258"/>
    </row>
    <row r="5924" customHeight="1" spans="1:2">
      <c r="A5924" s="253"/>
      <c r="B5924" s="258"/>
    </row>
    <row r="5925" customHeight="1" spans="1:2">
      <c r="A5925" s="253"/>
      <c r="B5925" s="258"/>
    </row>
    <row r="5926" customHeight="1" spans="1:2">
      <c r="A5926" s="253"/>
      <c r="B5926" s="258"/>
    </row>
    <row r="5927" customHeight="1" spans="1:2">
      <c r="A5927" s="253"/>
      <c r="B5927" s="258"/>
    </row>
    <row r="5928" customHeight="1" spans="1:2">
      <c r="A5928" s="253"/>
      <c r="B5928" s="258"/>
    </row>
    <row r="5929" customHeight="1" spans="1:2">
      <c r="A5929" s="253"/>
      <c r="B5929" s="258"/>
    </row>
    <row r="5930" customHeight="1" spans="1:2">
      <c r="A5930" s="253"/>
      <c r="B5930" s="258"/>
    </row>
    <row r="5931" customHeight="1" spans="1:2">
      <c r="A5931" s="253"/>
      <c r="B5931" s="258"/>
    </row>
    <row r="5932" customHeight="1" spans="1:2">
      <c r="A5932" s="253"/>
      <c r="B5932" s="258"/>
    </row>
    <row r="5933" customHeight="1" spans="1:2">
      <c r="A5933" s="253"/>
      <c r="B5933" s="258"/>
    </row>
    <row r="5934" customHeight="1" spans="1:2">
      <c r="A5934" s="253"/>
      <c r="B5934" s="258"/>
    </row>
    <row r="5935" customHeight="1" spans="1:2">
      <c r="A5935" s="253"/>
      <c r="B5935" s="258"/>
    </row>
    <row r="5936" customHeight="1" spans="1:2">
      <c r="A5936" s="253"/>
      <c r="B5936" s="258"/>
    </row>
    <row r="5937" customHeight="1" spans="1:2">
      <c r="A5937" s="253"/>
      <c r="B5937" s="258"/>
    </row>
    <row r="5938" customHeight="1" spans="1:2">
      <c r="A5938" s="253"/>
      <c r="B5938" s="258"/>
    </row>
    <row r="5939" customHeight="1" spans="1:2">
      <c r="A5939" s="253"/>
      <c r="B5939" s="258"/>
    </row>
    <row r="5940" customHeight="1" spans="1:2">
      <c r="A5940" s="253"/>
      <c r="B5940" s="258"/>
    </row>
    <row r="5941" customHeight="1" spans="1:2">
      <c r="A5941" s="253"/>
      <c r="B5941" s="258"/>
    </row>
    <row r="5942" customHeight="1" spans="1:2">
      <c r="A5942" s="253"/>
      <c r="B5942" s="258"/>
    </row>
    <row r="5943" customHeight="1" spans="1:2">
      <c r="A5943" s="253"/>
      <c r="B5943" s="258"/>
    </row>
    <row r="5944" customHeight="1" spans="1:2">
      <c r="A5944" s="253"/>
      <c r="B5944" s="258"/>
    </row>
    <row r="5945" customHeight="1" spans="1:2">
      <c r="A5945" s="253"/>
      <c r="B5945" s="258"/>
    </row>
    <row r="5946" customHeight="1" spans="1:2">
      <c r="A5946" s="253"/>
      <c r="B5946" s="258"/>
    </row>
    <row r="5947" customHeight="1" spans="1:2">
      <c r="A5947" s="253"/>
      <c r="B5947" s="258"/>
    </row>
    <row r="5948" customHeight="1" spans="1:2">
      <c r="A5948" s="253"/>
      <c r="B5948" s="258"/>
    </row>
    <row r="5949" customHeight="1" spans="1:2">
      <c r="A5949" s="253"/>
      <c r="B5949" s="258"/>
    </row>
    <row r="5950" customHeight="1" spans="1:2">
      <c r="A5950" s="253"/>
      <c r="B5950" s="258"/>
    </row>
    <row r="5951" customHeight="1" spans="1:2">
      <c r="A5951" s="253"/>
      <c r="B5951" s="258"/>
    </row>
    <row r="5952" customHeight="1" spans="1:2">
      <c r="A5952" s="253"/>
      <c r="B5952" s="258"/>
    </row>
    <row r="5953" customHeight="1" spans="1:2">
      <c r="A5953" s="253"/>
      <c r="B5953" s="258"/>
    </row>
    <row r="5954" customHeight="1" spans="1:2">
      <c r="A5954" s="253"/>
      <c r="B5954" s="258"/>
    </row>
    <row r="5955" customHeight="1" spans="1:2">
      <c r="A5955" s="253"/>
      <c r="B5955" s="258"/>
    </row>
    <row r="5956" customHeight="1" spans="1:2">
      <c r="A5956" s="253"/>
      <c r="B5956" s="258"/>
    </row>
    <row r="5957" customHeight="1" spans="1:2">
      <c r="A5957" s="253"/>
      <c r="B5957" s="258"/>
    </row>
    <row r="5958" customHeight="1" spans="1:2">
      <c r="A5958" s="253"/>
      <c r="B5958" s="258"/>
    </row>
    <row r="5959" customHeight="1" spans="1:2">
      <c r="A5959" s="253"/>
      <c r="B5959" s="258"/>
    </row>
    <row r="5960" customHeight="1" spans="1:2">
      <c r="A5960" s="253"/>
      <c r="B5960" s="258"/>
    </row>
    <row r="5961" customHeight="1" spans="1:2">
      <c r="A5961" s="253"/>
      <c r="B5961" s="258"/>
    </row>
    <row r="5962" customHeight="1" spans="1:2">
      <c r="A5962" s="253"/>
      <c r="B5962" s="258"/>
    </row>
    <row r="5963" customHeight="1" spans="1:2">
      <c r="A5963" s="253"/>
      <c r="B5963" s="258"/>
    </row>
    <row r="5964" customHeight="1" spans="1:2">
      <c r="A5964" s="253"/>
      <c r="B5964" s="258"/>
    </row>
    <row r="5965" customHeight="1" spans="1:2">
      <c r="A5965" s="253"/>
      <c r="B5965" s="258"/>
    </row>
    <row r="5966" customHeight="1" spans="1:2">
      <c r="A5966" s="253"/>
      <c r="B5966" s="258"/>
    </row>
    <row r="5967" customHeight="1" spans="1:2">
      <c r="A5967" s="253"/>
      <c r="B5967" s="258"/>
    </row>
    <row r="5968" customHeight="1" spans="1:2">
      <c r="A5968" s="253"/>
      <c r="B5968" s="258"/>
    </row>
    <row r="5969" customHeight="1" spans="1:2">
      <c r="A5969" s="253"/>
      <c r="B5969" s="258"/>
    </row>
    <row r="5970" customHeight="1" spans="1:2">
      <c r="A5970" s="253"/>
      <c r="B5970" s="258"/>
    </row>
    <row r="5971" customHeight="1" spans="1:2">
      <c r="A5971" s="253"/>
      <c r="B5971" s="258"/>
    </row>
    <row r="5972" customHeight="1" spans="1:2">
      <c r="A5972" s="253"/>
      <c r="B5972" s="258"/>
    </row>
    <row r="5973" customHeight="1" spans="1:2">
      <c r="A5973" s="253"/>
      <c r="B5973" s="258"/>
    </row>
    <row r="5974" customHeight="1" spans="1:2">
      <c r="A5974" s="253"/>
      <c r="B5974" s="258"/>
    </row>
    <row r="5975" customHeight="1" spans="1:2">
      <c r="A5975" s="253"/>
      <c r="B5975" s="258"/>
    </row>
    <row r="5976" customHeight="1" spans="1:2">
      <c r="A5976" s="253"/>
      <c r="B5976" s="258"/>
    </row>
    <row r="5977" customHeight="1" spans="1:2">
      <c r="A5977" s="253"/>
      <c r="B5977" s="258"/>
    </row>
    <row r="5978" customHeight="1" spans="1:2">
      <c r="A5978" s="253"/>
      <c r="B5978" s="258"/>
    </row>
    <row r="5979" customHeight="1" spans="1:2">
      <c r="A5979" s="253"/>
      <c r="B5979" s="258"/>
    </row>
    <row r="5980" customHeight="1" spans="1:2">
      <c r="A5980" s="253"/>
      <c r="B5980" s="258"/>
    </row>
    <row r="5981" customHeight="1" spans="1:2">
      <c r="A5981" s="253"/>
      <c r="B5981" s="258"/>
    </row>
    <row r="5982" customHeight="1" spans="1:2">
      <c r="A5982" s="253"/>
      <c r="B5982" s="258"/>
    </row>
    <row r="5983" customHeight="1" spans="1:2">
      <c r="A5983" s="253"/>
      <c r="B5983" s="258"/>
    </row>
    <row r="5984" customHeight="1" spans="1:2">
      <c r="A5984" s="253"/>
      <c r="B5984" s="258"/>
    </row>
    <row r="5985" customHeight="1" spans="1:2">
      <c r="A5985" s="253"/>
      <c r="B5985" s="258"/>
    </row>
    <row r="5986" customHeight="1" spans="1:2">
      <c r="A5986" s="253"/>
      <c r="B5986" s="258"/>
    </row>
    <row r="5987" customHeight="1" spans="1:2">
      <c r="A5987" s="253"/>
      <c r="B5987" s="258"/>
    </row>
    <row r="5988" customHeight="1" spans="1:2">
      <c r="A5988" s="253"/>
      <c r="B5988" s="258"/>
    </row>
    <row r="5989" customHeight="1" spans="1:2">
      <c r="A5989" s="253"/>
      <c r="B5989" s="258"/>
    </row>
    <row r="5990" customHeight="1" spans="1:2">
      <c r="A5990" s="253"/>
      <c r="B5990" s="258"/>
    </row>
    <row r="5991" customHeight="1" spans="1:2">
      <c r="A5991" s="253"/>
      <c r="B5991" s="258"/>
    </row>
    <row r="5992" customHeight="1" spans="1:2">
      <c r="A5992" s="253"/>
      <c r="B5992" s="258"/>
    </row>
    <row r="5993" customHeight="1" spans="1:2">
      <c r="A5993" s="253"/>
      <c r="B5993" s="258"/>
    </row>
    <row r="5994" customHeight="1" spans="1:2">
      <c r="A5994" s="253"/>
      <c r="B5994" s="258"/>
    </row>
    <row r="5995" customHeight="1" spans="1:2">
      <c r="A5995" s="253"/>
      <c r="B5995" s="258"/>
    </row>
    <row r="5996" customHeight="1" spans="1:2">
      <c r="A5996" s="253"/>
      <c r="B5996" s="258"/>
    </row>
    <row r="5997" customHeight="1" spans="1:2">
      <c r="A5997" s="253"/>
      <c r="B5997" s="258"/>
    </row>
    <row r="5998" customHeight="1" spans="1:2">
      <c r="A5998" s="253"/>
      <c r="B5998" s="258"/>
    </row>
    <row r="5999" customHeight="1" spans="1:2">
      <c r="A5999" s="253"/>
      <c r="B5999" s="258"/>
    </row>
    <row r="6000" customHeight="1" spans="1:2">
      <c r="A6000" s="253"/>
      <c r="B6000" s="258"/>
    </row>
    <row r="6001" customHeight="1" spans="1:2">
      <c r="A6001" s="253"/>
      <c r="B6001" s="258"/>
    </row>
    <row r="6002" customHeight="1" spans="1:2">
      <c r="A6002" s="253"/>
      <c r="B6002" s="258"/>
    </row>
    <row r="6003" customHeight="1" spans="1:2">
      <c r="A6003" s="253"/>
      <c r="B6003" s="258"/>
    </row>
    <row r="6004" customHeight="1" spans="1:2">
      <c r="A6004" s="253"/>
      <c r="B6004" s="258"/>
    </row>
    <row r="6005" customHeight="1" spans="1:2">
      <c r="A6005" s="253"/>
      <c r="B6005" s="258"/>
    </row>
    <row r="6006" customHeight="1" spans="1:2">
      <c r="A6006" s="253"/>
      <c r="B6006" s="258"/>
    </row>
    <row r="6007" customHeight="1" spans="1:2">
      <c r="A6007" s="253"/>
      <c r="B6007" s="258"/>
    </row>
    <row r="6008" customHeight="1" spans="1:2">
      <c r="A6008" s="253"/>
      <c r="B6008" s="258"/>
    </row>
    <row r="6009" customHeight="1" spans="1:2">
      <c r="A6009" s="253"/>
      <c r="B6009" s="258"/>
    </row>
    <row r="6010" customHeight="1" spans="1:2">
      <c r="A6010" s="253"/>
      <c r="B6010" s="258"/>
    </row>
    <row r="6011" customHeight="1" spans="1:2">
      <c r="A6011" s="253"/>
      <c r="B6011" s="258"/>
    </row>
    <row r="6012" customHeight="1" spans="1:2">
      <c r="A6012" s="253"/>
      <c r="B6012" s="258"/>
    </row>
    <row r="6013" customHeight="1" spans="1:2">
      <c r="A6013" s="253"/>
      <c r="B6013" s="258"/>
    </row>
    <row r="6014" customHeight="1" spans="1:2">
      <c r="A6014" s="253"/>
      <c r="B6014" s="258"/>
    </row>
    <row r="6015" customHeight="1" spans="1:2">
      <c r="A6015" s="253"/>
      <c r="B6015" s="258"/>
    </row>
    <row r="6016" customHeight="1" spans="1:2">
      <c r="A6016" s="253"/>
      <c r="B6016" s="258"/>
    </row>
    <row r="6017" customHeight="1" spans="1:2">
      <c r="A6017" s="253"/>
      <c r="B6017" s="258"/>
    </row>
    <row r="6018" customHeight="1" spans="1:2">
      <c r="A6018" s="253"/>
      <c r="B6018" s="258"/>
    </row>
    <row r="6019" customHeight="1" spans="1:2">
      <c r="A6019" s="253"/>
      <c r="B6019" s="258"/>
    </row>
    <row r="6020" customHeight="1" spans="1:2">
      <c r="A6020" s="253"/>
      <c r="B6020" s="258"/>
    </row>
    <row r="6021" customHeight="1" spans="1:2">
      <c r="A6021" s="253"/>
      <c r="B6021" s="258"/>
    </row>
    <row r="6022" customHeight="1" spans="1:2">
      <c r="A6022" s="253"/>
      <c r="B6022" s="258"/>
    </row>
    <row r="6023" customHeight="1" spans="1:2">
      <c r="A6023" s="253"/>
      <c r="B6023" s="258"/>
    </row>
    <row r="6024" customHeight="1" spans="1:2">
      <c r="A6024" s="253"/>
      <c r="B6024" s="258"/>
    </row>
    <row r="6025" customHeight="1" spans="1:2">
      <c r="A6025" s="253"/>
      <c r="B6025" s="258"/>
    </row>
    <row r="6026" customHeight="1" spans="1:2">
      <c r="A6026" s="253"/>
      <c r="B6026" s="258"/>
    </row>
    <row r="6027" customHeight="1" spans="1:2">
      <c r="A6027" s="253"/>
      <c r="B6027" s="258"/>
    </row>
    <row r="6028" customHeight="1" spans="1:2">
      <c r="A6028" s="253"/>
      <c r="B6028" s="258"/>
    </row>
    <row r="6029" customHeight="1" spans="1:2">
      <c r="A6029" s="253"/>
      <c r="B6029" s="258"/>
    </row>
    <row r="6030" customHeight="1" spans="1:2">
      <c r="A6030" s="253"/>
      <c r="B6030" s="258"/>
    </row>
    <row r="6031" customHeight="1" spans="1:2">
      <c r="A6031" s="253"/>
      <c r="B6031" s="258"/>
    </row>
    <row r="6032" customHeight="1" spans="1:2">
      <c r="A6032" s="253"/>
      <c r="B6032" s="258"/>
    </row>
    <row r="6033" customHeight="1" spans="1:2">
      <c r="A6033" s="253"/>
      <c r="B6033" s="258"/>
    </row>
    <row r="6034" customHeight="1" spans="1:2">
      <c r="A6034" s="253"/>
      <c r="B6034" s="258"/>
    </row>
    <row r="6035" customHeight="1" spans="1:2">
      <c r="A6035" s="253"/>
      <c r="B6035" s="258"/>
    </row>
    <row r="6036" customHeight="1" spans="1:2">
      <c r="A6036" s="253"/>
      <c r="B6036" s="258"/>
    </row>
    <row r="6037" customHeight="1" spans="1:2">
      <c r="A6037" s="253"/>
      <c r="B6037" s="258"/>
    </row>
    <row r="6038" customHeight="1" spans="1:2">
      <c r="A6038" s="253"/>
      <c r="B6038" s="258"/>
    </row>
    <row r="6039" customHeight="1" spans="1:2">
      <c r="A6039" s="253"/>
      <c r="B6039" s="258"/>
    </row>
    <row r="6040" customHeight="1" spans="1:2">
      <c r="A6040" s="253"/>
      <c r="B6040" s="258"/>
    </row>
    <row r="6041" customHeight="1" spans="1:2">
      <c r="A6041" s="253"/>
      <c r="B6041" s="258"/>
    </row>
    <row r="6042" customHeight="1" spans="1:2">
      <c r="A6042" s="253"/>
      <c r="B6042" s="258"/>
    </row>
    <row r="6043" customHeight="1" spans="1:2">
      <c r="A6043" s="253"/>
      <c r="B6043" s="258"/>
    </row>
    <row r="6044" customHeight="1" spans="1:2">
      <c r="A6044" s="253"/>
      <c r="B6044" s="258"/>
    </row>
    <row r="6045" customHeight="1" spans="1:2">
      <c r="A6045" s="253"/>
      <c r="B6045" s="258"/>
    </row>
    <row r="6046" customHeight="1" spans="1:2">
      <c r="A6046" s="253"/>
      <c r="B6046" s="258"/>
    </row>
    <row r="6047" customHeight="1" spans="1:2">
      <c r="A6047" s="253"/>
      <c r="B6047" s="258"/>
    </row>
    <row r="6048" customHeight="1" spans="1:2">
      <c r="A6048" s="253"/>
      <c r="B6048" s="258"/>
    </row>
    <row r="6049" customHeight="1" spans="1:2">
      <c r="A6049" s="253"/>
      <c r="B6049" s="258"/>
    </row>
    <row r="6050" customHeight="1" spans="1:2">
      <c r="A6050" s="253"/>
      <c r="B6050" s="258"/>
    </row>
    <row r="6051" customHeight="1" spans="1:2">
      <c r="A6051" s="253"/>
      <c r="B6051" s="258"/>
    </row>
    <row r="6052" customHeight="1" spans="1:2">
      <c r="A6052" s="253"/>
      <c r="B6052" s="258"/>
    </row>
    <row r="6053" customHeight="1" spans="1:2">
      <c r="A6053" s="253"/>
      <c r="B6053" s="258"/>
    </row>
    <row r="6054" customHeight="1" spans="1:2">
      <c r="A6054" s="253"/>
      <c r="B6054" s="258"/>
    </row>
    <row r="6055" customHeight="1" spans="1:2">
      <c r="A6055" s="253"/>
      <c r="B6055" s="258"/>
    </row>
    <row r="6056" customHeight="1" spans="1:2">
      <c r="A6056" s="253"/>
      <c r="B6056" s="258"/>
    </row>
    <row r="6057" customHeight="1" spans="1:2">
      <c r="A6057" s="253"/>
      <c r="B6057" s="258"/>
    </row>
    <row r="6058" customHeight="1" spans="1:2">
      <c r="A6058" s="253"/>
      <c r="B6058" s="258"/>
    </row>
    <row r="6059" customHeight="1" spans="1:2">
      <c r="A6059" s="253"/>
      <c r="B6059" s="258"/>
    </row>
    <row r="6060" customHeight="1" spans="1:2">
      <c r="A6060" s="253"/>
      <c r="B6060" s="258"/>
    </row>
    <row r="6061" customHeight="1" spans="1:2">
      <c r="A6061" s="253"/>
      <c r="B6061" s="258"/>
    </row>
    <row r="6062" customHeight="1" spans="1:2">
      <c r="A6062" s="253"/>
      <c r="B6062" s="258"/>
    </row>
    <row r="6063" customHeight="1" spans="1:2">
      <c r="A6063" s="253"/>
      <c r="B6063" s="258"/>
    </row>
    <row r="6064" customHeight="1" spans="1:2">
      <c r="A6064" s="253"/>
      <c r="B6064" s="258"/>
    </row>
    <row r="6065" customHeight="1" spans="1:2">
      <c r="A6065" s="253"/>
      <c r="B6065" s="258"/>
    </row>
    <row r="6066" customHeight="1" spans="1:2">
      <c r="A6066" s="253"/>
      <c r="B6066" s="258"/>
    </row>
    <row r="6067" customHeight="1" spans="1:2">
      <c r="A6067" s="253"/>
      <c r="B6067" s="258"/>
    </row>
    <row r="6068" customHeight="1" spans="1:2">
      <c r="A6068" s="253"/>
      <c r="B6068" s="258"/>
    </row>
    <row r="6069" customHeight="1" spans="1:2">
      <c r="A6069" s="253"/>
      <c r="B6069" s="258"/>
    </row>
    <row r="6070" customHeight="1" spans="1:2">
      <c r="A6070" s="253"/>
      <c r="B6070" s="258"/>
    </row>
    <row r="6071" customHeight="1" spans="1:2">
      <c r="A6071" s="253"/>
      <c r="B6071" s="258"/>
    </row>
    <row r="6072" customHeight="1" spans="1:2">
      <c r="A6072" s="253"/>
      <c r="B6072" s="258"/>
    </row>
    <row r="6073" customHeight="1" spans="1:2">
      <c r="A6073" s="253"/>
      <c r="B6073" s="258"/>
    </row>
    <row r="6074" customHeight="1" spans="1:2">
      <c r="A6074" s="253"/>
      <c r="B6074" s="258"/>
    </row>
    <row r="6075" customHeight="1" spans="1:2">
      <c r="A6075" s="253"/>
      <c r="B6075" s="258"/>
    </row>
    <row r="6076" customHeight="1" spans="1:2">
      <c r="A6076" s="253"/>
      <c r="B6076" s="258"/>
    </row>
    <row r="6077" customHeight="1" spans="1:2">
      <c r="A6077" s="253"/>
      <c r="B6077" s="258"/>
    </row>
    <row r="6078" customHeight="1" spans="1:2">
      <c r="A6078" s="253"/>
      <c r="B6078" s="258"/>
    </row>
    <row r="6079" customHeight="1" spans="1:2">
      <c r="A6079" s="253"/>
      <c r="B6079" s="258"/>
    </row>
    <row r="6080" customHeight="1" spans="1:2">
      <c r="A6080" s="253"/>
      <c r="B6080" s="258"/>
    </row>
    <row r="6081" customHeight="1" spans="1:2">
      <c r="A6081" s="253"/>
      <c r="B6081" s="258"/>
    </row>
    <row r="6082" customHeight="1" spans="1:2">
      <c r="A6082" s="253"/>
      <c r="B6082" s="258"/>
    </row>
    <row r="6083" customHeight="1" spans="1:2">
      <c r="A6083" s="253"/>
      <c r="B6083" s="258"/>
    </row>
    <row r="6084" customHeight="1" spans="1:2">
      <c r="A6084" s="253"/>
      <c r="B6084" s="258"/>
    </row>
    <row r="6085" customHeight="1" spans="1:2">
      <c r="A6085" s="253"/>
      <c r="B6085" s="258"/>
    </row>
    <row r="6086" customHeight="1" spans="1:2">
      <c r="A6086" s="253"/>
      <c r="B6086" s="258"/>
    </row>
    <row r="6087" customHeight="1" spans="1:2">
      <c r="A6087" s="253"/>
      <c r="B6087" s="258"/>
    </row>
    <row r="6088" customHeight="1" spans="1:2">
      <c r="A6088" s="253"/>
      <c r="B6088" s="258"/>
    </row>
    <row r="6089" customHeight="1" spans="1:2">
      <c r="A6089" s="253"/>
      <c r="B6089" s="258"/>
    </row>
    <row r="6090" customHeight="1" spans="1:2">
      <c r="A6090" s="253"/>
      <c r="B6090" s="258"/>
    </row>
    <row r="6091" customHeight="1" spans="1:2">
      <c r="A6091" s="253"/>
      <c r="B6091" s="258"/>
    </row>
    <row r="6092" customHeight="1" spans="1:2">
      <c r="A6092" s="253"/>
      <c r="B6092" s="258"/>
    </row>
    <row r="6093" customHeight="1" spans="1:2">
      <c r="A6093" s="253"/>
      <c r="B6093" s="258"/>
    </row>
    <row r="6094" customHeight="1" spans="1:2">
      <c r="A6094" s="253"/>
      <c r="B6094" s="258"/>
    </row>
    <row r="6095" customHeight="1" spans="1:2">
      <c r="A6095" s="253"/>
      <c r="B6095" s="258"/>
    </row>
    <row r="6096" customHeight="1" spans="1:2">
      <c r="A6096" s="253"/>
      <c r="B6096" s="258"/>
    </row>
    <row r="6097" customHeight="1" spans="1:2">
      <c r="A6097" s="253"/>
      <c r="B6097" s="258"/>
    </row>
    <row r="6098" customHeight="1" spans="1:2">
      <c r="A6098" s="253"/>
      <c r="B6098" s="258"/>
    </row>
    <row r="6099" customHeight="1" spans="1:2">
      <c r="A6099" s="253"/>
      <c r="B6099" s="258"/>
    </row>
    <row r="6100" customHeight="1" spans="1:2">
      <c r="A6100" s="253"/>
      <c r="B6100" s="258"/>
    </row>
    <row r="6101" customHeight="1" spans="1:2">
      <c r="A6101" s="253"/>
      <c r="B6101" s="258"/>
    </row>
    <row r="6102" customHeight="1" spans="1:2">
      <c r="A6102" s="253"/>
      <c r="B6102" s="258"/>
    </row>
    <row r="6103" customHeight="1" spans="1:2">
      <c r="A6103" s="253"/>
      <c r="B6103" s="258"/>
    </row>
    <row r="6104" customHeight="1" spans="1:2">
      <c r="A6104" s="253"/>
      <c r="B6104" s="258"/>
    </row>
    <row r="6105" customHeight="1" spans="1:2">
      <c r="A6105" s="253"/>
      <c r="B6105" s="258"/>
    </row>
    <row r="6106" customHeight="1" spans="1:2">
      <c r="A6106" s="253"/>
      <c r="B6106" s="258"/>
    </row>
    <row r="6107" customHeight="1" spans="1:2">
      <c r="A6107" s="253"/>
      <c r="B6107" s="258"/>
    </row>
    <row r="6108" customHeight="1" spans="1:2">
      <c r="A6108" s="253"/>
      <c r="B6108" s="258"/>
    </row>
    <row r="6109" customHeight="1" spans="1:2">
      <c r="A6109" s="253"/>
      <c r="B6109" s="258"/>
    </row>
    <row r="6110" customHeight="1" spans="1:2">
      <c r="A6110" s="253"/>
      <c r="B6110" s="258"/>
    </row>
    <row r="6111" customHeight="1" spans="1:2">
      <c r="A6111" s="253"/>
      <c r="B6111" s="258"/>
    </row>
    <row r="6112" customHeight="1" spans="1:2">
      <c r="A6112" s="253"/>
      <c r="B6112" s="258"/>
    </row>
    <row r="6113" customHeight="1" spans="1:2">
      <c r="A6113" s="253"/>
      <c r="B6113" s="258"/>
    </row>
    <row r="6114" customHeight="1" spans="1:2">
      <c r="A6114" s="253"/>
      <c r="B6114" s="258"/>
    </row>
    <row r="6115" customHeight="1" spans="1:2">
      <c r="A6115" s="253"/>
      <c r="B6115" s="258"/>
    </row>
    <row r="6116" customHeight="1" spans="1:2">
      <c r="A6116" s="253"/>
      <c r="B6116" s="258"/>
    </row>
    <row r="6117" customHeight="1" spans="1:2">
      <c r="A6117" s="253"/>
      <c r="B6117" s="258"/>
    </row>
    <row r="6118" customHeight="1" spans="1:2">
      <c r="A6118" s="253"/>
      <c r="B6118" s="258"/>
    </row>
    <row r="6119" customHeight="1" spans="1:2">
      <c r="A6119" s="253"/>
      <c r="B6119" s="258"/>
    </row>
    <row r="6120" customHeight="1" spans="1:2">
      <c r="A6120" s="253"/>
      <c r="B6120" s="258"/>
    </row>
    <row r="6121" customHeight="1" spans="1:2">
      <c r="A6121" s="253"/>
      <c r="B6121" s="258"/>
    </row>
    <row r="6122" customHeight="1" spans="1:2">
      <c r="A6122" s="253"/>
      <c r="B6122" s="258"/>
    </row>
    <row r="6123" customHeight="1" spans="1:2">
      <c r="A6123" s="253"/>
      <c r="B6123" s="258"/>
    </row>
    <row r="6124" customHeight="1" spans="1:2">
      <c r="A6124" s="253"/>
      <c r="B6124" s="258"/>
    </row>
    <row r="6125" customHeight="1" spans="1:2">
      <c r="A6125" s="253"/>
      <c r="B6125" s="258"/>
    </row>
    <row r="6126" customHeight="1" spans="1:2">
      <c r="A6126" s="253"/>
      <c r="B6126" s="258"/>
    </row>
    <row r="6127" customHeight="1" spans="1:2">
      <c r="A6127" s="253"/>
      <c r="B6127" s="258"/>
    </row>
    <row r="6128" customHeight="1" spans="1:2">
      <c r="A6128" s="253"/>
      <c r="B6128" s="258"/>
    </row>
    <row r="6129" customHeight="1" spans="1:2">
      <c r="A6129" s="253"/>
      <c r="B6129" s="258"/>
    </row>
    <row r="6130" customHeight="1" spans="1:2">
      <c r="A6130" s="253"/>
      <c r="B6130" s="258"/>
    </row>
    <row r="6131" customHeight="1" spans="1:2">
      <c r="A6131" s="253"/>
      <c r="B6131" s="258"/>
    </row>
    <row r="6132" customHeight="1" spans="1:2">
      <c r="A6132" s="253"/>
      <c r="B6132" s="258"/>
    </row>
    <row r="6133" customHeight="1" spans="1:2">
      <c r="A6133" s="253"/>
      <c r="B6133" s="258"/>
    </row>
    <row r="6134" customHeight="1" spans="1:2">
      <c r="A6134" s="253"/>
      <c r="B6134" s="258"/>
    </row>
    <row r="6135" customHeight="1" spans="1:2">
      <c r="A6135" s="253"/>
      <c r="B6135" s="258"/>
    </row>
    <row r="6136" customHeight="1" spans="1:2">
      <c r="A6136" s="253"/>
      <c r="B6136" s="258"/>
    </row>
    <row r="6137" customHeight="1" spans="1:2">
      <c r="A6137" s="253"/>
      <c r="B6137" s="258"/>
    </row>
    <row r="6138" customHeight="1" spans="1:2">
      <c r="A6138" s="253"/>
      <c r="B6138" s="258"/>
    </row>
    <row r="6139" customHeight="1" spans="1:2">
      <c r="A6139" s="253"/>
      <c r="B6139" s="258"/>
    </row>
    <row r="6140" customHeight="1" spans="1:2">
      <c r="A6140" s="253"/>
      <c r="B6140" s="258"/>
    </row>
    <row r="6141" customHeight="1" spans="1:2">
      <c r="A6141" s="253"/>
      <c r="B6141" s="258"/>
    </row>
    <row r="6142" customHeight="1" spans="1:2">
      <c r="A6142" s="253"/>
      <c r="B6142" s="258"/>
    </row>
    <row r="6143" customHeight="1" spans="1:2">
      <c r="A6143" s="253"/>
      <c r="B6143" s="258"/>
    </row>
    <row r="6144" customHeight="1" spans="1:2">
      <c r="A6144" s="253"/>
      <c r="B6144" s="258"/>
    </row>
    <row r="6145" customHeight="1" spans="1:2">
      <c r="A6145" s="253"/>
      <c r="B6145" s="258"/>
    </row>
    <row r="6146" customHeight="1" spans="1:2">
      <c r="A6146" s="253"/>
      <c r="B6146" s="258"/>
    </row>
    <row r="6147" customHeight="1" spans="1:2">
      <c r="A6147" s="253"/>
      <c r="B6147" s="258"/>
    </row>
    <row r="6148" customHeight="1" spans="1:2">
      <c r="A6148" s="253"/>
      <c r="B6148" s="258"/>
    </row>
    <row r="6149" customHeight="1" spans="1:2">
      <c r="A6149" s="253"/>
      <c r="B6149" s="258"/>
    </row>
    <row r="6150" customHeight="1" spans="1:2">
      <c r="A6150" s="253"/>
      <c r="B6150" s="258"/>
    </row>
    <row r="6151" customHeight="1" spans="1:2">
      <c r="A6151" s="253"/>
      <c r="B6151" s="258"/>
    </row>
    <row r="6152" customHeight="1" spans="1:2">
      <c r="A6152" s="253"/>
      <c r="B6152" s="258"/>
    </row>
    <row r="6153" customHeight="1" spans="1:2">
      <c r="A6153" s="253"/>
      <c r="B6153" s="258"/>
    </row>
    <row r="6154" customHeight="1" spans="1:2">
      <c r="A6154" s="253"/>
      <c r="B6154" s="258"/>
    </row>
    <row r="6155" customHeight="1" spans="1:2">
      <c r="A6155" s="253"/>
      <c r="B6155" s="258"/>
    </row>
    <row r="6156" customHeight="1" spans="1:2">
      <c r="A6156" s="253"/>
      <c r="B6156" s="258"/>
    </row>
    <row r="6157" customHeight="1" spans="1:2">
      <c r="A6157" s="253"/>
      <c r="B6157" s="258"/>
    </row>
    <row r="6158" customHeight="1" spans="1:2">
      <c r="A6158" s="253"/>
      <c r="B6158" s="258"/>
    </row>
    <row r="6159" customHeight="1" spans="1:2">
      <c r="A6159" s="253"/>
      <c r="B6159" s="258"/>
    </row>
    <row r="6160" customHeight="1" spans="1:2">
      <c r="A6160" s="253"/>
      <c r="B6160" s="258"/>
    </row>
    <row r="6161" customHeight="1" spans="1:2">
      <c r="A6161" s="253"/>
      <c r="B6161" s="258"/>
    </row>
    <row r="6162" customHeight="1" spans="1:2">
      <c r="A6162" s="253"/>
      <c r="B6162" s="258"/>
    </row>
    <row r="6163" customHeight="1" spans="1:2">
      <c r="A6163" s="253"/>
      <c r="B6163" s="258"/>
    </row>
    <row r="6164" customHeight="1" spans="1:2">
      <c r="A6164" s="253"/>
      <c r="B6164" s="258"/>
    </row>
    <row r="6165" customHeight="1" spans="1:2">
      <c r="A6165" s="253"/>
      <c r="B6165" s="258"/>
    </row>
    <row r="6166" customHeight="1" spans="1:2">
      <c r="A6166" s="253"/>
      <c r="B6166" s="258"/>
    </row>
    <row r="6167" customHeight="1" spans="1:2">
      <c r="A6167" s="253"/>
      <c r="B6167" s="258"/>
    </row>
    <row r="6168" customHeight="1" spans="1:2">
      <c r="A6168" s="253"/>
      <c r="B6168" s="258"/>
    </row>
    <row r="6169" customHeight="1" spans="1:2">
      <c r="A6169" s="253"/>
      <c r="B6169" s="258"/>
    </row>
    <row r="6170" customHeight="1" spans="1:2">
      <c r="A6170" s="253"/>
      <c r="B6170" s="258"/>
    </row>
    <row r="6171" customHeight="1" spans="1:2">
      <c r="A6171" s="253"/>
      <c r="B6171" s="258"/>
    </row>
    <row r="6172" customHeight="1" spans="1:2">
      <c r="A6172" s="253"/>
      <c r="B6172" s="258"/>
    </row>
    <row r="6173" customHeight="1" spans="1:2">
      <c r="A6173" s="253"/>
      <c r="B6173" s="258"/>
    </row>
    <row r="6174" customHeight="1" spans="1:2">
      <c r="A6174" s="253"/>
      <c r="B6174" s="258"/>
    </row>
    <row r="6175" customHeight="1" spans="1:2">
      <c r="A6175" s="253"/>
      <c r="B6175" s="258"/>
    </row>
    <row r="6176" customHeight="1" spans="1:2">
      <c r="A6176" s="253"/>
      <c r="B6176" s="258"/>
    </row>
    <row r="6177" customHeight="1" spans="1:2">
      <c r="A6177" s="253"/>
      <c r="B6177" s="258"/>
    </row>
    <row r="6178" customHeight="1" spans="1:2">
      <c r="A6178" s="253"/>
      <c r="B6178" s="258"/>
    </row>
    <row r="6179" customHeight="1" spans="1:2">
      <c r="A6179" s="253"/>
      <c r="B6179" s="258"/>
    </row>
    <row r="6180" customHeight="1" spans="1:2">
      <c r="A6180" s="253"/>
      <c r="B6180" s="258"/>
    </row>
    <row r="6181" customHeight="1" spans="1:2">
      <c r="A6181" s="253"/>
      <c r="B6181" s="258"/>
    </row>
    <row r="6182" customHeight="1" spans="1:2">
      <c r="A6182" s="253"/>
      <c r="B6182" s="258"/>
    </row>
    <row r="6183" customHeight="1" spans="1:2">
      <c r="A6183" s="253"/>
      <c r="B6183" s="258"/>
    </row>
    <row r="6184" customHeight="1" spans="1:2">
      <c r="A6184" s="253"/>
      <c r="B6184" s="258"/>
    </row>
    <row r="6185" customHeight="1" spans="1:2">
      <c r="A6185" s="253"/>
      <c r="B6185" s="258"/>
    </row>
    <row r="6186" customHeight="1" spans="1:2">
      <c r="A6186" s="253"/>
      <c r="B6186" s="258"/>
    </row>
    <row r="6187" customHeight="1" spans="1:2">
      <c r="A6187" s="253"/>
      <c r="B6187" s="258"/>
    </row>
    <row r="6188" customHeight="1" spans="1:2">
      <c r="A6188" s="253"/>
      <c r="B6188" s="258"/>
    </row>
    <row r="6189" customHeight="1" spans="1:2">
      <c r="A6189" s="253"/>
      <c r="B6189" s="258"/>
    </row>
    <row r="6190" customHeight="1" spans="1:2">
      <c r="A6190" s="253"/>
      <c r="B6190" s="258"/>
    </row>
    <row r="6191" customHeight="1" spans="1:2">
      <c r="A6191" s="253"/>
      <c r="B6191" s="258"/>
    </row>
    <row r="6192" customHeight="1" spans="1:2">
      <c r="A6192" s="253"/>
      <c r="B6192" s="258"/>
    </row>
    <row r="6193" customHeight="1" spans="1:2">
      <c r="A6193" s="253"/>
      <c r="B6193" s="258"/>
    </row>
    <row r="6194" customHeight="1" spans="1:2">
      <c r="A6194" s="253"/>
      <c r="B6194" s="258"/>
    </row>
    <row r="6195" customHeight="1" spans="1:2">
      <c r="A6195" s="253"/>
      <c r="B6195" s="258"/>
    </row>
    <row r="6196" customHeight="1" spans="1:2">
      <c r="A6196" s="253"/>
      <c r="B6196" s="258"/>
    </row>
    <row r="6197" customHeight="1" spans="1:2">
      <c r="A6197" s="253"/>
      <c r="B6197" s="258"/>
    </row>
    <row r="6198" customHeight="1" spans="1:2">
      <c r="A6198" s="253"/>
      <c r="B6198" s="258"/>
    </row>
    <row r="6199" customHeight="1" spans="1:2">
      <c r="A6199" s="253"/>
      <c r="B6199" s="258"/>
    </row>
    <row r="6200" customHeight="1" spans="1:2">
      <c r="A6200" s="253"/>
      <c r="B6200" s="258"/>
    </row>
    <row r="6201" customHeight="1" spans="1:2">
      <c r="A6201" s="253"/>
      <c r="B6201" s="258"/>
    </row>
    <row r="6202" customHeight="1" spans="1:2">
      <c r="A6202" s="253"/>
      <c r="B6202" s="258"/>
    </row>
    <row r="6203" customHeight="1" spans="1:2">
      <c r="A6203" s="253"/>
      <c r="B6203" s="258"/>
    </row>
    <row r="6204" customHeight="1" spans="1:2">
      <c r="A6204" s="253"/>
      <c r="B6204" s="258"/>
    </row>
    <row r="6205" customHeight="1" spans="1:2">
      <c r="A6205" s="253"/>
      <c r="B6205" s="258"/>
    </row>
    <row r="6206" customHeight="1" spans="1:2">
      <c r="A6206" s="253"/>
      <c r="B6206" s="258"/>
    </row>
    <row r="6207" customHeight="1" spans="1:2">
      <c r="A6207" s="253"/>
      <c r="B6207" s="258"/>
    </row>
    <row r="6208" customHeight="1" spans="1:2">
      <c r="A6208" s="253"/>
      <c r="B6208" s="258"/>
    </row>
    <row r="6209" customHeight="1" spans="1:2">
      <c r="A6209" s="253"/>
      <c r="B6209" s="258"/>
    </row>
    <row r="6210" customHeight="1" spans="1:2">
      <c r="A6210" s="253"/>
      <c r="B6210" s="258"/>
    </row>
    <row r="6211" customHeight="1" spans="1:2">
      <c r="A6211" s="253"/>
      <c r="B6211" s="258"/>
    </row>
    <row r="6212" customHeight="1" spans="1:2">
      <c r="A6212" s="253"/>
      <c r="B6212" s="258"/>
    </row>
    <row r="6213" customHeight="1" spans="1:2">
      <c r="A6213" s="253"/>
      <c r="B6213" s="258"/>
    </row>
    <row r="6214" customHeight="1" spans="1:2">
      <c r="A6214" s="253"/>
      <c r="B6214" s="258"/>
    </row>
    <row r="6215" customHeight="1" spans="1:2">
      <c r="A6215" s="253"/>
      <c r="B6215" s="258"/>
    </row>
    <row r="6216" customHeight="1" spans="1:2">
      <c r="A6216" s="253"/>
      <c r="B6216" s="258"/>
    </row>
    <row r="6217" customHeight="1" spans="1:2">
      <c r="A6217" s="253"/>
      <c r="B6217" s="258"/>
    </row>
    <row r="6218" customHeight="1" spans="1:2">
      <c r="A6218" s="253"/>
      <c r="B6218" s="258"/>
    </row>
    <row r="6219" customHeight="1" spans="1:2">
      <c r="A6219" s="253"/>
      <c r="B6219" s="258"/>
    </row>
    <row r="6220" customHeight="1" spans="1:2">
      <c r="A6220" s="253"/>
      <c r="B6220" s="258"/>
    </row>
    <row r="6221" customHeight="1" spans="1:2">
      <c r="A6221" s="253"/>
      <c r="B6221" s="258"/>
    </row>
    <row r="6222" customHeight="1" spans="1:2">
      <c r="A6222" s="253"/>
      <c r="B6222" s="258"/>
    </row>
    <row r="6223" customHeight="1" spans="1:2">
      <c r="A6223" s="253"/>
      <c r="B6223" s="258"/>
    </row>
    <row r="6224" customHeight="1" spans="1:2">
      <c r="A6224" s="253"/>
      <c r="B6224" s="258"/>
    </row>
    <row r="6225" customHeight="1" spans="1:2">
      <c r="A6225" s="253"/>
      <c r="B6225" s="258"/>
    </row>
    <row r="6226" customHeight="1" spans="1:2">
      <c r="A6226" s="253"/>
      <c r="B6226" s="258"/>
    </row>
    <row r="6227" customHeight="1" spans="1:2">
      <c r="A6227" s="253"/>
      <c r="B6227" s="258"/>
    </row>
    <row r="6228" customHeight="1" spans="1:2">
      <c r="A6228" s="253"/>
      <c r="B6228" s="258"/>
    </row>
    <row r="6229" customHeight="1" spans="1:2">
      <c r="A6229" s="253"/>
      <c r="B6229" s="258"/>
    </row>
    <row r="6230" customHeight="1" spans="1:2">
      <c r="A6230" s="253"/>
      <c r="B6230" s="258"/>
    </row>
    <row r="6231" customHeight="1" spans="1:2">
      <c r="A6231" s="253"/>
      <c r="B6231" s="258"/>
    </row>
    <row r="6232" customHeight="1" spans="1:2">
      <c r="A6232" s="253"/>
      <c r="B6232" s="258"/>
    </row>
    <row r="6233" customHeight="1" spans="1:2">
      <c r="A6233" s="253"/>
      <c r="B6233" s="258"/>
    </row>
    <row r="6234" customHeight="1" spans="1:2">
      <c r="A6234" s="253"/>
      <c r="B6234" s="258"/>
    </row>
    <row r="6235" customHeight="1" spans="1:2">
      <c r="A6235" s="253"/>
      <c r="B6235" s="258"/>
    </row>
    <row r="6236" customHeight="1" spans="1:2">
      <c r="A6236" s="253"/>
      <c r="B6236" s="258"/>
    </row>
    <row r="6237" customHeight="1" spans="1:2">
      <c r="A6237" s="253"/>
      <c r="B6237" s="258"/>
    </row>
    <row r="6238" customHeight="1" spans="1:2">
      <c r="A6238" s="253"/>
      <c r="B6238" s="258"/>
    </row>
    <row r="6239" customHeight="1" spans="1:2">
      <c r="A6239" s="253"/>
      <c r="B6239" s="258"/>
    </row>
    <row r="6240" customHeight="1" spans="1:2">
      <c r="A6240" s="253"/>
      <c r="B6240" s="258"/>
    </row>
    <row r="6241" customHeight="1" spans="1:2">
      <c r="A6241" s="253"/>
      <c r="B6241" s="258"/>
    </row>
    <row r="6242" customHeight="1" spans="1:2">
      <c r="A6242" s="253"/>
      <c r="B6242" s="258"/>
    </row>
    <row r="6243" customHeight="1" spans="1:2">
      <c r="A6243" s="253"/>
      <c r="B6243" s="258"/>
    </row>
    <row r="6244" customHeight="1" spans="1:2">
      <c r="A6244" s="253"/>
      <c r="B6244" s="258"/>
    </row>
    <row r="6245" customHeight="1" spans="1:2">
      <c r="A6245" s="253"/>
      <c r="B6245" s="258"/>
    </row>
    <row r="6246" customHeight="1" spans="1:2">
      <c r="A6246" s="253"/>
      <c r="B6246" s="258"/>
    </row>
    <row r="6247" customHeight="1" spans="1:1">
      <c r="A6247" s="253"/>
    </row>
    <row r="6248" customHeight="1" spans="1:1">
      <c r="A6248" s="253"/>
    </row>
    <row r="6249" customHeight="1" spans="1:1">
      <c r="A6249" s="253"/>
    </row>
    <row r="6250" customHeight="1" spans="1:1">
      <c r="A6250" s="253"/>
    </row>
  </sheetData>
  <mergeCells count="1">
    <mergeCell ref="A2:B2"/>
  </mergeCells>
  <printOptions horizontalCentered="1"/>
  <pageMargins left="0.160416666666667" right="0.160416666666667" top="0.605555555555556" bottom="0.605555555555556" header="0.302777777777778" footer="0.302777777777778"/>
  <pageSetup paperSize="8" scale="170" fitToHeight="0" orientation="landscape"/>
  <headerFooter alignWithMargins="0">
    <oddFooter>&amp;C第 &amp;P 页，共 &amp;N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50"/>
  <sheetViews>
    <sheetView workbookViewId="0">
      <selection activeCell="B15" sqref="B15"/>
    </sheetView>
  </sheetViews>
  <sheetFormatPr defaultColWidth="18.625" defaultRowHeight="18" customHeight="1" outlineLevelCol="3"/>
  <cols>
    <col min="1" max="1" width="36.25" style="66" customWidth="1"/>
    <col min="2" max="2" width="43.5" style="67" customWidth="1"/>
    <col min="3" max="3" width="18.625" style="66" customWidth="1"/>
    <col min="4" max="16384" width="18.625" style="66"/>
  </cols>
  <sheetData>
    <row r="1" s="64" customFormat="1" customHeight="1" spans="1:2">
      <c r="A1" s="3" t="s">
        <v>2725</v>
      </c>
      <c r="B1" s="68"/>
    </row>
    <row r="2" ht="42.75" customHeight="1" spans="1:2">
      <c r="A2" s="249" t="s">
        <v>2726</v>
      </c>
      <c r="B2" s="250"/>
    </row>
    <row r="3" ht="24.95" customHeight="1" spans="1:2">
      <c r="A3" s="71"/>
      <c r="B3" s="251" t="s">
        <v>2727</v>
      </c>
    </row>
    <row r="4" ht="24.95" customHeight="1" spans="1:2">
      <c r="A4" s="71"/>
      <c r="B4" s="72" t="s">
        <v>2672</v>
      </c>
    </row>
    <row r="5" s="65" customFormat="1" ht="24.95" customHeight="1" spans="1:2">
      <c r="A5" s="73" t="s">
        <v>2722</v>
      </c>
      <c r="B5" s="73" t="s">
        <v>2723</v>
      </c>
    </row>
    <row r="6" ht="24.95" customHeight="1" spans="1:2">
      <c r="A6" s="252" t="s">
        <v>2675</v>
      </c>
      <c r="B6" s="75">
        <v>52074984.56</v>
      </c>
    </row>
    <row r="7" ht="24.95" customHeight="1" spans="1:2">
      <c r="A7" s="252" t="s">
        <v>2676</v>
      </c>
      <c r="B7" s="75">
        <v>21058778430.43</v>
      </c>
    </row>
    <row r="8" ht="24.95" customHeight="1" spans="1:2">
      <c r="A8" s="252" t="s">
        <v>2677</v>
      </c>
      <c r="B8" s="75">
        <v>27375442618.75</v>
      </c>
    </row>
    <row r="9" ht="24.95" customHeight="1" spans="1:2">
      <c r="A9" s="252" t="s">
        <v>2678</v>
      </c>
      <c r="B9" s="75">
        <v>3389155317.41</v>
      </c>
    </row>
    <row r="10" ht="24.95" customHeight="1" spans="1:2">
      <c r="A10" s="252" t="s">
        <v>2679</v>
      </c>
      <c r="B10" s="75">
        <v>8225531079.97</v>
      </c>
    </row>
    <row r="11" ht="24.95" customHeight="1" spans="1:2">
      <c r="A11" s="73" t="s">
        <v>2724</v>
      </c>
      <c r="B11" s="77">
        <f>SUM(B6:B10)</f>
        <v>60100982431.12</v>
      </c>
    </row>
    <row r="12" s="64" customFormat="1" customHeight="1" spans="2:2">
      <c r="B12" s="68"/>
    </row>
    <row r="13" s="64" customFormat="1" customHeight="1" spans="2:2">
      <c r="B13" s="68"/>
    </row>
    <row r="14" s="64" customFormat="1" customHeight="1" spans="2:2">
      <c r="B14" s="68"/>
    </row>
    <row r="15" s="64" customFormat="1" customHeight="1" spans="2:2">
      <c r="B15" s="68"/>
    </row>
    <row r="16" s="64" customFormat="1" customHeight="1" spans="2:2">
      <c r="B16" s="68"/>
    </row>
    <row r="17" s="64" customFormat="1" customHeight="1" spans="2:2">
      <c r="B17" s="68"/>
    </row>
    <row r="18" s="64" customFormat="1" customHeight="1" spans="2:2">
      <c r="B18" s="68"/>
    </row>
    <row r="19" s="64" customFormat="1" customHeight="1" spans="2:2">
      <c r="B19" s="68"/>
    </row>
    <row r="20" s="64" customFormat="1" customHeight="1" spans="2:2">
      <c r="B20" s="68"/>
    </row>
    <row r="21" s="64" customFormat="1" customHeight="1" spans="2:2">
      <c r="B21" s="68"/>
    </row>
    <row r="22" s="64" customFormat="1" customHeight="1" spans="2:2">
      <c r="B22" s="68"/>
    </row>
    <row r="23" s="64" customFormat="1" customHeight="1" spans="2:2">
      <c r="B23" s="68"/>
    </row>
    <row r="24" s="64" customFormat="1" customHeight="1" spans="2:2">
      <c r="B24" s="68"/>
    </row>
    <row r="25" s="64" customFormat="1" customHeight="1" spans="2:2">
      <c r="B25" s="68"/>
    </row>
    <row r="26" s="64" customFormat="1" customHeight="1" spans="2:2">
      <c r="B26" s="68"/>
    </row>
    <row r="27" s="64" customFormat="1" customHeight="1" spans="2:2">
      <c r="B27" s="68"/>
    </row>
    <row r="28" s="64" customFormat="1" customHeight="1" spans="2:2">
      <c r="B28" s="68"/>
    </row>
    <row r="29" s="64" customFormat="1" customHeight="1" spans="2:2">
      <c r="B29" s="68"/>
    </row>
    <row r="30" s="64" customFormat="1" customHeight="1" spans="2:2">
      <c r="B30" s="68"/>
    </row>
    <row r="31" s="64" customFormat="1" customHeight="1" spans="2:2">
      <c r="B31" s="68"/>
    </row>
    <row r="32" s="64" customFormat="1" customHeight="1" spans="2:2">
      <c r="B32" s="68"/>
    </row>
    <row r="33" s="64" customFormat="1" customHeight="1" spans="2:2">
      <c r="B33" s="68"/>
    </row>
    <row r="34" s="64" customFormat="1" customHeight="1" spans="2:2">
      <c r="B34" s="68"/>
    </row>
    <row r="35" s="64" customFormat="1" customHeight="1" spans="2:2">
      <c r="B35" s="68"/>
    </row>
    <row r="36" s="64" customFormat="1" customHeight="1" spans="2:2">
      <c r="B36" s="68"/>
    </row>
    <row r="37" s="64" customFormat="1" customHeight="1" spans="2:2">
      <c r="B37" s="68"/>
    </row>
    <row r="38" s="64" customFormat="1" customHeight="1" spans="2:2">
      <c r="B38" s="68"/>
    </row>
    <row r="39" s="64" customFormat="1" customHeight="1" spans="2:2">
      <c r="B39" s="68"/>
    </row>
    <row r="40" s="64" customFormat="1" customHeight="1" spans="2:2">
      <c r="B40" s="68"/>
    </row>
    <row r="41" s="64" customFormat="1" customHeight="1" spans="2:2">
      <c r="B41" s="68"/>
    </row>
    <row r="42" s="64" customFormat="1" customHeight="1" spans="2:2">
      <c r="B42" s="68"/>
    </row>
    <row r="43" s="64" customFormat="1" customHeight="1" spans="2:2">
      <c r="B43" s="68"/>
    </row>
    <row r="44" s="64" customFormat="1" customHeight="1" spans="2:2">
      <c r="B44" s="68"/>
    </row>
    <row r="45" s="64" customFormat="1" customHeight="1" spans="2:2">
      <c r="B45" s="68"/>
    </row>
    <row r="46" s="64" customFormat="1" customHeight="1" spans="2:2">
      <c r="B46" s="68"/>
    </row>
    <row r="47" s="64" customFormat="1" customHeight="1" spans="2:2">
      <c r="B47" s="68"/>
    </row>
    <row r="48" s="64" customFormat="1" customHeight="1" spans="2:2">
      <c r="B48" s="68"/>
    </row>
    <row r="49" s="64" customFormat="1" customHeight="1" spans="2:2">
      <c r="B49" s="68"/>
    </row>
    <row r="50" s="64" customFormat="1" customHeight="1" spans="2:2">
      <c r="B50" s="68"/>
    </row>
    <row r="51" s="64" customFormat="1" customHeight="1" spans="2:2">
      <c r="B51" s="68"/>
    </row>
    <row r="52" s="64" customFormat="1" customHeight="1" spans="2:2">
      <c r="B52" s="68"/>
    </row>
    <row r="53" s="64" customFormat="1" customHeight="1" spans="2:2">
      <c r="B53" s="68"/>
    </row>
    <row r="54" s="64" customFormat="1" customHeight="1" spans="2:2">
      <c r="B54" s="68"/>
    </row>
    <row r="55" s="64" customFormat="1" customHeight="1" spans="2:2">
      <c r="B55" s="68"/>
    </row>
    <row r="56" s="64" customFormat="1" customHeight="1" spans="2:2">
      <c r="B56" s="68"/>
    </row>
    <row r="57" s="64" customFormat="1" customHeight="1" spans="2:2">
      <c r="B57" s="68"/>
    </row>
    <row r="58" s="64" customFormat="1" customHeight="1" spans="2:2">
      <c r="B58" s="68"/>
    </row>
    <row r="59" s="64" customFormat="1" customHeight="1" spans="2:2">
      <c r="B59" s="68"/>
    </row>
    <row r="60" s="64" customFormat="1" customHeight="1" spans="2:2">
      <c r="B60" s="68"/>
    </row>
    <row r="61" s="64" customFormat="1" customHeight="1" spans="2:2">
      <c r="B61" s="68"/>
    </row>
    <row r="62" s="64" customFormat="1" customHeight="1" spans="2:2">
      <c r="B62" s="68"/>
    </row>
    <row r="63" s="64" customFormat="1" customHeight="1" spans="2:2">
      <c r="B63" s="68"/>
    </row>
    <row r="64" s="64" customFormat="1" customHeight="1" spans="2:2">
      <c r="B64" s="68"/>
    </row>
    <row r="65" s="64" customFormat="1" customHeight="1" spans="2:2">
      <c r="B65" s="68"/>
    </row>
    <row r="66" s="64" customFormat="1" customHeight="1" spans="2:2">
      <c r="B66" s="68"/>
    </row>
    <row r="67" s="64" customFormat="1" customHeight="1" spans="2:2">
      <c r="B67" s="68"/>
    </row>
    <row r="68" s="64" customFormat="1" customHeight="1" spans="2:2">
      <c r="B68" s="68"/>
    </row>
    <row r="69" s="64" customFormat="1" customHeight="1" spans="2:2">
      <c r="B69" s="68"/>
    </row>
    <row r="70" s="64" customFormat="1" customHeight="1" spans="2:2">
      <c r="B70" s="68"/>
    </row>
    <row r="71" s="64" customFormat="1" customHeight="1" spans="2:2">
      <c r="B71" s="68"/>
    </row>
    <row r="72" s="64" customFormat="1" customHeight="1" spans="2:2">
      <c r="B72" s="68"/>
    </row>
    <row r="73" s="64" customFormat="1" customHeight="1" spans="2:2">
      <c r="B73" s="68"/>
    </row>
    <row r="74" s="64" customFormat="1" customHeight="1" spans="2:2">
      <c r="B74" s="68"/>
    </row>
    <row r="75" s="64" customFormat="1" customHeight="1" spans="2:2">
      <c r="B75" s="68"/>
    </row>
    <row r="76" s="64" customFormat="1" customHeight="1" spans="2:2">
      <c r="B76" s="68"/>
    </row>
    <row r="77" s="64" customFormat="1" customHeight="1" spans="2:2">
      <c r="B77" s="68"/>
    </row>
    <row r="78" s="64" customFormat="1" customHeight="1" spans="2:2">
      <c r="B78" s="68"/>
    </row>
    <row r="79" s="64" customFormat="1" customHeight="1" spans="2:2">
      <c r="B79" s="68"/>
    </row>
    <row r="80" s="64" customFormat="1" customHeight="1" spans="2:2">
      <c r="B80" s="68"/>
    </row>
    <row r="81" s="64" customFormat="1" customHeight="1" spans="2:2">
      <c r="B81" s="68"/>
    </row>
    <row r="82" s="64" customFormat="1" customHeight="1" spans="2:2">
      <c r="B82" s="68"/>
    </row>
    <row r="83" s="64" customFormat="1" customHeight="1" spans="2:2">
      <c r="B83" s="68"/>
    </row>
    <row r="84" s="64" customFormat="1" customHeight="1" spans="2:2">
      <c r="B84" s="68"/>
    </row>
    <row r="85" s="64" customFormat="1" customHeight="1" spans="2:2">
      <c r="B85" s="68"/>
    </row>
    <row r="86" s="64" customFormat="1" customHeight="1" spans="2:2">
      <c r="B86" s="68"/>
    </row>
    <row r="87" s="64" customFormat="1" customHeight="1" spans="2:2">
      <c r="B87" s="68"/>
    </row>
    <row r="88" s="64" customFormat="1" customHeight="1" spans="2:2">
      <c r="B88" s="68"/>
    </row>
    <row r="89" s="64" customFormat="1" customHeight="1" spans="2:2">
      <c r="B89" s="68"/>
    </row>
    <row r="90" s="64" customFormat="1" customHeight="1" spans="2:2">
      <c r="B90" s="68"/>
    </row>
    <row r="91" s="64" customFormat="1" customHeight="1" spans="2:2">
      <c r="B91" s="68"/>
    </row>
    <row r="92" s="64" customFormat="1" customHeight="1" spans="2:2">
      <c r="B92" s="68"/>
    </row>
    <row r="93" s="64" customFormat="1" customHeight="1" spans="2:2">
      <c r="B93" s="68"/>
    </row>
    <row r="94" s="64" customFormat="1" customHeight="1" spans="2:2">
      <c r="B94" s="68"/>
    </row>
    <row r="95" s="64" customFormat="1" customHeight="1" spans="2:2">
      <c r="B95" s="68"/>
    </row>
    <row r="96" s="64" customFormat="1" customHeight="1" spans="2:2">
      <c r="B96" s="68"/>
    </row>
    <row r="97" s="64" customFormat="1" customHeight="1" spans="2:2">
      <c r="B97" s="68"/>
    </row>
    <row r="98" s="64" customFormat="1" customHeight="1" spans="2:2">
      <c r="B98" s="68"/>
    </row>
    <row r="99" s="64" customFormat="1" customHeight="1" spans="2:2">
      <c r="B99" s="68"/>
    </row>
    <row r="100" s="64" customFormat="1" customHeight="1" spans="2:2">
      <c r="B100" s="68"/>
    </row>
    <row r="101" s="64" customFormat="1" customHeight="1" spans="2:2">
      <c r="B101" s="68"/>
    </row>
    <row r="102" s="64" customFormat="1" customHeight="1" spans="2:2">
      <c r="B102" s="68"/>
    </row>
    <row r="103" s="64" customFormat="1" customHeight="1" spans="2:2">
      <c r="B103" s="68"/>
    </row>
    <row r="104" s="64" customFormat="1" customHeight="1" spans="2:2">
      <c r="B104" s="68"/>
    </row>
    <row r="105" s="64" customFormat="1" customHeight="1" spans="2:2">
      <c r="B105" s="68"/>
    </row>
    <row r="106" s="64" customFormat="1" customHeight="1" spans="2:2">
      <c r="B106" s="68"/>
    </row>
    <row r="107" s="64" customFormat="1" customHeight="1" spans="2:2">
      <c r="B107" s="68"/>
    </row>
    <row r="108" s="64" customFormat="1" customHeight="1" spans="2:2">
      <c r="B108" s="68"/>
    </row>
    <row r="109" s="64" customFormat="1" customHeight="1" spans="2:2">
      <c r="B109" s="68"/>
    </row>
    <row r="110" s="64" customFormat="1" customHeight="1" spans="2:2">
      <c r="B110" s="68"/>
    </row>
    <row r="111" s="64" customFormat="1" customHeight="1" spans="2:2">
      <c r="B111" s="68"/>
    </row>
    <row r="112" s="64" customFormat="1" customHeight="1" spans="2:2">
      <c r="B112" s="68"/>
    </row>
    <row r="113" s="64" customFormat="1" customHeight="1" spans="2:2">
      <c r="B113" s="68"/>
    </row>
    <row r="114" s="64" customFormat="1" customHeight="1" spans="2:2">
      <c r="B114" s="68"/>
    </row>
    <row r="115" s="64" customFormat="1" customHeight="1" spans="2:2">
      <c r="B115" s="68"/>
    </row>
    <row r="116" s="64" customFormat="1" customHeight="1" spans="2:2">
      <c r="B116" s="68"/>
    </row>
    <row r="117" s="64" customFormat="1" customHeight="1" spans="2:2">
      <c r="B117" s="68"/>
    </row>
    <row r="118" s="64" customFormat="1" customHeight="1" spans="2:2">
      <c r="B118" s="68"/>
    </row>
    <row r="119" s="64" customFormat="1" customHeight="1" spans="2:2">
      <c r="B119" s="68"/>
    </row>
    <row r="120" s="64" customFormat="1" customHeight="1" spans="2:2">
      <c r="B120" s="68"/>
    </row>
    <row r="121" s="64" customFormat="1" customHeight="1" spans="2:2">
      <c r="B121" s="68"/>
    </row>
    <row r="122" s="64" customFormat="1" customHeight="1" spans="2:2">
      <c r="B122" s="68"/>
    </row>
    <row r="123" s="64" customFormat="1" customHeight="1" spans="2:2">
      <c r="B123" s="68"/>
    </row>
    <row r="124" s="64" customFormat="1" customHeight="1" spans="2:2">
      <c r="B124" s="68"/>
    </row>
    <row r="125" s="64" customFormat="1" customHeight="1" spans="2:2">
      <c r="B125" s="68"/>
    </row>
    <row r="126" s="64" customFormat="1" customHeight="1" spans="2:2">
      <c r="B126" s="68"/>
    </row>
    <row r="127" s="64" customFormat="1" customHeight="1" spans="2:2">
      <c r="B127" s="68"/>
    </row>
    <row r="128" s="64" customFormat="1" customHeight="1" spans="2:2">
      <c r="B128" s="68"/>
    </row>
    <row r="129" s="64" customFormat="1" customHeight="1" spans="2:2">
      <c r="B129" s="68"/>
    </row>
    <row r="130" s="64" customFormat="1" customHeight="1" spans="2:2">
      <c r="B130" s="68"/>
    </row>
    <row r="131" s="64" customFormat="1" customHeight="1" spans="2:2">
      <c r="B131" s="68"/>
    </row>
    <row r="132" s="64" customFormat="1" customHeight="1" spans="2:2">
      <c r="B132" s="68"/>
    </row>
    <row r="133" s="64" customFormat="1" customHeight="1" spans="2:2">
      <c r="B133" s="68"/>
    </row>
    <row r="134" s="64" customFormat="1" customHeight="1" spans="2:2">
      <c r="B134" s="68"/>
    </row>
    <row r="135" s="64" customFormat="1" customHeight="1" spans="2:2">
      <c r="B135" s="68"/>
    </row>
    <row r="136" s="64" customFormat="1" customHeight="1" spans="2:2">
      <c r="B136" s="68"/>
    </row>
    <row r="137" s="64" customFormat="1" customHeight="1" spans="2:2">
      <c r="B137" s="68"/>
    </row>
    <row r="138" s="64" customFormat="1" customHeight="1" spans="2:2">
      <c r="B138" s="68"/>
    </row>
    <row r="139" s="64" customFormat="1" customHeight="1" spans="2:2">
      <c r="B139" s="68"/>
    </row>
    <row r="140" s="64" customFormat="1" customHeight="1" spans="2:2">
      <c r="B140" s="68"/>
    </row>
    <row r="141" s="64" customFormat="1" customHeight="1" spans="2:2">
      <c r="B141" s="68"/>
    </row>
    <row r="142" s="64" customFormat="1" customHeight="1" spans="2:2">
      <c r="B142" s="68"/>
    </row>
    <row r="143" s="64" customFormat="1" customHeight="1" spans="2:2">
      <c r="B143" s="68"/>
    </row>
    <row r="144" s="64" customFormat="1" customHeight="1" spans="2:2">
      <c r="B144" s="68"/>
    </row>
    <row r="145" s="64" customFormat="1" customHeight="1" spans="2:2">
      <c r="B145" s="68"/>
    </row>
    <row r="146" s="64" customFormat="1" customHeight="1" spans="2:2">
      <c r="B146" s="68"/>
    </row>
    <row r="147" s="64" customFormat="1" customHeight="1" spans="2:2">
      <c r="B147" s="68"/>
    </row>
    <row r="148" s="64" customFormat="1" customHeight="1" spans="2:2">
      <c r="B148" s="68"/>
    </row>
    <row r="149" s="64" customFormat="1" customHeight="1" spans="2:2">
      <c r="B149" s="68"/>
    </row>
    <row r="150" s="64" customFormat="1" customHeight="1" spans="2:2">
      <c r="B150" s="68"/>
    </row>
    <row r="151" s="64" customFormat="1" customHeight="1" spans="2:2">
      <c r="B151" s="68"/>
    </row>
    <row r="152" s="64" customFormat="1" customHeight="1" spans="2:2">
      <c r="B152" s="68"/>
    </row>
    <row r="153" s="64" customFormat="1" customHeight="1" spans="2:2">
      <c r="B153" s="68"/>
    </row>
    <row r="154" s="64" customFormat="1" customHeight="1" spans="2:2">
      <c r="B154" s="68"/>
    </row>
    <row r="155" s="64" customFormat="1" customHeight="1" spans="2:2">
      <c r="B155" s="68"/>
    </row>
    <row r="156" s="64" customFormat="1" customHeight="1" spans="2:2">
      <c r="B156" s="68"/>
    </row>
    <row r="157" s="64" customFormat="1" customHeight="1" spans="2:2">
      <c r="B157" s="68"/>
    </row>
    <row r="158" s="64" customFormat="1" customHeight="1" spans="2:2">
      <c r="B158" s="68"/>
    </row>
    <row r="159" s="64" customFormat="1" customHeight="1" spans="2:2">
      <c r="B159" s="68"/>
    </row>
    <row r="160" s="64" customFormat="1" customHeight="1" spans="2:2">
      <c r="B160" s="68"/>
    </row>
    <row r="161" s="64" customFormat="1" customHeight="1" spans="2:2">
      <c r="B161" s="68"/>
    </row>
    <row r="162" s="64" customFormat="1" customHeight="1" spans="2:2">
      <c r="B162" s="68"/>
    </row>
    <row r="163" s="64" customFormat="1" customHeight="1" spans="2:2">
      <c r="B163" s="68"/>
    </row>
    <row r="164" s="64" customFormat="1" customHeight="1" spans="2:2">
      <c r="B164" s="68"/>
    </row>
    <row r="165" s="64" customFormat="1" customHeight="1" spans="2:2">
      <c r="B165" s="68"/>
    </row>
    <row r="166" s="64" customFormat="1" customHeight="1" spans="2:2">
      <c r="B166" s="68"/>
    </row>
    <row r="167" s="64" customFormat="1" customHeight="1" spans="2:2">
      <c r="B167" s="68"/>
    </row>
    <row r="168" s="64" customFormat="1" customHeight="1" spans="2:2">
      <c r="B168" s="68"/>
    </row>
    <row r="169" s="64" customFormat="1" customHeight="1" spans="2:2">
      <c r="B169" s="68"/>
    </row>
    <row r="170" s="64" customFormat="1" customHeight="1" spans="2:2">
      <c r="B170" s="68"/>
    </row>
    <row r="171" s="64" customFormat="1" customHeight="1" spans="2:2">
      <c r="B171" s="68"/>
    </row>
    <row r="172" s="64" customFormat="1" customHeight="1" spans="2:2">
      <c r="B172" s="68"/>
    </row>
    <row r="173" s="64" customFormat="1" customHeight="1" spans="2:2">
      <c r="B173" s="68"/>
    </row>
    <row r="174" s="64" customFormat="1" customHeight="1" spans="2:2">
      <c r="B174" s="68"/>
    </row>
    <row r="175" s="64" customFormat="1" customHeight="1" spans="2:2">
      <c r="B175" s="68"/>
    </row>
    <row r="176" s="64" customFormat="1" customHeight="1" spans="2:2">
      <c r="B176" s="68"/>
    </row>
    <row r="177" s="64" customFormat="1" customHeight="1" spans="2:2">
      <c r="B177" s="68"/>
    </row>
    <row r="178" s="64" customFormat="1" customHeight="1" spans="2:2">
      <c r="B178" s="68"/>
    </row>
    <row r="179" s="64" customFormat="1" customHeight="1" spans="2:2">
      <c r="B179" s="68"/>
    </row>
    <row r="180" s="64" customFormat="1" customHeight="1" spans="2:2">
      <c r="B180" s="68"/>
    </row>
    <row r="181" s="64" customFormat="1" customHeight="1" spans="2:2">
      <c r="B181" s="68"/>
    </row>
    <row r="182" s="64" customFormat="1" customHeight="1" spans="2:2">
      <c r="B182" s="68"/>
    </row>
    <row r="183" s="64" customFormat="1" customHeight="1" spans="2:2">
      <c r="B183" s="68"/>
    </row>
    <row r="184" s="64" customFormat="1" customHeight="1" spans="2:2">
      <c r="B184" s="68"/>
    </row>
    <row r="185" s="64" customFormat="1" customHeight="1" spans="2:2">
      <c r="B185" s="68"/>
    </row>
    <row r="186" s="64" customFormat="1" customHeight="1" spans="2:2">
      <c r="B186" s="68"/>
    </row>
    <row r="187" s="64" customFormat="1" customHeight="1" spans="2:2">
      <c r="B187" s="68"/>
    </row>
    <row r="188" s="64" customFormat="1" customHeight="1" spans="2:2">
      <c r="B188" s="68"/>
    </row>
    <row r="189" s="64" customFormat="1" customHeight="1" spans="2:2">
      <c r="B189" s="68"/>
    </row>
    <row r="190" s="64" customFormat="1" customHeight="1" spans="2:2">
      <c r="B190" s="68"/>
    </row>
    <row r="191" s="64" customFormat="1" customHeight="1" spans="2:2">
      <c r="B191" s="68"/>
    </row>
    <row r="192" s="64" customFormat="1" customHeight="1" spans="2:2">
      <c r="B192" s="68"/>
    </row>
    <row r="193" s="64" customFormat="1" customHeight="1" spans="2:2">
      <c r="B193" s="68"/>
    </row>
    <row r="194" s="64" customFormat="1" customHeight="1" spans="2:2">
      <c r="B194" s="68"/>
    </row>
    <row r="195" s="64" customFormat="1" customHeight="1" spans="2:2">
      <c r="B195" s="68"/>
    </row>
    <row r="196" s="64" customFormat="1" customHeight="1" spans="2:2">
      <c r="B196" s="68"/>
    </row>
    <row r="197" s="64" customFormat="1" customHeight="1" spans="2:2">
      <c r="B197" s="68"/>
    </row>
    <row r="198" s="64" customFormat="1" customHeight="1" spans="2:2">
      <c r="B198" s="68"/>
    </row>
    <row r="199" s="64" customFormat="1" customHeight="1" spans="2:2">
      <c r="B199" s="68"/>
    </row>
    <row r="200" s="64" customFormat="1" customHeight="1" spans="2:2">
      <c r="B200" s="68"/>
    </row>
    <row r="201" s="64" customFormat="1" customHeight="1" spans="2:2">
      <c r="B201" s="68"/>
    </row>
    <row r="202" s="64" customFormat="1" customHeight="1" spans="2:2">
      <c r="B202" s="68"/>
    </row>
    <row r="203" s="64" customFormat="1" customHeight="1" spans="2:2">
      <c r="B203" s="68"/>
    </row>
    <row r="204" s="64" customFormat="1" customHeight="1" spans="2:2">
      <c r="B204" s="68"/>
    </row>
    <row r="205" s="64" customFormat="1" customHeight="1" spans="2:2">
      <c r="B205" s="68"/>
    </row>
    <row r="206" s="64" customFormat="1" customHeight="1" spans="2:2">
      <c r="B206" s="68"/>
    </row>
    <row r="207" s="64" customFormat="1" customHeight="1" spans="2:2">
      <c r="B207" s="68"/>
    </row>
    <row r="208" s="64" customFormat="1" customHeight="1" spans="2:2">
      <c r="B208" s="68"/>
    </row>
    <row r="209" s="64" customFormat="1" customHeight="1" spans="2:2">
      <c r="B209" s="68"/>
    </row>
    <row r="210" s="64" customFormat="1" customHeight="1" spans="2:2">
      <c r="B210" s="68"/>
    </row>
    <row r="211" s="64" customFormat="1" customHeight="1" spans="2:2">
      <c r="B211" s="68"/>
    </row>
    <row r="212" s="64" customFormat="1" customHeight="1" spans="2:2">
      <c r="B212" s="68"/>
    </row>
    <row r="213" s="64" customFormat="1" customHeight="1" spans="2:2">
      <c r="B213" s="68"/>
    </row>
    <row r="214" s="64" customFormat="1" customHeight="1" spans="2:2">
      <c r="B214" s="68"/>
    </row>
    <row r="215" s="64" customFormat="1" customHeight="1" spans="2:2">
      <c r="B215" s="68"/>
    </row>
    <row r="216" s="64" customFormat="1" customHeight="1" spans="2:2">
      <c r="B216" s="68"/>
    </row>
    <row r="217" s="64" customFormat="1" customHeight="1" spans="2:2">
      <c r="B217" s="68"/>
    </row>
    <row r="218" s="64" customFormat="1" customHeight="1" spans="2:2">
      <c r="B218" s="68"/>
    </row>
    <row r="219" s="64" customFormat="1" customHeight="1" spans="2:2">
      <c r="B219" s="68"/>
    </row>
    <row r="220" s="64" customFormat="1" customHeight="1" spans="2:2">
      <c r="B220" s="68"/>
    </row>
    <row r="221" s="64" customFormat="1" customHeight="1" spans="2:2">
      <c r="B221" s="68"/>
    </row>
    <row r="222" s="64" customFormat="1" customHeight="1" spans="2:2">
      <c r="B222" s="68"/>
    </row>
    <row r="223" s="64" customFormat="1" customHeight="1" spans="2:2">
      <c r="B223" s="68"/>
    </row>
    <row r="224" s="64" customFormat="1" customHeight="1" spans="2:2">
      <c r="B224" s="68"/>
    </row>
    <row r="225" s="64" customFormat="1" customHeight="1" spans="2:2">
      <c r="B225" s="68"/>
    </row>
    <row r="226" s="64" customFormat="1" customHeight="1" spans="2:2">
      <c r="B226" s="68"/>
    </row>
    <row r="227" s="64" customFormat="1" customHeight="1" spans="2:2">
      <c r="B227" s="68"/>
    </row>
    <row r="228" s="64" customFormat="1" customHeight="1" spans="2:2">
      <c r="B228" s="68"/>
    </row>
    <row r="229" s="64" customFormat="1" customHeight="1" spans="2:2">
      <c r="B229" s="68"/>
    </row>
    <row r="230" s="64" customFormat="1" customHeight="1" spans="2:2">
      <c r="B230" s="68"/>
    </row>
    <row r="231" s="64" customFormat="1" customHeight="1" spans="2:2">
      <c r="B231" s="68"/>
    </row>
    <row r="232" s="64" customFormat="1" customHeight="1" spans="2:2">
      <c r="B232" s="68"/>
    </row>
    <row r="233" s="64" customFormat="1" customHeight="1" spans="2:2">
      <c r="B233" s="68"/>
    </row>
    <row r="234" s="64" customFormat="1" customHeight="1" spans="2:2">
      <c r="B234" s="68"/>
    </row>
    <row r="235" s="64" customFormat="1" customHeight="1" spans="2:2">
      <c r="B235" s="68"/>
    </row>
    <row r="236" s="64" customFormat="1" customHeight="1" spans="2:2">
      <c r="B236" s="68"/>
    </row>
    <row r="237" s="64" customFormat="1" customHeight="1" spans="2:2">
      <c r="B237" s="68"/>
    </row>
    <row r="238" s="64" customFormat="1" customHeight="1" spans="2:2">
      <c r="B238" s="68"/>
    </row>
    <row r="239" s="64" customFormat="1" customHeight="1" spans="2:2">
      <c r="B239" s="68"/>
    </row>
    <row r="240" s="64" customFormat="1" customHeight="1" spans="2:2">
      <c r="B240" s="68"/>
    </row>
    <row r="241" s="64" customFormat="1" customHeight="1" spans="2:2">
      <c r="B241" s="68"/>
    </row>
    <row r="242" s="64" customFormat="1" customHeight="1" spans="2:2">
      <c r="B242" s="68"/>
    </row>
    <row r="243" s="64" customFormat="1" customHeight="1" spans="2:2">
      <c r="B243" s="68"/>
    </row>
    <row r="244" s="64" customFormat="1" customHeight="1" spans="2:2">
      <c r="B244" s="68"/>
    </row>
    <row r="245" s="64" customFormat="1" customHeight="1" spans="2:2">
      <c r="B245" s="68"/>
    </row>
    <row r="246" s="64" customFormat="1" customHeight="1" spans="2:2">
      <c r="B246" s="68"/>
    </row>
    <row r="247" s="64" customFormat="1" customHeight="1" spans="2:2">
      <c r="B247" s="68"/>
    </row>
    <row r="248" s="64" customFormat="1" customHeight="1" spans="2:2">
      <c r="B248" s="68"/>
    </row>
    <row r="249" s="64" customFormat="1" customHeight="1" spans="2:2">
      <c r="B249" s="68"/>
    </row>
    <row r="250" s="64" customFormat="1" customHeight="1" spans="2:2">
      <c r="B250" s="68"/>
    </row>
    <row r="251" s="64" customFormat="1" customHeight="1" spans="2:2">
      <c r="B251" s="68"/>
    </row>
    <row r="252" s="64" customFormat="1" customHeight="1" spans="2:2">
      <c r="B252" s="68"/>
    </row>
    <row r="253" s="64" customFormat="1" customHeight="1" spans="2:2">
      <c r="B253" s="68"/>
    </row>
    <row r="254" s="64" customFormat="1" customHeight="1" spans="2:2">
      <c r="B254" s="68"/>
    </row>
    <row r="255" s="64" customFormat="1" customHeight="1" spans="2:2">
      <c r="B255" s="68"/>
    </row>
    <row r="256" s="64" customFormat="1" customHeight="1" spans="2:2">
      <c r="B256" s="68"/>
    </row>
    <row r="257" s="64" customFormat="1" customHeight="1" spans="2:2">
      <c r="B257" s="68"/>
    </row>
    <row r="258" s="64" customFormat="1" customHeight="1" spans="2:2">
      <c r="B258" s="68"/>
    </row>
    <row r="259" s="64" customFormat="1" customHeight="1" spans="2:2">
      <c r="B259" s="68"/>
    </row>
    <row r="260" s="64" customFormat="1" customHeight="1" spans="2:2">
      <c r="B260" s="68"/>
    </row>
    <row r="261" s="64" customFormat="1" customHeight="1" spans="2:2">
      <c r="B261" s="68"/>
    </row>
    <row r="262" s="64" customFormat="1" customHeight="1" spans="2:2">
      <c r="B262" s="68"/>
    </row>
    <row r="263" s="64" customFormat="1" customHeight="1" spans="2:2">
      <c r="B263" s="68"/>
    </row>
    <row r="264" s="64" customFormat="1" customHeight="1" spans="2:2">
      <c r="B264" s="68"/>
    </row>
    <row r="265" s="64" customFormat="1" customHeight="1" spans="2:2">
      <c r="B265" s="68"/>
    </row>
    <row r="266" s="64" customFormat="1" customHeight="1" spans="2:2">
      <c r="B266" s="68"/>
    </row>
    <row r="267" s="64" customFormat="1" customHeight="1" spans="2:2">
      <c r="B267" s="68"/>
    </row>
    <row r="268" s="64" customFormat="1" customHeight="1" spans="2:2">
      <c r="B268" s="68"/>
    </row>
    <row r="269" s="64" customFormat="1" customHeight="1" spans="2:2">
      <c r="B269" s="68"/>
    </row>
    <row r="270" s="64" customFormat="1" customHeight="1" spans="2:2">
      <c r="B270" s="68"/>
    </row>
    <row r="271" s="64" customFormat="1" customHeight="1" spans="2:2">
      <c r="B271" s="68"/>
    </row>
    <row r="272" s="64" customFormat="1" customHeight="1" spans="2:2">
      <c r="B272" s="68"/>
    </row>
    <row r="273" s="64" customFormat="1" customHeight="1" spans="2:2">
      <c r="B273" s="68"/>
    </row>
    <row r="274" s="64" customFormat="1" customHeight="1" spans="2:2">
      <c r="B274" s="68"/>
    </row>
    <row r="275" s="64" customFormat="1" customHeight="1" spans="2:2">
      <c r="B275" s="68"/>
    </row>
    <row r="276" s="64" customFormat="1" customHeight="1" spans="2:2">
      <c r="B276" s="68"/>
    </row>
    <row r="277" s="64" customFormat="1" customHeight="1" spans="2:2">
      <c r="B277" s="68"/>
    </row>
    <row r="278" s="64" customFormat="1" customHeight="1" spans="2:2">
      <c r="B278" s="68"/>
    </row>
    <row r="279" s="64" customFormat="1" customHeight="1" spans="2:2">
      <c r="B279" s="68"/>
    </row>
    <row r="280" s="64" customFormat="1" customHeight="1" spans="2:2">
      <c r="B280" s="68"/>
    </row>
    <row r="281" s="64" customFormat="1" customHeight="1" spans="2:2">
      <c r="B281" s="68"/>
    </row>
    <row r="282" s="64" customFormat="1" customHeight="1" spans="2:2">
      <c r="B282" s="68"/>
    </row>
    <row r="283" s="64" customFormat="1" customHeight="1" spans="2:2">
      <c r="B283" s="68"/>
    </row>
    <row r="284" s="64" customFormat="1" customHeight="1" spans="2:2">
      <c r="B284" s="68"/>
    </row>
    <row r="285" s="64" customFormat="1" customHeight="1" spans="2:2">
      <c r="B285" s="68"/>
    </row>
    <row r="286" s="64" customFormat="1" customHeight="1" spans="2:2">
      <c r="B286" s="68"/>
    </row>
    <row r="287" s="64" customFormat="1" customHeight="1" spans="2:2">
      <c r="B287" s="68"/>
    </row>
    <row r="288" s="64" customFormat="1" customHeight="1" spans="2:2">
      <c r="B288" s="68"/>
    </row>
    <row r="289" s="64" customFormat="1" customHeight="1" spans="2:2">
      <c r="B289" s="68"/>
    </row>
    <row r="290" s="64" customFormat="1" customHeight="1" spans="2:2">
      <c r="B290" s="68"/>
    </row>
    <row r="291" s="64" customFormat="1" customHeight="1" spans="2:2">
      <c r="B291" s="68"/>
    </row>
    <row r="292" s="64" customFormat="1" customHeight="1" spans="2:2">
      <c r="B292" s="68"/>
    </row>
    <row r="293" s="64" customFormat="1" customHeight="1" spans="2:2">
      <c r="B293" s="68"/>
    </row>
    <row r="294" s="64" customFormat="1" customHeight="1" spans="2:2">
      <c r="B294" s="68"/>
    </row>
    <row r="295" s="64" customFormat="1" customHeight="1" spans="2:2">
      <c r="B295" s="68"/>
    </row>
    <row r="296" s="64" customFormat="1" customHeight="1" spans="2:2">
      <c r="B296" s="68"/>
    </row>
    <row r="297" s="64" customFormat="1" customHeight="1" spans="2:2">
      <c r="B297" s="68"/>
    </row>
    <row r="298" s="64" customFormat="1" customHeight="1" spans="2:2">
      <c r="B298" s="68"/>
    </row>
    <row r="299" s="64" customFormat="1" customHeight="1" spans="2:2">
      <c r="B299" s="68"/>
    </row>
    <row r="300" s="64" customFormat="1" customHeight="1" spans="2:2">
      <c r="B300" s="68"/>
    </row>
    <row r="301" s="64" customFormat="1" customHeight="1" spans="2:2">
      <c r="B301" s="68"/>
    </row>
    <row r="302" s="64" customFormat="1" customHeight="1" spans="2:2">
      <c r="B302" s="68"/>
    </row>
    <row r="303" s="64" customFormat="1" customHeight="1" spans="2:2">
      <c r="B303" s="68"/>
    </row>
    <row r="304" s="64" customFormat="1" customHeight="1" spans="2:2">
      <c r="B304" s="68"/>
    </row>
    <row r="305" s="64" customFormat="1" customHeight="1" spans="2:2">
      <c r="B305" s="68"/>
    </row>
    <row r="306" s="64" customFormat="1" customHeight="1" spans="2:2">
      <c r="B306" s="68"/>
    </row>
    <row r="307" s="64" customFormat="1" customHeight="1" spans="2:2">
      <c r="B307" s="68"/>
    </row>
    <row r="308" s="64" customFormat="1" customHeight="1" spans="2:2">
      <c r="B308" s="68"/>
    </row>
    <row r="309" s="64" customFormat="1" customHeight="1" spans="2:2">
      <c r="B309" s="68"/>
    </row>
    <row r="310" s="64" customFormat="1" customHeight="1" spans="2:2">
      <c r="B310" s="68"/>
    </row>
    <row r="311" s="64" customFormat="1" customHeight="1" spans="2:2">
      <c r="B311" s="68"/>
    </row>
    <row r="312" s="64" customFormat="1" customHeight="1" spans="2:2">
      <c r="B312" s="68"/>
    </row>
    <row r="313" s="64" customFormat="1" customHeight="1" spans="2:2">
      <c r="B313" s="68"/>
    </row>
    <row r="314" s="64" customFormat="1" customHeight="1" spans="2:2">
      <c r="B314" s="68"/>
    </row>
    <row r="315" s="64" customFormat="1" customHeight="1" spans="2:2">
      <c r="B315" s="68"/>
    </row>
    <row r="316" s="64" customFormat="1" customHeight="1" spans="2:2">
      <c r="B316" s="68"/>
    </row>
    <row r="317" s="64" customFormat="1" customHeight="1" spans="2:2">
      <c r="B317" s="68"/>
    </row>
    <row r="318" s="64" customFormat="1" customHeight="1" spans="2:2">
      <c r="B318" s="68"/>
    </row>
    <row r="319" s="64" customFormat="1" customHeight="1" spans="2:2">
      <c r="B319" s="68"/>
    </row>
    <row r="320" s="64" customFormat="1" customHeight="1" spans="2:2">
      <c r="B320" s="68"/>
    </row>
    <row r="321" s="64" customFormat="1" customHeight="1" spans="2:2">
      <c r="B321" s="68"/>
    </row>
    <row r="322" s="64" customFormat="1" customHeight="1" spans="2:2">
      <c r="B322" s="68"/>
    </row>
    <row r="323" s="64" customFormat="1" customHeight="1" spans="2:2">
      <c r="B323" s="68"/>
    </row>
    <row r="324" s="64" customFormat="1" customHeight="1" spans="2:2">
      <c r="B324" s="68"/>
    </row>
    <row r="325" s="64" customFormat="1" customHeight="1" spans="2:2">
      <c r="B325" s="68"/>
    </row>
    <row r="326" s="64" customFormat="1" customHeight="1" spans="2:2">
      <c r="B326" s="68"/>
    </row>
    <row r="327" s="64" customFormat="1" customHeight="1" spans="2:2">
      <c r="B327" s="68"/>
    </row>
    <row r="328" s="64" customFormat="1" customHeight="1" spans="2:2">
      <c r="B328" s="68"/>
    </row>
    <row r="329" s="64" customFormat="1" customHeight="1" spans="2:2">
      <c r="B329" s="68"/>
    </row>
    <row r="330" s="64" customFormat="1" customHeight="1" spans="2:2">
      <c r="B330" s="68"/>
    </row>
    <row r="331" s="64" customFormat="1" customHeight="1" spans="2:2">
      <c r="B331" s="68"/>
    </row>
    <row r="332" s="64" customFormat="1" customHeight="1" spans="2:2">
      <c r="B332" s="68"/>
    </row>
    <row r="333" s="64" customFormat="1" customHeight="1" spans="2:2">
      <c r="B333" s="68"/>
    </row>
    <row r="334" s="64" customFormat="1" customHeight="1" spans="2:2">
      <c r="B334" s="68"/>
    </row>
    <row r="335" s="64" customFormat="1" customHeight="1" spans="2:2">
      <c r="B335" s="68"/>
    </row>
    <row r="336" s="64" customFormat="1" customHeight="1" spans="2:2">
      <c r="B336" s="68"/>
    </row>
    <row r="337" s="64" customFormat="1" customHeight="1" spans="2:2">
      <c r="B337" s="68"/>
    </row>
    <row r="338" s="64" customFormat="1" customHeight="1" spans="2:2">
      <c r="B338" s="68"/>
    </row>
    <row r="339" s="64" customFormat="1" customHeight="1" spans="2:2">
      <c r="B339" s="68"/>
    </row>
    <row r="340" s="64" customFormat="1" customHeight="1" spans="2:2">
      <c r="B340" s="68"/>
    </row>
    <row r="341" s="64" customFormat="1" customHeight="1" spans="2:2">
      <c r="B341" s="68"/>
    </row>
    <row r="342" s="64" customFormat="1" customHeight="1" spans="2:2">
      <c r="B342" s="68"/>
    </row>
    <row r="343" s="64" customFormat="1" customHeight="1" spans="2:2">
      <c r="B343" s="68"/>
    </row>
    <row r="344" s="64" customFormat="1" customHeight="1" spans="2:2">
      <c r="B344" s="68"/>
    </row>
    <row r="345" s="64" customFormat="1" customHeight="1" spans="2:2">
      <c r="B345" s="68"/>
    </row>
    <row r="346" s="64" customFormat="1" customHeight="1" spans="2:2">
      <c r="B346" s="68"/>
    </row>
    <row r="347" s="64" customFormat="1" customHeight="1" spans="2:2">
      <c r="B347" s="68"/>
    </row>
    <row r="348" s="64" customFormat="1" customHeight="1" spans="2:2">
      <c r="B348" s="68"/>
    </row>
    <row r="349" s="64" customFormat="1" customHeight="1" spans="2:2">
      <c r="B349" s="68"/>
    </row>
    <row r="350" s="64" customFormat="1" customHeight="1" spans="2:2">
      <c r="B350" s="68"/>
    </row>
    <row r="351" s="64" customFormat="1" customHeight="1" spans="2:2">
      <c r="B351" s="68"/>
    </row>
    <row r="352" s="64" customFormat="1" customHeight="1" spans="2:2">
      <c r="B352" s="68"/>
    </row>
    <row r="353" s="64" customFormat="1" customHeight="1" spans="2:2">
      <c r="B353" s="68"/>
    </row>
    <row r="354" s="64" customFormat="1" customHeight="1" spans="2:2">
      <c r="B354" s="68"/>
    </row>
    <row r="355" s="64" customFormat="1" customHeight="1" spans="2:2">
      <c r="B355" s="68"/>
    </row>
    <row r="356" s="64" customFormat="1" customHeight="1" spans="2:2">
      <c r="B356" s="68"/>
    </row>
    <row r="357" s="64" customFormat="1" customHeight="1" spans="2:2">
      <c r="B357" s="68"/>
    </row>
    <row r="358" s="64" customFormat="1" customHeight="1" spans="2:2">
      <c r="B358" s="68"/>
    </row>
    <row r="359" s="64" customFormat="1" customHeight="1" spans="2:2">
      <c r="B359" s="68"/>
    </row>
    <row r="360" s="64" customFormat="1" customHeight="1" spans="2:2">
      <c r="B360" s="68"/>
    </row>
    <row r="361" s="64" customFormat="1" customHeight="1" spans="2:2">
      <c r="B361" s="68"/>
    </row>
    <row r="362" s="64" customFormat="1" customHeight="1" spans="2:2">
      <c r="B362" s="68"/>
    </row>
    <row r="363" s="64" customFormat="1" customHeight="1" spans="2:2">
      <c r="B363" s="68"/>
    </row>
    <row r="364" s="64" customFormat="1" customHeight="1" spans="2:2">
      <c r="B364" s="68"/>
    </row>
    <row r="365" s="64" customFormat="1" customHeight="1" spans="2:2">
      <c r="B365" s="68"/>
    </row>
    <row r="366" s="64" customFormat="1" customHeight="1" spans="2:2">
      <c r="B366" s="68"/>
    </row>
    <row r="367" s="64" customFormat="1" customHeight="1" spans="2:2">
      <c r="B367" s="68"/>
    </row>
    <row r="368" s="64" customFormat="1" customHeight="1" spans="2:2">
      <c r="B368" s="68"/>
    </row>
    <row r="369" s="64" customFormat="1" customHeight="1" spans="2:2">
      <c r="B369" s="68"/>
    </row>
    <row r="370" s="64" customFormat="1" customHeight="1" spans="2:2">
      <c r="B370" s="68"/>
    </row>
    <row r="371" s="64" customFormat="1" customHeight="1" spans="2:2">
      <c r="B371" s="68"/>
    </row>
    <row r="372" s="64" customFormat="1" customHeight="1" spans="2:2">
      <c r="B372" s="68"/>
    </row>
    <row r="373" s="64" customFormat="1" customHeight="1" spans="2:2">
      <c r="B373" s="68"/>
    </row>
    <row r="374" s="64" customFormat="1" customHeight="1" spans="2:2">
      <c r="B374" s="68"/>
    </row>
    <row r="375" s="64" customFormat="1" customHeight="1" spans="2:2">
      <c r="B375" s="68"/>
    </row>
    <row r="376" s="64" customFormat="1" customHeight="1" spans="2:2">
      <c r="B376" s="68"/>
    </row>
    <row r="377" s="64" customFormat="1" customHeight="1" spans="2:2">
      <c r="B377" s="68"/>
    </row>
    <row r="378" s="64" customFormat="1" customHeight="1" spans="2:2">
      <c r="B378" s="68"/>
    </row>
    <row r="379" s="64" customFormat="1" customHeight="1" spans="2:2">
      <c r="B379" s="68"/>
    </row>
    <row r="380" s="64" customFormat="1" customHeight="1" spans="2:2">
      <c r="B380" s="68"/>
    </row>
    <row r="381" s="64" customFormat="1" customHeight="1" spans="2:2">
      <c r="B381" s="68"/>
    </row>
    <row r="382" s="64" customFormat="1" customHeight="1" spans="2:2">
      <c r="B382" s="68"/>
    </row>
    <row r="383" s="64" customFormat="1" customHeight="1" spans="2:2">
      <c r="B383" s="68"/>
    </row>
    <row r="384" s="64" customFormat="1" customHeight="1" spans="2:2">
      <c r="B384" s="68"/>
    </row>
    <row r="385" s="64" customFormat="1" customHeight="1" spans="2:2">
      <c r="B385" s="68"/>
    </row>
    <row r="386" s="64" customFormat="1" customHeight="1" spans="2:2">
      <c r="B386" s="68"/>
    </row>
    <row r="387" s="64" customFormat="1" customHeight="1" spans="2:2">
      <c r="B387" s="68"/>
    </row>
    <row r="388" s="64" customFormat="1" customHeight="1" spans="2:2">
      <c r="B388" s="68"/>
    </row>
    <row r="389" s="64" customFormat="1" customHeight="1" spans="2:2">
      <c r="B389" s="68"/>
    </row>
    <row r="390" s="64" customFormat="1" customHeight="1" spans="2:2">
      <c r="B390" s="68"/>
    </row>
    <row r="391" s="64" customFormat="1" customHeight="1" spans="2:2">
      <c r="B391" s="68"/>
    </row>
    <row r="392" s="64" customFormat="1" customHeight="1" spans="2:2">
      <c r="B392" s="68"/>
    </row>
    <row r="393" s="64" customFormat="1" customHeight="1" spans="2:2">
      <c r="B393" s="68"/>
    </row>
    <row r="394" s="64" customFormat="1" customHeight="1" spans="2:2">
      <c r="B394" s="68"/>
    </row>
    <row r="395" s="64" customFormat="1" customHeight="1" spans="2:2">
      <c r="B395" s="68"/>
    </row>
    <row r="396" s="64" customFormat="1" customHeight="1" spans="2:2">
      <c r="B396" s="68"/>
    </row>
    <row r="397" s="64" customFormat="1" customHeight="1" spans="2:2">
      <c r="B397" s="68"/>
    </row>
    <row r="398" s="64" customFormat="1" customHeight="1" spans="2:2">
      <c r="B398" s="68"/>
    </row>
    <row r="399" s="64" customFormat="1" customHeight="1" spans="2:2">
      <c r="B399" s="68"/>
    </row>
    <row r="400" s="64" customFormat="1" customHeight="1" spans="2:2">
      <c r="B400" s="68"/>
    </row>
    <row r="401" s="64" customFormat="1" customHeight="1" spans="2:2">
      <c r="B401" s="68"/>
    </row>
    <row r="402" s="64" customFormat="1" customHeight="1" spans="2:2">
      <c r="B402" s="68"/>
    </row>
    <row r="403" s="64" customFormat="1" customHeight="1" spans="2:2">
      <c r="B403" s="68"/>
    </row>
    <row r="404" s="64" customFormat="1" customHeight="1" spans="2:2">
      <c r="B404" s="68"/>
    </row>
    <row r="405" s="64" customFormat="1" customHeight="1" spans="2:2">
      <c r="B405" s="68"/>
    </row>
    <row r="406" s="64" customFormat="1" customHeight="1" spans="2:2">
      <c r="B406" s="68"/>
    </row>
    <row r="407" s="64" customFormat="1" customHeight="1" spans="2:2">
      <c r="B407" s="68"/>
    </row>
    <row r="408" s="64" customFormat="1" customHeight="1" spans="2:2">
      <c r="B408" s="68"/>
    </row>
    <row r="409" s="64" customFormat="1" customHeight="1" spans="2:2">
      <c r="B409" s="68"/>
    </row>
    <row r="410" s="64" customFormat="1" customHeight="1" spans="2:2">
      <c r="B410" s="68"/>
    </row>
    <row r="411" s="64" customFormat="1" customHeight="1" spans="2:2">
      <c r="B411" s="68"/>
    </row>
    <row r="412" s="64" customFormat="1" customHeight="1" spans="2:2">
      <c r="B412" s="68"/>
    </row>
    <row r="413" s="64" customFormat="1" customHeight="1" spans="2:2">
      <c r="B413" s="68"/>
    </row>
    <row r="414" s="64" customFormat="1" customHeight="1" spans="2:2">
      <c r="B414" s="68"/>
    </row>
    <row r="415" s="64" customFormat="1" customHeight="1" spans="2:2">
      <c r="B415" s="68"/>
    </row>
    <row r="416" s="64" customFormat="1" customHeight="1" spans="2:2">
      <c r="B416" s="68"/>
    </row>
    <row r="417" s="64" customFormat="1" customHeight="1" spans="2:2">
      <c r="B417" s="68"/>
    </row>
    <row r="418" s="64" customFormat="1" customHeight="1" spans="2:2">
      <c r="B418" s="68"/>
    </row>
    <row r="419" s="64" customFormat="1" customHeight="1" spans="2:2">
      <c r="B419" s="68"/>
    </row>
    <row r="420" s="64" customFormat="1" customHeight="1" spans="2:2">
      <c r="B420" s="68"/>
    </row>
    <row r="421" s="64" customFormat="1" customHeight="1" spans="2:2">
      <c r="B421" s="68"/>
    </row>
    <row r="422" s="64" customFormat="1" customHeight="1" spans="2:2">
      <c r="B422" s="68"/>
    </row>
    <row r="423" s="64" customFormat="1" customHeight="1" spans="2:2">
      <c r="B423" s="68"/>
    </row>
    <row r="424" s="64" customFormat="1" customHeight="1" spans="2:2">
      <c r="B424" s="68"/>
    </row>
    <row r="425" s="64" customFormat="1" customHeight="1" spans="2:2">
      <c r="B425" s="68"/>
    </row>
    <row r="426" s="64" customFormat="1" customHeight="1" spans="2:2">
      <c r="B426" s="68"/>
    </row>
    <row r="427" s="64" customFormat="1" customHeight="1" spans="2:2">
      <c r="B427" s="68"/>
    </row>
    <row r="428" s="64" customFormat="1" customHeight="1" spans="2:2">
      <c r="B428" s="68"/>
    </row>
    <row r="429" s="64" customFormat="1" customHeight="1" spans="2:2">
      <c r="B429" s="68"/>
    </row>
    <row r="430" s="64" customFormat="1" customHeight="1" spans="2:2">
      <c r="B430" s="68"/>
    </row>
    <row r="431" s="64" customFormat="1" customHeight="1" spans="2:2">
      <c r="B431" s="68"/>
    </row>
    <row r="432" s="64" customFormat="1" customHeight="1" spans="2:2">
      <c r="B432" s="68"/>
    </row>
    <row r="433" s="64" customFormat="1" customHeight="1" spans="2:2">
      <c r="B433" s="68"/>
    </row>
    <row r="434" s="64" customFormat="1" customHeight="1" spans="2:2">
      <c r="B434" s="68"/>
    </row>
    <row r="435" s="64" customFormat="1" customHeight="1" spans="2:2">
      <c r="B435" s="68"/>
    </row>
    <row r="436" s="64" customFormat="1" customHeight="1" spans="2:2">
      <c r="B436" s="68"/>
    </row>
    <row r="437" s="64" customFormat="1" customHeight="1" spans="2:2">
      <c r="B437" s="68"/>
    </row>
    <row r="438" s="64" customFormat="1" customHeight="1" spans="2:2">
      <c r="B438" s="68"/>
    </row>
    <row r="439" s="64" customFormat="1" customHeight="1" spans="2:2">
      <c r="B439" s="68"/>
    </row>
    <row r="440" s="64" customFormat="1" customHeight="1" spans="2:2">
      <c r="B440" s="68"/>
    </row>
    <row r="441" s="64" customFormat="1" customHeight="1" spans="2:2">
      <c r="B441" s="68"/>
    </row>
    <row r="442" s="64" customFormat="1" customHeight="1" spans="2:2">
      <c r="B442" s="68"/>
    </row>
    <row r="443" s="64" customFormat="1" customHeight="1" spans="2:2">
      <c r="B443" s="68"/>
    </row>
    <row r="444" s="64" customFormat="1" customHeight="1" spans="2:2">
      <c r="B444" s="68"/>
    </row>
    <row r="445" s="64" customFormat="1" customHeight="1" spans="2:2">
      <c r="B445" s="68"/>
    </row>
    <row r="446" s="64" customFormat="1" customHeight="1" spans="2:2">
      <c r="B446" s="68"/>
    </row>
    <row r="447" s="64" customFormat="1" customHeight="1" spans="2:2">
      <c r="B447" s="68"/>
    </row>
    <row r="448" s="64" customFormat="1" customHeight="1" spans="2:2">
      <c r="B448" s="68"/>
    </row>
    <row r="449" s="64" customFormat="1" customHeight="1" spans="2:2">
      <c r="B449" s="68"/>
    </row>
    <row r="450" s="64" customFormat="1" customHeight="1" spans="2:2">
      <c r="B450" s="68"/>
    </row>
    <row r="451" s="64" customFormat="1" customHeight="1" spans="2:2">
      <c r="B451" s="68"/>
    </row>
    <row r="452" s="64" customFormat="1" customHeight="1" spans="2:2">
      <c r="B452" s="68"/>
    </row>
    <row r="453" s="64" customFormat="1" customHeight="1" spans="2:2">
      <c r="B453" s="68"/>
    </row>
    <row r="454" s="64" customFormat="1" customHeight="1" spans="2:2">
      <c r="B454" s="68"/>
    </row>
    <row r="455" s="64" customFormat="1" customHeight="1" spans="2:2">
      <c r="B455" s="68"/>
    </row>
    <row r="456" s="64" customFormat="1" customHeight="1" spans="2:2">
      <c r="B456" s="68"/>
    </row>
    <row r="457" s="64" customFormat="1" customHeight="1" spans="2:2">
      <c r="B457" s="68"/>
    </row>
    <row r="458" s="64" customFormat="1" customHeight="1" spans="2:2">
      <c r="B458" s="68"/>
    </row>
    <row r="459" s="64" customFormat="1" customHeight="1" spans="2:2">
      <c r="B459" s="68"/>
    </row>
    <row r="460" s="64" customFormat="1" customHeight="1" spans="2:2">
      <c r="B460" s="68"/>
    </row>
    <row r="461" s="64" customFormat="1" customHeight="1" spans="2:2">
      <c r="B461" s="68"/>
    </row>
    <row r="462" s="64" customFormat="1" customHeight="1" spans="2:2">
      <c r="B462" s="68"/>
    </row>
    <row r="463" s="64" customFormat="1" customHeight="1" spans="2:2">
      <c r="B463" s="68"/>
    </row>
    <row r="464" s="64" customFormat="1" customHeight="1" spans="2:2">
      <c r="B464" s="68"/>
    </row>
    <row r="465" s="64" customFormat="1" customHeight="1" spans="2:2">
      <c r="B465" s="68"/>
    </row>
    <row r="466" s="64" customFormat="1" customHeight="1" spans="2:2">
      <c r="B466" s="68"/>
    </row>
    <row r="467" s="64" customFormat="1" customHeight="1" spans="2:2">
      <c r="B467" s="68"/>
    </row>
    <row r="468" s="64" customFormat="1" customHeight="1" spans="2:2">
      <c r="B468" s="68"/>
    </row>
    <row r="469" s="64" customFormat="1" customHeight="1" spans="2:2">
      <c r="B469" s="68"/>
    </row>
    <row r="470" s="64" customFormat="1" customHeight="1" spans="2:2">
      <c r="B470" s="68"/>
    </row>
    <row r="471" s="64" customFormat="1" customHeight="1" spans="2:2">
      <c r="B471" s="68"/>
    </row>
    <row r="472" s="64" customFormat="1" customHeight="1" spans="2:2">
      <c r="B472" s="68"/>
    </row>
    <row r="473" s="64" customFormat="1" customHeight="1" spans="2:2">
      <c r="B473" s="68"/>
    </row>
    <row r="474" s="64" customFormat="1" customHeight="1" spans="2:2">
      <c r="B474" s="68"/>
    </row>
    <row r="475" s="64" customFormat="1" customHeight="1" spans="2:2">
      <c r="B475" s="68"/>
    </row>
    <row r="476" s="64" customFormat="1" customHeight="1" spans="2:2">
      <c r="B476" s="68"/>
    </row>
    <row r="477" s="64" customFormat="1" customHeight="1" spans="2:2">
      <c r="B477" s="68"/>
    </row>
    <row r="478" s="64" customFormat="1" customHeight="1" spans="2:2">
      <c r="B478" s="68"/>
    </row>
    <row r="479" s="64" customFormat="1" customHeight="1" spans="2:2">
      <c r="B479" s="68"/>
    </row>
    <row r="480" s="64" customFormat="1" customHeight="1" spans="2:2">
      <c r="B480" s="68"/>
    </row>
    <row r="481" s="64" customFormat="1" customHeight="1" spans="2:2">
      <c r="B481" s="68"/>
    </row>
    <row r="482" s="64" customFormat="1" customHeight="1" spans="2:2">
      <c r="B482" s="68"/>
    </row>
    <row r="483" s="64" customFormat="1" customHeight="1" spans="2:2">
      <c r="B483" s="68"/>
    </row>
    <row r="484" s="64" customFormat="1" customHeight="1" spans="2:2">
      <c r="B484" s="68"/>
    </row>
    <row r="485" s="64" customFormat="1" customHeight="1" spans="2:2">
      <c r="B485" s="68"/>
    </row>
    <row r="486" s="64" customFormat="1" customHeight="1" spans="2:2">
      <c r="B486" s="68"/>
    </row>
    <row r="487" s="64" customFormat="1" customHeight="1" spans="2:2">
      <c r="B487" s="68"/>
    </row>
    <row r="488" s="64" customFormat="1" customHeight="1" spans="2:2">
      <c r="B488" s="68"/>
    </row>
    <row r="489" s="64" customFormat="1" customHeight="1" spans="2:2">
      <c r="B489" s="68"/>
    </row>
    <row r="490" s="64" customFormat="1" customHeight="1" spans="2:2">
      <c r="B490" s="68"/>
    </row>
    <row r="491" s="64" customFormat="1" customHeight="1" spans="2:2">
      <c r="B491" s="68"/>
    </row>
    <row r="492" s="64" customFormat="1" customHeight="1" spans="2:2">
      <c r="B492" s="68"/>
    </row>
    <row r="493" s="64" customFormat="1" customHeight="1" spans="2:2">
      <c r="B493" s="68"/>
    </row>
    <row r="494" s="64" customFormat="1" customHeight="1" spans="2:2">
      <c r="B494" s="68"/>
    </row>
    <row r="495" s="64" customFormat="1" customHeight="1" spans="2:2">
      <c r="B495" s="68"/>
    </row>
    <row r="496" s="64" customFormat="1" customHeight="1" spans="2:2">
      <c r="B496" s="68"/>
    </row>
    <row r="497" s="64" customFormat="1" customHeight="1" spans="2:2">
      <c r="B497" s="68"/>
    </row>
    <row r="498" s="64" customFormat="1" customHeight="1" spans="2:2">
      <c r="B498" s="68"/>
    </row>
    <row r="499" s="64" customFormat="1" customHeight="1" spans="2:2">
      <c r="B499" s="68"/>
    </row>
    <row r="500" s="64" customFormat="1" customHeight="1" spans="2:2">
      <c r="B500" s="68"/>
    </row>
    <row r="501" s="64" customFormat="1" customHeight="1" spans="2:2">
      <c r="B501" s="68"/>
    </row>
    <row r="502" s="64" customFormat="1" customHeight="1" spans="2:2">
      <c r="B502" s="68"/>
    </row>
    <row r="503" s="64" customFormat="1" customHeight="1" spans="2:2">
      <c r="B503" s="68"/>
    </row>
    <row r="504" s="64" customFormat="1" customHeight="1" spans="2:2">
      <c r="B504" s="68"/>
    </row>
    <row r="505" s="64" customFormat="1" customHeight="1" spans="2:2">
      <c r="B505" s="68"/>
    </row>
    <row r="506" s="64" customFormat="1" customHeight="1" spans="2:2">
      <c r="B506" s="68"/>
    </row>
    <row r="507" s="64" customFormat="1" customHeight="1" spans="2:2">
      <c r="B507" s="68"/>
    </row>
    <row r="508" s="64" customFormat="1" customHeight="1" spans="2:2">
      <c r="B508" s="68"/>
    </row>
    <row r="509" s="64" customFormat="1" customHeight="1" spans="2:2">
      <c r="B509" s="68"/>
    </row>
    <row r="510" s="64" customFormat="1" customHeight="1" spans="2:2">
      <c r="B510" s="68"/>
    </row>
    <row r="511" s="64" customFormat="1" customHeight="1" spans="2:2">
      <c r="B511" s="68"/>
    </row>
    <row r="512" s="64" customFormat="1" customHeight="1" spans="2:2">
      <c r="B512" s="68"/>
    </row>
    <row r="513" s="64" customFormat="1" customHeight="1" spans="2:2">
      <c r="B513" s="68"/>
    </row>
    <row r="514" s="64" customFormat="1" customHeight="1" spans="2:2">
      <c r="B514" s="68"/>
    </row>
    <row r="515" s="64" customFormat="1" customHeight="1" spans="2:2">
      <c r="B515" s="68"/>
    </row>
    <row r="516" s="64" customFormat="1" customHeight="1" spans="2:2">
      <c r="B516" s="68"/>
    </row>
    <row r="517" s="64" customFormat="1" customHeight="1" spans="2:2">
      <c r="B517" s="68"/>
    </row>
    <row r="518" s="64" customFormat="1" customHeight="1" spans="2:2">
      <c r="B518" s="68"/>
    </row>
    <row r="519" s="64" customFormat="1" customHeight="1" spans="2:2">
      <c r="B519" s="68"/>
    </row>
    <row r="520" s="64" customFormat="1" customHeight="1" spans="2:2">
      <c r="B520" s="68"/>
    </row>
    <row r="521" s="64" customFormat="1" customHeight="1" spans="2:2">
      <c r="B521" s="68"/>
    </row>
    <row r="522" s="64" customFormat="1" customHeight="1" spans="2:2">
      <c r="B522" s="68"/>
    </row>
    <row r="523" s="64" customFormat="1" customHeight="1" spans="2:2">
      <c r="B523" s="68"/>
    </row>
    <row r="524" s="64" customFormat="1" customHeight="1" spans="2:2">
      <c r="B524" s="68"/>
    </row>
    <row r="525" s="64" customFormat="1" customHeight="1" spans="2:2">
      <c r="B525" s="68"/>
    </row>
    <row r="526" s="64" customFormat="1" customHeight="1" spans="2:2">
      <c r="B526" s="68"/>
    </row>
    <row r="527" s="64" customFormat="1" customHeight="1" spans="2:2">
      <c r="B527" s="68"/>
    </row>
    <row r="528" s="64" customFormat="1" customHeight="1" spans="2:2">
      <c r="B528" s="68"/>
    </row>
    <row r="529" s="64" customFormat="1" customHeight="1" spans="2:2">
      <c r="B529" s="68"/>
    </row>
    <row r="530" s="64" customFormat="1" customHeight="1" spans="2:2">
      <c r="B530" s="68"/>
    </row>
    <row r="531" s="64" customFormat="1" customHeight="1" spans="2:2">
      <c r="B531" s="68"/>
    </row>
    <row r="532" s="64" customFormat="1" customHeight="1" spans="2:2">
      <c r="B532" s="68"/>
    </row>
    <row r="533" s="64" customFormat="1" customHeight="1" spans="2:2">
      <c r="B533" s="68"/>
    </row>
    <row r="534" s="64" customFormat="1" customHeight="1" spans="2:2">
      <c r="B534" s="68"/>
    </row>
    <row r="535" s="64" customFormat="1" customHeight="1" spans="2:2">
      <c r="B535" s="68"/>
    </row>
    <row r="536" s="64" customFormat="1" customHeight="1" spans="2:2">
      <c r="B536" s="68"/>
    </row>
    <row r="537" s="64" customFormat="1" customHeight="1" spans="2:2">
      <c r="B537" s="68"/>
    </row>
    <row r="538" s="64" customFormat="1" customHeight="1" spans="2:2">
      <c r="B538" s="68"/>
    </row>
    <row r="539" s="64" customFormat="1" customHeight="1" spans="2:2">
      <c r="B539" s="68"/>
    </row>
    <row r="540" s="64" customFormat="1" customHeight="1" spans="2:2">
      <c r="B540" s="68"/>
    </row>
    <row r="541" s="64" customFormat="1" customHeight="1" spans="2:2">
      <c r="B541" s="68"/>
    </row>
    <row r="542" s="64" customFormat="1" customHeight="1" spans="2:2">
      <c r="B542" s="68"/>
    </row>
    <row r="543" s="64" customFormat="1" customHeight="1" spans="2:2">
      <c r="B543" s="68"/>
    </row>
    <row r="544" s="64" customFormat="1" customHeight="1" spans="2:2">
      <c r="B544" s="68"/>
    </row>
    <row r="545" s="64" customFormat="1" customHeight="1" spans="2:2">
      <c r="B545" s="68"/>
    </row>
    <row r="546" s="64" customFormat="1" customHeight="1" spans="2:2">
      <c r="B546" s="68"/>
    </row>
    <row r="547" s="64" customFormat="1" customHeight="1" spans="2:2">
      <c r="B547" s="68"/>
    </row>
    <row r="548" s="64" customFormat="1" customHeight="1" spans="2:2">
      <c r="B548" s="68"/>
    </row>
    <row r="549" s="64" customFormat="1" customHeight="1" spans="2:2">
      <c r="B549" s="68"/>
    </row>
    <row r="550" s="64" customFormat="1" customHeight="1" spans="2:2">
      <c r="B550" s="68"/>
    </row>
    <row r="551" s="64" customFormat="1" customHeight="1" spans="2:2">
      <c r="B551" s="68"/>
    </row>
    <row r="552" s="64" customFormat="1" customHeight="1" spans="2:2">
      <c r="B552" s="68"/>
    </row>
    <row r="553" s="64" customFormat="1" customHeight="1" spans="2:2">
      <c r="B553" s="68"/>
    </row>
    <row r="554" s="64" customFormat="1" customHeight="1" spans="2:2">
      <c r="B554" s="68"/>
    </row>
    <row r="555" s="64" customFormat="1" customHeight="1" spans="2:2">
      <c r="B555" s="68"/>
    </row>
    <row r="556" s="64" customFormat="1" customHeight="1" spans="2:2">
      <c r="B556" s="68"/>
    </row>
    <row r="557" s="64" customFormat="1" customHeight="1" spans="2:2">
      <c r="B557" s="68"/>
    </row>
    <row r="558" s="64" customFormat="1" customHeight="1" spans="2:2">
      <c r="B558" s="68"/>
    </row>
    <row r="559" s="64" customFormat="1" customHeight="1" spans="2:2">
      <c r="B559" s="68"/>
    </row>
    <row r="560" s="64" customFormat="1" customHeight="1" spans="2:2">
      <c r="B560" s="68"/>
    </row>
    <row r="561" s="64" customFormat="1" customHeight="1" spans="2:2">
      <c r="B561" s="68"/>
    </row>
    <row r="562" s="64" customFormat="1" customHeight="1" spans="2:2">
      <c r="B562" s="68"/>
    </row>
    <row r="563" s="64" customFormat="1" customHeight="1" spans="2:2">
      <c r="B563" s="68"/>
    </row>
    <row r="564" s="64" customFormat="1" customHeight="1" spans="2:2">
      <c r="B564" s="68"/>
    </row>
    <row r="565" s="64" customFormat="1" customHeight="1" spans="2:2">
      <c r="B565" s="68"/>
    </row>
    <row r="566" s="64" customFormat="1" customHeight="1" spans="2:2">
      <c r="B566" s="68"/>
    </row>
    <row r="567" s="64" customFormat="1" customHeight="1" spans="2:2">
      <c r="B567" s="68"/>
    </row>
    <row r="568" s="64" customFormat="1" customHeight="1" spans="2:2">
      <c r="B568" s="68"/>
    </row>
    <row r="569" s="64" customFormat="1" customHeight="1" spans="2:2">
      <c r="B569" s="68"/>
    </row>
    <row r="570" s="64" customFormat="1" customHeight="1" spans="2:2">
      <c r="B570" s="68"/>
    </row>
    <row r="571" s="64" customFormat="1" customHeight="1" spans="2:2">
      <c r="B571" s="68"/>
    </row>
    <row r="572" s="64" customFormat="1" customHeight="1" spans="2:2">
      <c r="B572" s="68"/>
    </row>
    <row r="573" s="64" customFormat="1" customHeight="1" spans="2:2">
      <c r="B573" s="68"/>
    </row>
    <row r="574" s="64" customFormat="1" customHeight="1" spans="2:2">
      <c r="B574" s="68"/>
    </row>
    <row r="575" s="64" customFormat="1" customHeight="1" spans="2:2">
      <c r="B575" s="68"/>
    </row>
    <row r="576" s="64" customFormat="1" customHeight="1" spans="2:2">
      <c r="B576" s="68"/>
    </row>
    <row r="577" s="64" customFormat="1" customHeight="1" spans="2:2">
      <c r="B577" s="68"/>
    </row>
    <row r="578" s="64" customFormat="1" customHeight="1" spans="2:2">
      <c r="B578" s="68"/>
    </row>
    <row r="579" s="64" customFormat="1" customHeight="1" spans="2:2">
      <c r="B579" s="68"/>
    </row>
    <row r="580" s="64" customFormat="1" customHeight="1" spans="2:2">
      <c r="B580" s="68"/>
    </row>
    <row r="581" s="64" customFormat="1" customHeight="1" spans="2:2">
      <c r="B581" s="68"/>
    </row>
    <row r="582" s="64" customFormat="1" customHeight="1" spans="2:2">
      <c r="B582" s="68"/>
    </row>
    <row r="583" s="64" customFormat="1" customHeight="1" spans="2:2">
      <c r="B583" s="68"/>
    </row>
    <row r="584" s="64" customFormat="1" customHeight="1" spans="2:2">
      <c r="B584" s="68"/>
    </row>
    <row r="585" s="64" customFormat="1" customHeight="1" spans="2:2">
      <c r="B585" s="68"/>
    </row>
    <row r="586" s="64" customFormat="1" customHeight="1" spans="2:2">
      <c r="B586" s="68"/>
    </row>
    <row r="587" s="64" customFormat="1" customHeight="1" spans="2:2">
      <c r="B587" s="68"/>
    </row>
    <row r="588" s="64" customFormat="1" customHeight="1" spans="2:2">
      <c r="B588" s="68"/>
    </row>
    <row r="589" s="64" customFormat="1" customHeight="1" spans="2:2">
      <c r="B589" s="68"/>
    </row>
    <row r="590" s="64" customFormat="1" customHeight="1" spans="2:2">
      <c r="B590" s="68"/>
    </row>
    <row r="591" s="64" customFormat="1" customHeight="1" spans="2:2">
      <c r="B591" s="68"/>
    </row>
    <row r="592" s="64" customFormat="1" customHeight="1" spans="2:2">
      <c r="B592" s="68"/>
    </row>
    <row r="593" s="64" customFormat="1" customHeight="1" spans="2:2">
      <c r="B593" s="68"/>
    </row>
    <row r="594" s="64" customFormat="1" customHeight="1" spans="2:2">
      <c r="B594" s="68"/>
    </row>
    <row r="595" s="64" customFormat="1" customHeight="1" spans="2:2">
      <c r="B595" s="68"/>
    </row>
    <row r="596" s="64" customFormat="1" customHeight="1" spans="2:2">
      <c r="B596" s="68"/>
    </row>
    <row r="597" s="64" customFormat="1" customHeight="1" spans="2:2">
      <c r="B597" s="68"/>
    </row>
    <row r="598" s="64" customFormat="1" customHeight="1" spans="2:2">
      <c r="B598" s="68"/>
    </row>
    <row r="599" s="64" customFormat="1" customHeight="1" spans="2:2">
      <c r="B599" s="68"/>
    </row>
    <row r="600" s="64" customFormat="1" customHeight="1" spans="2:2">
      <c r="B600" s="68"/>
    </row>
    <row r="601" s="64" customFormat="1" customHeight="1" spans="2:2">
      <c r="B601" s="68"/>
    </row>
    <row r="602" s="64" customFormat="1" customHeight="1" spans="2:2">
      <c r="B602" s="68"/>
    </row>
    <row r="603" s="64" customFormat="1" customHeight="1" spans="2:2">
      <c r="B603" s="68"/>
    </row>
    <row r="604" s="64" customFormat="1" customHeight="1" spans="2:2">
      <c r="B604" s="68"/>
    </row>
    <row r="605" s="64" customFormat="1" customHeight="1" spans="2:2">
      <c r="B605" s="68"/>
    </row>
    <row r="606" s="64" customFormat="1" customHeight="1" spans="2:2">
      <c r="B606" s="68"/>
    </row>
    <row r="607" s="64" customFormat="1" customHeight="1" spans="2:2">
      <c r="B607" s="68"/>
    </row>
    <row r="608" s="64" customFormat="1" customHeight="1" spans="2:2">
      <c r="B608" s="68"/>
    </row>
    <row r="609" s="64" customFormat="1" customHeight="1" spans="2:2">
      <c r="B609" s="68"/>
    </row>
    <row r="610" s="64" customFormat="1" customHeight="1" spans="2:2">
      <c r="B610" s="68"/>
    </row>
    <row r="611" s="64" customFormat="1" customHeight="1" spans="2:2">
      <c r="B611" s="68"/>
    </row>
    <row r="612" s="64" customFormat="1" customHeight="1" spans="2:2">
      <c r="B612" s="68"/>
    </row>
    <row r="613" s="64" customFormat="1" customHeight="1" spans="2:2">
      <c r="B613" s="68"/>
    </row>
    <row r="614" s="64" customFormat="1" customHeight="1" spans="2:2">
      <c r="B614" s="68"/>
    </row>
    <row r="615" s="64" customFormat="1" customHeight="1" spans="2:2">
      <c r="B615" s="68"/>
    </row>
    <row r="616" s="64" customFormat="1" customHeight="1" spans="2:2">
      <c r="B616" s="68"/>
    </row>
    <row r="617" s="64" customFormat="1" customHeight="1" spans="2:2">
      <c r="B617" s="68"/>
    </row>
    <row r="618" s="64" customFormat="1" customHeight="1" spans="2:2">
      <c r="B618" s="68"/>
    </row>
    <row r="619" s="64" customFormat="1" customHeight="1" spans="2:2">
      <c r="B619" s="68"/>
    </row>
    <row r="620" s="64" customFormat="1" customHeight="1" spans="2:2">
      <c r="B620" s="68"/>
    </row>
    <row r="621" s="64" customFormat="1" customHeight="1" spans="2:2">
      <c r="B621" s="68"/>
    </row>
    <row r="622" s="64" customFormat="1" customHeight="1" spans="2:2">
      <c r="B622" s="68"/>
    </row>
    <row r="623" s="64" customFormat="1" customHeight="1" spans="2:2">
      <c r="B623" s="68"/>
    </row>
    <row r="624" s="64" customFormat="1" customHeight="1" spans="2:2">
      <c r="B624" s="68"/>
    </row>
    <row r="625" s="64" customFormat="1" customHeight="1" spans="2:2">
      <c r="B625" s="68"/>
    </row>
    <row r="626" s="64" customFormat="1" customHeight="1" spans="2:2">
      <c r="B626" s="68"/>
    </row>
    <row r="627" s="64" customFormat="1" customHeight="1" spans="2:2">
      <c r="B627" s="68"/>
    </row>
    <row r="628" s="64" customFormat="1" customHeight="1" spans="2:2">
      <c r="B628" s="68"/>
    </row>
    <row r="629" s="64" customFormat="1" customHeight="1" spans="2:2">
      <c r="B629" s="68"/>
    </row>
    <row r="630" s="64" customFormat="1" customHeight="1" spans="2:2">
      <c r="B630" s="68"/>
    </row>
    <row r="631" s="64" customFormat="1" customHeight="1" spans="2:2">
      <c r="B631" s="68"/>
    </row>
    <row r="632" s="64" customFormat="1" customHeight="1" spans="2:2">
      <c r="B632" s="68"/>
    </row>
    <row r="633" s="64" customFormat="1" customHeight="1" spans="2:2">
      <c r="B633" s="68"/>
    </row>
    <row r="634" s="64" customFormat="1" customHeight="1" spans="2:2">
      <c r="B634" s="68"/>
    </row>
    <row r="635" s="64" customFormat="1" customHeight="1" spans="2:2">
      <c r="B635" s="68"/>
    </row>
    <row r="636" s="64" customFormat="1" customHeight="1" spans="2:2">
      <c r="B636" s="68"/>
    </row>
    <row r="637" s="64" customFormat="1" customHeight="1" spans="2:2">
      <c r="B637" s="68"/>
    </row>
    <row r="638" s="64" customFormat="1" customHeight="1" spans="2:2">
      <c r="B638" s="68"/>
    </row>
    <row r="639" s="64" customFormat="1" customHeight="1" spans="2:2">
      <c r="B639" s="68"/>
    </row>
    <row r="640" s="64" customFormat="1" customHeight="1" spans="2:2">
      <c r="B640" s="68"/>
    </row>
    <row r="641" s="64" customFormat="1" customHeight="1" spans="2:2">
      <c r="B641" s="68"/>
    </row>
    <row r="642" s="64" customFormat="1" customHeight="1" spans="2:2">
      <c r="B642" s="68"/>
    </row>
    <row r="643" s="64" customFormat="1" customHeight="1" spans="2:2">
      <c r="B643" s="68"/>
    </row>
    <row r="644" s="64" customFormat="1" customHeight="1" spans="2:2">
      <c r="B644" s="68"/>
    </row>
    <row r="645" s="64" customFormat="1" customHeight="1" spans="2:2">
      <c r="B645" s="68"/>
    </row>
    <row r="646" s="64" customFormat="1" customHeight="1" spans="2:2">
      <c r="B646" s="68"/>
    </row>
    <row r="647" s="64" customFormat="1" customHeight="1" spans="2:2">
      <c r="B647" s="68"/>
    </row>
    <row r="648" s="64" customFormat="1" customHeight="1" spans="2:2">
      <c r="B648" s="68"/>
    </row>
    <row r="649" s="64" customFormat="1" customHeight="1" spans="2:2">
      <c r="B649" s="68"/>
    </row>
    <row r="650" s="64" customFormat="1" customHeight="1" spans="2:2">
      <c r="B650" s="68"/>
    </row>
    <row r="651" s="64" customFormat="1" customHeight="1" spans="2:2">
      <c r="B651" s="68"/>
    </row>
    <row r="652" s="64" customFormat="1" customHeight="1" spans="2:2">
      <c r="B652" s="68"/>
    </row>
    <row r="653" s="64" customFormat="1" customHeight="1" spans="2:2">
      <c r="B653" s="68"/>
    </row>
    <row r="654" s="64" customFormat="1" customHeight="1" spans="2:2">
      <c r="B654" s="68"/>
    </row>
    <row r="655" s="64" customFormat="1" customHeight="1" spans="2:2">
      <c r="B655" s="68"/>
    </row>
    <row r="656" s="64" customFormat="1" customHeight="1" spans="2:2">
      <c r="B656" s="68"/>
    </row>
    <row r="657" s="64" customFormat="1" customHeight="1" spans="2:2">
      <c r="B657" s="68"/>
    </row>
    <row r="658" s="64" customFormat="1" customHeight="1" spans="2:2">
      <c r="B658" s="68"/>
    </row>
    <row r="659" s="64" customFormat="1" customHeight="1" spans="2:2">
      <c r="B659" s="68"/>
    </row>
    <row r="660" s="64" customFormat="1" customHeight="1" spans="2:2">
      <c r="B660" s="68"/>
    </row>
    <row r="661" s="64" customFormat="1" customHeight="1" spans="2:2">
      <c r="B661" s="68"/>
    </row>
    <row r="662" s="64" customFormat="1" customHeight="1" spans="2:2">
      <c r="B662" s="68"/>
    </row>
    <row r="663" s="64" customFormat="1" customHeight="1" spans="2:2">
      <c r="B663" s="68"/>
    </row>
    <row r="664" s="64" customFormat="1" customHeight="1" spans="2:2">
      <c r="B664" s="68"/>
    </row>
    <row r="665" s="64" customFormat="1" customHeight="1" spans="2:2">
      <c r="B665" s="68"/>
    </row>
    <row r="666" s="64" customFormat="1" customHeight="1" spans="2:2">
      <c r="B666" s="68"/>
    </row>
    <row r="667" s="64" customFormat="1" customHeight="1" spans="2:2">
      <c r="B667" s="68"/>
    </row>
    <row r="668" s="64" customFormat="1" customHeight="1" spans="2:2">
      <c r="B668" s="68"/>
    </row>
    <row r="669" s="64" customFormat="1" customHeight="1" spans="2:2">
      <c r="B669" s="68"/>
    </row>
    <row r="670" s="64" customFormat="1" customHeight="1" spans="2:2">
      <c r="B670" s="68"/>
    </row>
    <row r="671" s="64" customFormat="1" customHeight="1" spans="2:2">
      <c r="B671" s="68"/>
    </row>
    <row r="672" s="64" customFormat="1" customHeight="1" spans="2:2">
      <c r="B672" s="68"/>
    </row>
    <row r="673" s="64" customFormat="1" customHeight="1" spans="2:2">
      <c r="B673" s="68"/>
    </row>
    <row r="674" s="64" customFormat="1" customHeight="1" spans="2:2">
      <c r="B674" s="68"/>
    </row>
    <row r="675" s="64" customFormat="1" customHeight="1" spans="2:2">
      <c r="B675" s="68"/>
    </row>
    <row r="676" s="64" customFormat="1" customHeight="1" spans="2:2">
      <c r="B676" s="68"/>
    </row>
    <row r="677" s="64" customFormat="1" customHeight="1" spans="2:2">
      <c r="B677" s="68"/>
    </row>
    <row r="678" s="64" customFormat="1" customHeight="1" spans="2:2">
      <c r="B678" s="68"/>
    </row>
    <row r="679" s="64" customFormat="1" customHeight="1" spans="2:2">
      <c r="B679" s="68"/>
    </row>
    <row r="680" s="64" customFormat="1" customHeight="1" spans="2:2">
      <c r="B680" s="68"/>
    </row>
    <row r="681" s="64" customFormat="1" customHeight="1" spans="2:2">
      <c r="B681" s="68"/>
    </row>
    <row r="682" s="64" customFormat="1" customHeight="1" spans="2:2">
      <c r="B682" s="68"/>
    </row>
    <row r="683" s="64" customFormat="1" customHeight="1" spans="2:2">
      <c r="B683" s="68"/>
    </row>
    <row r="684" s="64" customFormat="1" customHeight="1" spans="2:2">
      <c r="B684" s="68"/>
    </row>
    <row r="685" s="64" customFormat="1" customHeight="1" spans="2:2">
      <c r="B685" s="68"/>
    </row>
    <row r="686" s="64" customFormat="1" customHeight="1" spans="2:2">
      <c r="B686" s="68"/>
    </row>
    <row r="687" s="64" customFormat="1" customHeight="1" spans="2:2">
      <c r="B687" s="68"/>
    </row>
    <row r="688" s="64" customFormat="1" customHeight="1" spans="2:2">
      <c r="B688" s="68"/>
    </row>
    <row r="689" s="64" customFormat="1" customHeight="1" spans="2:2">
      <c r="B689" s="68"/>
    </row>
    <row r="690" s="64" customFormat="1" customHeight="1" spans="2:2">
      <c r="B690" s="68"/>
    </row>
    <row r="691" s="64" customFormat="1" customHeight="1" spans="2:2">
      <c r="B691" s="68"/>
    </row>
    <row r="692" s="64" customFormat="1" customHeight="1" spans="2:2">
      <c r="B692" s="68"/>
    </row>
    <row r="693" s="64" customFormat="1" customHeight="1" spans="2:2">
      <c r="B693" s="68"/>
    </row>
    <row r="694" s="64" customFormat="1" customHeight="1" spans="2:2">
      <c r="B694" s="68"/>
    </row>
    <row r="695" s="64" customFormat="1" customHeight="1" spans="2:2">
      <c r="B695" s="68"/>
    </row>
    <row r="696" s="64" customFormat="1" customHeight="1" spans="2:2">
      <c r="B696" s="68"/>
    </row>
    <row r="697" s="64" customFormat="1" customHeight="1" spans="2:2">
      <c r="B697" s="68"/>
    </row>
    <row r="698" s="64" customFormat="1" customHeight="1" spans="2:2">
      <c r="B698" s="68"/>
    </row>
    <row r="699" s="64" customFormat="1" customHeight="1" spans="2:2">
      <c r="B699" s="68"/>
    </row>
    <row r="700" s="64" customFormat="1" customHeight="1" spans="2:2">
      <c r="B700" s="68"/>
    </row>
    <row r="701" s="64" customFormat="1" customHeight="1" spans="2:2">
      <c r="B701" s="68"/>
    </row>
    <row r="702" s="64" customFormat="1" customHeight="1" spans="2:2">
      <c r="B702" s="68"/>
    </row>
    <row r="703" s="64" customFormat="1" customHeight="1" spans="2:2">
      <c r="B703" s="68"/>
    </row>
    <row r="704" s="64" customFormat="1" customHeight="1" spans="2:2">
      <c r="B704" s="68"/>
    </row>
    <row r="705" s="64" customFormat="1" customHeight="1" spans="2:2">
      <c r="B705" s="68"/>
    </row>
    <row r="706" s="64" customFormat="1" customHeight="1" spans="2:2">
      <c r="B706" s="68"/>
    </row>
    <row r="707" s="64" customFormat="1" customHeight="1" spans="2:2">
      <c r="B707" s="68"/>
    </row>
    <row r="708" s="64" customFormat="1" customHeight="1" spans="2:2">
      <c r="B708" s="68"/>
    </row>
    <row r="709" s="64" customFormat="1" customHeight="1" spans="2:2">
      <c r="B709" s="68"/>
    </row>
    <row r="710" s="64" customFormat="1" customHeight="1" spans="2:2">
      <c r="B710" s="68"/>
    </row>
    <row r="711" s="64" customFormat="1" customHeight="1" spans="2:2">
      <c r="B711" s="68"/>
    </row>
    <row r="712" s="64" customFormat="1" customHeight="1" spans="2:2">
      <c r="B712" s="68"/>
    </row>
    <row r="713" s="64" customFormat="1" customHeight="1" spans="2:2">
      <c r="B713" s="68"/>
    </row>
    <row r="714" s="64" customFormat="1" customHeight="1" spans="2:2">
      <c r="B714" s="68"/>
    </row>
    <row r="715" s="64" customFormat="1" customHeight="1" spans="2:2">
      <c r="B715" s="68"/>
    </row>
    <row r="716" s="64" customFormat="1" customHeight="1" spans="2:2">
      <c r="B716" s="68"/>
    </row>
    <row r="717" s="64" customFormat="1" customHeight="1" spans="2:2">
      <c r="B717" s="68"/>
    </row>
    <row r="718" s="64" customFormat="1" customHeight="1" spans="2:2">
      <c r="B718" s="68"/>
    </row>
    <row r="719" s="64" customFormat="1" customHeight="1" spans="2:2">
      <c r="B719" s="68"/>
    </row>
    <row r="720" s="64" customFormat="1" customHeight="1" spans="2:2">
      <c r="B720" s="68"/>
    </row>
    <row r="721" s="64" customFormat="1" customHeight="1" spans="2:2">
      <c r="B721" s="68"/>
    </row>
    <row r="722" s="64" customFormat="1" customHeight="1" spans="2:2">
      <c r="B722" s="68"/>
    </row>
    <row r="723" s="64" customFormat="1" customHeight="1" spans="2:2">
      <c r="B723" s="68"/>
    </row>
    <row r="724" s="64" customFormat="1" customHeight="1" spans="2:2">
      <c r="B724" s="68"/>
    </row>
    <row r="725" s="64" customFormat="1" customHeight="1" spans="2:2">
      <c r="B725" s="68"/>
    </row>
    <row r="726" s="64" customFormat="1" customHeight="1" spans="2:2">
      <c r="B726" s="68"/>
    </row>
    <row r="727" s="64" customFormat="1" customHeight="1" spans="2:2">
      <c r="B727" s="68"/>
    </row>
    <row r="728" s="64" customFormat="1" customHeight="1" spans="2:2">
      <c r="B728" s="68"/>
    </row>
    <row r="729" s="64" customFormat="1" customHeight="1" spans="2:2">
      <c r="B729" s="68"/>
    </row>
    <row r="730" s="64" customFormat="1" customHeight="1" spans="2:2">
      <c r="B730" s="68"/>
    </row>
    <row r="731" s="64" customFormat="1" customHeight="1" spans="2:2">
      <c r="B731" s="68"/>
    </row>
    <row r="732" s="64" customFormat="1" customHeight="1" spans="2:2">
      <c r="B732" s="68"/>
    </row>
    <row r="733" s="64" customFormat="1" customHeight="1" spans="2:2">
      <c r="B733" s="68"/>
    </row>
    <row r="734" s="64" customFormat="1" customHeight="1" spans="2:2">
      <c r="B734" s="68"/>
    </row>
    <row r="735" s="64" customFormat="1" customHeight="1" spans="2:2">
      <c r="B735" s="68"/>
    </row>
    <row r="736" s="64" customFormat="1" customHeight="1" spans="2:2">
      <c r="B736" s="68"/>
    </row>
    <row r="737" s="64" customFormat="1" customHeight="1" spans="2:2">
      <c r="B737" s="68"/>
    </row>
    <row r="738" s="64" customFormat="1" customHeight="1" spans="2:2">
      <c r="B738" s="68"/>
    </row>
    <row r="739" s="64" customFormat="1" customHeight="1" spans="2:2">
      <c r="B739" s="68"/>
    </row>
    <row r="740" s="64" customFormat="1" customHeight="1" spans="2:2">
      <c r="B740" s="68"/>
    </row>
    <row r="741" s="64" customFormat="1" customHeight="1" spans="2:2">
      <c r="B741" s="68"/>
    </row>
    <row r="742" s="64" customFormat="1" customHeight="1" spans="2:2">
      <c r="B742" s="68"/>
    </row>
    <row r="743" s="64" customFormat="1" customHeight="1" spans="2:2">
      <c r="B743" s="68"/>
    </row>
    <row r="744" s="64" customFormat="1" customHeight="1" spans="2:2">
      <c r="B744" s="68"/>
    </row>
    <row r="745" s="64" customFormat="1" customHeight="1" spans="2:2">
      <c r="B745" s="68"/>
    </row>
    <row r="746" s="64" customFormat="1" customHeight="1" spans="2:2">
      <c r="B746" s="68"/>
    </row>
    <row r="747" s="64" customFormat="1" customHeight="1" spans="2:2">
      <c r="B747" s="68"/>
    </row>
    <row r="748" s="64" customFormat="1" customHeight="1" spans="2:2">
      <c r="B748" s="68"/>
    </row>
    <row r="749" s="64" customFormat="1" customHeight="1" spans="2:2">
      <c r="B749" s="68"/>
    </row>
    <row r="750" s="64" customFormat="1" customHeight="1" spans="2:2">
      <c r="B750" s="68"/>
    </row>
    <row r="751" s="64" customFormat="1" customHeight="1" spans="2:2">
      <c r="B751" s="68"/>
    </row>
    <row r="752" s="64" customFormat="1" customHeight="1" spans="2:2">
      <c r="B752" s="68"/>
    </row>
    <row r="753" s="64" customFormat="1" customHeight="1" spans="2:2">
      <c r="B753" s="68"/>
    </row>
    <row r="754" s="64" customFormat="1" customHeight="1" spans="2:2">
      <c r="B754" s="68"/>
    </row>
    <row r="755" s="64" customFormat="1" customHeight="1" spans="2:2">
      <c r="B755" s="68"/>
    </row>
    <row r="756" s="64" customFormat="1" customHeight="1" spans="2:2">
      <c r="B756" s="68"/>
    </row>
    <row r="757" s="64" customFormat="1" customHeight="1" spans="2:2">
      <c r="B757" s="68"/>
    </row>
    <row r="758" s="64" customFormat="1" customHeight="1" spans="2:2">
      <c r="B758" s="68"/>
    </row>
    <row r="759" s="64" customFormat="1" customHeight="1" spans="2:2">
      <c r="B759" s="68"/>
    </row>
    <row r="760" s="64" customFormat="1" customHeight="1" spans="2:2">
      <c r="B760" s="68"/>
    </row>
    <row r="761" s="64" customFormat="1" customHeight="1" spans="2:2">
      <c r="B761" s="68"/>
    </row>
    <row r="762" s="64" customFormat="1" customHeight="1" spans="2:2">
      <c r="B762" s="68"/>
    </row>
    <row r="763" s="64" customFormat="1" customHeight="1" spans="2:2">
      <c r="B763" s="68"/>
    </row>
    <row r="764" s="64" customFormat="1" customHeight="1" spans="2:2">
      <c r="B764" s="68"/>
    </row>
    <row r="765" s="64" customFormat="1" customHeight="1" spans="2:2">
      <c r="B765" s="68"/>
    </row>
    <row r="766" s="64" customFormat="1" customHeight="1" spans="2:2">
      <c r="B766" s="68"/>
    </row>
    <row r="767" s="64" customFormat="1" customHeight="1" spans="2:2">
      <c r="B767" s="68"/>
    </row>
    <row r="768" s="64" customFormat="1" customHeight="1" spans="2:2">
      <c r="B768" s="68"/>
    </row>
    <row r="769" s="64" customFormat="1" customHeight="1" spans="2:2">
      <c r="B769" s="68"/>
    </row>
    <row r="770" s="64" customFormat="1" customHeight="1" spans="2:2">
      <c r="B770" s="68"/>
    </row>
    <row r="771" s="64" customFormat="1" customHeight="1" spans="2:2">
      <c r="B771" s="68"/>
    </row>
    <row r="772" s="64" customFormat="1" customHeight="1" spans="2:2">
      <c r="B772" s="68"/>
    </row>
    <row r="773" s="64" customFormat="1" customHeight="1" spans="2:2">
      <c r="B773" s="68"/>
    </row>
    <row r="774" s="64" customFormat="1" customHeight="1" spans="2:2">
      <c r="B774" s="68"/>
    </row>
    <row r="775" s="64" customFormat="1" customHeight="1" spans="2:2">
      <c r="B775" s="68"/>
    </row>
    <row r="776" s="64" customFormat="1" customHeight="1" spans="2:2">
      <c r="B776" s="68"/>
    </row>
    <row r="777" s="64" customFormat="1" customHeight="1" spans="2:2">
      <c r="B777" s="68"/>
    </row>
    <row r="778" s="64" customFormat="1" customHeight="1" spans="2:2">
      <c r="B778" s="68"/>
    </row>
    <row r="779" s="64" customFormat="1" customHeight="1" spans="2:2">
      <c r="B779" s="68"/>
    </row>
    <row r="780" s="64" customFormat="1" customHeight="1" spans="2:2">
      <c r="B780" s="68"/>
    </row>
    <row r="781" s="64" customFormat="1" customHeight="1" spans="2:2">
      <c r="B781" s="68"/>
    </row>
    <row r="782" s="64" customFormat="1" customHeight="1" spans="2:2">
      <c r="B782" s="68"/>
    </row>
    <row r="783" s="64" customFormat="1" customHeight="1" spans="2:2">
      <c r="B783" s="68"/>
    </row>
    <row r="784" s="64" customFormat="1" customHeight="1" spans="2:2">
      <c r="B784" s="68"/>
    </row>
    <row r="785" s="64" customFormat="1" customHeight="1" spans="2:2">
      <c r="B785" s="68"/>
    </row>
    <row r="786" s="64" customFormat="1" customHeight="1" spans="2:2">
      <c r="B786" s="68"/>
    </row>
    <row r="787" s="64" customFormat="1" customHeight="1" spans="2:2">
      <c r="B787" s="68"/>
    </row>
    <row r="788" s="64" customFormat="1" customHeight="1" spans="2:2">
      <c r="B788" s="68"/>
    </row>
    <row r="789" s="64" customFormat="1" customHeight="1" spans="2:2">
      <c r="B789" s="68"/>
    </row>
    <row r="790" s="64" customFormat="1" customHeight="1" spans="2:2">
      <c r="B790" s="68"/>
    </row>
    <row r="791" s="64" customFormat="1" customHeight="1" spans="2:2">
      <c r="B791" s="68"/>
    </row>
    <row r="792" s="64" customFormat="1" customHeight="1" spans="2:2">
      <c r="B792" s="68"/>
    </row>
    <row r="793" s="64" customFormat="1" customHeight="1" spans="2:2">
      <c r="B793" s="68"/>
    </row>
    <row r="794" s="64" customFormat="1" customHeight="1" spans="2:2">
      <c r="B794" s="68"/>
    </row>
    <row r="795" s="64" customFormat="1" customHeight="1" spans="2:2">
      <c r="B795" s="68"/>
    </row>
    <row r="796" s="64" customFormat="1" customHeight="1" spans="2:2">
      <c r="B796" s="68"/>
    </row>
    <row r="797" s="64" customFormat="1" customHeight="1" spans="2:2">
      <c r="B797" s="68"/>
    </row>
    <row r="798" s="64" customFormat="1" customHeight="1" spans="2:2">
      <c r="B798" s="68"/>
    </row>
    <row r="799" s="64" customFormat="1" customHeight="1" spans="2:2">
      <c r="B799" s="68"/>
    </row>
    <row r="800" s="64" customFormat="1" customHeight="1" spans="2:2">
      <c r="B800" s="68"/>
    </row>
    <row r="801" s="64" customFormat="1" customHeight="1" spans="2:2">
      <c r="B801" s="68"/>
    </row>
    <row r="802" s="64" customFormat="1" customHeight="1" spans="2:2">
      <c r="B802" s="68"/>
    </row>
    <row r="803" s="64" customFormat="1" customHeight="1" spans="2:2">
      <c r="B803" s="68"/>
    </row>
    <row r="804" s="64" customFormat="1" customHeight="1" spans="2:2">
      <c r="B804" s="68"/>
    </row>
    <row r="805" s="64" customFormat="1" customHeight="1" spans="2:2">
      <c r="B805" s="68"/>
    </row>
    <row r="806" s="64" customFormat="1" customHeight="1" spans="2:2">
      <c r="B806" s="68"/>
    </row>
    <row r="807" s="64" customFormat="1" customHeight="1" spans="2:2">
      <c r="B807" s="68"/>
    </row>
    <row r="808" s="64" customFormat="1" customHeight="1" spans="2:2">
      <c r="B808" s="68"/>
    </row>
    <row r="809" s="64" customFormat="1" customHeight="1" spans="2:2">
      <c r="B809" s="68"/>
    </row>
    <row r="810" s="64" customFormat="1" customHeight="1" spans="2:2">
      <c r="B810" s="68"/>
    </row>
    <row r="811" s="64" customFormat="1" customHeight="1" spans="2:2">
      <c r="B811" s="68"/>
    </row>
    <row r="812" s="64" customFormat="1" customHeight="1" spans="2:2">
      <c r="B812" s="68"/>
    </row>
    <row r="813" s="64" customFormat="1" customHeight="1" spans="2:2">
      <c r="B813" s="68"/>
    </row>
    <row r="814" s="64" customFormat="1" customHeight="1" spans="2:2">
      <c r="B814" s="68"/>
    </row>
    <row r="815" s="64" customFormat="1" customHeight="1" spans="2:2">
      <c r="B815" s="68"/>
    </row>
    <row r="816" s="64" customFormat="1" customHeight="1" spans="2:2">
      <c r="B816" s="68"/>
    </row>
    <row r="817" s="64" customFormat="1" customHeight="1" spans="2:2">
      <c r="B817" s="68"/>
    </row>
    <row r="818" s="64" customFormat="1" customHeight="1" spans="2:2">
      <c r="B818" s="68"/>
    </row>
    <row r="819" s="64" customFormat="1" customHeight="1" spans="2:2">
      <c r="B819" s="68"/>
    </row>
    <row r="820" s="64" customFormat="1" customHeight="1" spans="2:2">
      <c r="B820" s="68"/>
    </row>
    <row r="821" s="64" customFormat="1" customHeight="1" spans="2:2">
      <c r="B821" s="68"/>
    </row>
    <row r="822" s="64" customFormat="1" customHeight="1" spans="2:2">
      <c r="B822" s="68"/>
    </row>
    <row r="823" s="64" customFormat="1" customHeight="1" spans="2:2">
      <c r="B823" s="68"/>
    </row>
    <row r="824" s="64" customFormat="1" customHeight="1" spans="2:2">
      <c r="B824" s="68"/>
    </row>
    <row r="825" s="64" customFormat="1" customHeight="1" spans="2:2">
      <c r="B825" s="68"/>
    </row>
    <row r="826" s="64" customFormat="1" customHeight="1" spans="2:2">
      <c r="B826" s="68"/>
    </row>
    <row r="827" s="64" customFormat="1" customHeight="1" spans="2:2">
      <c r="B827" s="68"/>
    </row>
    <row r="828" s="64" customFormat="1" customHeight="1" spans="2:2">
      <c r="B828" s="68"/>
    </row>
    <row r="829" s="64" customFormat="1" customHeight="1" spans="2:2">
      <c r="B829" s="68"/>
    </row>
    <row r="830" s="64" customFormat="1" customHeight="1" spans="2:2">
      <c r="B830" s="68"/>
    </row>
    <row r="831" s="64" customFormat="1" customHeight="1" spans="2:2">
      <c r="B831" s="68"/>
    </row>
    <row r="832" s="64" customFormat="1" customHeight="1" spans="2:2">
      <c r="B832" s="68"/>
    </row>
    <row r="833" s="64" customFormat="1" customHeight="1" spans="2:2">
      <c r="B833" s="68"/>
    </row>
    <row r="834" s="64" customFormat="1" customHeight="1" spans="2:2">
      <c r="B834" s="68"/>
    </row>
    <row r="835" s="64" customFormat="1" customHeight="1" spans="2:2">
      <c r="B835" s="68"/>
    </row>
    <row r="836" s="64" customFormat="1" customHeight="1" spans="2:2">
      <c r="B836" s="68"/>
    </row>
    <row r="837" s="64" customFormat="1" customHeight="1" spans="2:2">
      <c r="B837" s="68"/>
    </row>
    <row r="838" s="64" customFormat="1" customHeight="1" spans="2:2">
      <c r="B838" s="68"/>
    </row>
    <row r="839" s="64" customFormat="1" customHeight="1" spans="2:2">
      <c r="B839" s="68"/>
    </row>
    <row r="840" s="64" customFormat="1" customHeight="1" spans="2:2">
      <c r="B840" s="68"/>
    </row>
    <row r="841" s="64" customFormat="1" customHeight="1" spans="2:2">
      <c r="B841" s="68"/>
    </row>
    <row r="842" s="64" customFormat="1" customHeight="1" spans="2:2">
      <c r="B842" s="68"/>
    </row>
    <row r="843" s="64" customFormat="1" customHeight="1" spans="2:2">
      <c r="B843" s="68"/>
    </row>
    <row r="844" s="64" customFormat="1" customHeight="1" spans="2:2">
      <c r="B844" s="68"/>
    </row>
    <row r="845" s="64" customFormat="1" customHeight="1" spans="2:2">
      <c r="B845" s="68"/>
    </row>
    <row r="846" s="64" customFormat="1" customHeight="1" spans="2:2">
      <c r="B846" s="68"/>
    </row>
    <row r="847" s="64" customFormat="1" customHeight="1" spans="2:2">
      <c r="B847" s="68"/>
    </row>
    <row r="848" s="64" customFormat="1" customHeight="1" spans="2:2">
      <c r="B848" s="68"/>
    </row>
    <row r="849" s="64" customFormat="1" customHeight="1" spans="2:2">
      <c r="B849" s="68"/>
    </row>
    <row r="850" s="64" customFormat="1" customHeight="1" spans="2:2">
      <c r="B850" s="68"/>
    </row>
    <row r="851" s="64" customFormat="1" customHeight="1" spans="2:2">
      <c r="B851" s="68"/>
    </row>
    <row r="852" s="64" customFormat="1" customHeight="1" spans="2:2">
      <c r="B852" s="68"/>
    </row>
    <row r="853" s="64" customFormat="1" customHeight="1" spans="2:2">
      <c r="B853" s="68"/>
    </row>
    <row r="854" s="64" customFormat="1" customHeight="1" spans="2:2">
      <c r="B854" s="68"/>
    </row>
    <row r="855" s="64" customFormat="1" customHeight="1" spans="2:2">
      <c r="B855" s="68"/>
    </row>
    <row r="856" s="64" customFormat="1" customHeight="1" spans="2:2">
      <c r="B856" s="68"/>
    </row>
    <row r="857" s="64" customFormat="1" customHeight="1" spans="2:2">
      <c r="B857" s="68"/>
    </row>
    <row r="858" s="64" customFormat="1" customHeight="1" spans="2:2">
      <c r="B858" s="68"/>
    </row>
    <row r="859" s="64" customFormat="1" customHeight="1" spans="2:2">
      <c r="B859" s="68"/>
    </row>
    <row r="860" s="64" customFormat="1" customHeight="1" spans="2:2">
      <c r="B860" s="68"/>
    </row>
    <row r="861" s="64" customFormat="1" customHeight="1" spans="2:2">
      <c r="B861" s="68"/>
    </row>
    <row r="862" s="64" customFormat="1" customHeight="1" spans="2:2">
      <c r="B862" s="68"/>
    </row>
    <row r="863" s="64" customFormat="1" customHeight="1" spans="2:2">
      <c r="B863" s="68"/>
    </row>
    <row r="864" s="64" customFormat="1" customHeight="1" spans="2:2">
      <c r="B864" s="68"/>
    </row>
    <row r="865" s="64" customFormat="1" customHeight="1" spans="2:2">
      <c r="B865" s="68"/>
    </row>
    <row r="866" s="64" customFormat="1" customHeight="1" spans="2:2">
      <c r="B866" s="68"/>
    </row>
    <row r="867" s="64" customFormat="1" customHeight="1" spans="2:2">
      <c r="B867" s="68"/>
    </row>
    <row r="868" s="64" customFormat="1" customHeight="1" spans="2:2">
      <c r="B868" s="68"/>
    </row>
    <row r="869" s="64" customFormat="1" customHeight="1" spans="2:2">
      <c r="B869" s="68"/>
    </row>
    <row r="870" s="64" customFormat="1" customHeight="1" spans="2:2">
      <c r="B870" s="68"/>
    </row>
    <row r="871" s="64" customFormat="1" customHeight="1" spans="2:2">
      <c r="B871" s="68"/>
    </row>
    <row r="872" s="64" customFormat="1" customHeight="1" spans="2:2">
      <c r="B872" s="68"/>
    </row>
    <row r="873" s="64" customFormat="1" customHeight="1" spans="2:2">
      <c r="B873" s="68"/>
    </row>
    <row r="874" s="64" customFormat="1" customHeight="1" spans="2:2">
      <c r="B874" s="68"/>
    </row>
    <row r="875" s="64" customFormat="1" customHeight="1" spans="2:2">
      <c r="B875" s="68"/>
    </row>
    <row r="876" s="64" customFormat="1" customHeight="1" spans="2:2">
      <c r="B876" s="68"/>
    </row>
    <row r="877" s="64" customFormat="1" customHeight="1" spans="2:2">
      <c r="B877" s="68"/>
    </row>
    <row r="878" s="64" customFormat="1" customHeight="1" spans="2:2">
      <c r="B878" s="68"/>
    </row>
    <row r="879" s="64" customFormat="1" customHeight="1" spans="2:2">
      <c r="B879" s="68"/>
    </row>
    <row r="880" s="64" customFormat="1" customHeight="1" spans="2:2">
      <c r="B880" s="68"/>
    </row>
    <row r="881" s="64" customFormat="1" customHeight="1" spans="2:2">
      <c r="B881" s="68"/>
    </row>
    <row r="882" s="64" customFormat="1" customHeight="1" spans="2:2">
      <c r="B882" s="68"/>
    </row>
    <row r="883" s="64" customFormat="1" customHeight="1" spans="2:2">
      <c r="B883" s="68"/>
    </row>
    <row r="884" s="64" customFormat="1" customHeight="1" spans="2:2">
      <c r="B884" s="68"/>
    </row>
    <row r="885" s="64" customFormat="1" customHeight="1" spans="2:2">
      <c r="B885" s="68"/>
    </row>
    <row r="886" s="64" customFormat="1" customHeight="1" spans="2:2">
      <c r="B886" s="68"/>
    </row>
    <row r="887" s="64" customFormat="1" customHeight="1" spans="2:2">
      <c r="B887" s="68"/>
    </row>
    <row r="888" s="64" customFormat="1" customHeight="1" spans="2:2">
      <c r="B888" s="68"/>
    </row>
    <row r="889" s="64" customFormat="1" customHeight="1" spans="2:2">
      <c r="B889" s="68"/>
    </row>
    <row r="890" s="64" customFormat="1" customHeight="1" spans="2:2">
      <c r="B890" s="68"/>
    </row>
    <row r="891" s="64" customFormat="1" customHeight="1" spans="2:2">
      <c r="B891" s="68"/>
    </row>
    <row r="892" s="64" customFormat="1" customHeight="1" spans="2:2">
      <c r="B892" s="68"/>
    </row>
    <row r="893" s="64" customFormat="1" customHeight="1" spans="2:2">
      <c r="B893" s="68"/>
    </row>
    <row r="894" s="64" customFormat="1" customHeight="1" spans="2:2">
      <c r="B894" s="68"/>
    </row>
    <row r="895" s="64" customFormat="1" customHeight="1" spans="2:2">
      <c r="B895" s="68"/>
    </row>
    <row r="896" s="64" customFormat="1" customHeight="1" spans="2:2">
      <c r="B896" s="68"/>
    </row>
    <row r="897" s="64" customFormat="1" customHeight="1" spans="2:2">
      <c r="B897" s="68"/>
    </row>
    <row r="898" s="64" customFormat="1" customHeight="1" spans="2:2">
      <c r="B898" s="68"/>
    </row>
    <row r="899" s="64" customFormat="1" customHeight="1" spans="2:2">
      <c r="B899" s="68"/>
    </row>
    <row r="900" s="64" customFormat="1" customHeight="1" spans="2:2">
      <c r="B900" s="68"/>
    </row>
    <row r="901" s="64" customFormat="1" customHeight="1" spans="2:2">
      <c r="B901" s="68"/>
    </row>
    <row r="902" s="64" customFormat="1" customHeight="1" spans="2:2">
      <c r="B902" s="68"/>
    </row>
    <row r="903" s="64" customFormat="1" customHeight="1" spans="2:2">
      <c r="B903" s="68"/>
    </row>
    <row r="904" s="64" customFormat="1" customHeight="1" spans="2:2">
      <c r="B904" s="68"/>
    </row>
    <row r="905" s="64" customFormat="1" customHeight="1" spans="2:2">
      <c r="B905" s="68"/>
    </row>
    <row r="906" s="64" customFormat="1" customHeight="1" spans="2:2">
      <c r="B906" s="68"/>
    </row>
    <row r="907" s="64" customFormat="1" customHeight="1" spans="2:2">
      <c r="B907" s="68"/>
    </row>
    <row r="908" s="64" customFormat="1" customHeight="1" spans="2:2">
      <c r="B908" s="68"/>
    </row>
    <row r="909" s="64" customFormat="1" customHeight="1" spans="2:2">
      <c r="B909" s="68"/>
    </row>
    <row r="910" s="64" customFormat="1" customHeight="1" spans="2:2">
      <c r="B910" s="68"/>
    </row>
    <row r="911" s="64" customFormat="1" customHeight="1" spans="2:2">
      <c r="B911" s="68"/>
    </row>
    <row r="912" s="64" customFormat="1" customHeight="1" spans="2:2">
      <c r="B912" s="68"/>
    </row>
    <row r="913" s="64" customFormat="1" customHeight="1" spans="2:2">
      <c r="B913" s="68"/>
    </row>
    <row r="914" s="64" customFormat="1" customHeight="1" spans="2:2">
      <c r="B914" s="68"/>
    </row>
    <row r="915" s="64" customFormat="1" customHeight="1" spans="2:2">
      <c r="B915" s="68"/>
    </row>
    <row r="916" s="64" customFormat="1" customHeight="1" spans="2:2">
      <c r="B916" s="68"/>
    </row>
    <row r="917" s="64" customFormat="1" customHeight="1" spans="2:2">
      <c r="B917" s="68"/>
    </row>
    <row r="918" s="64" customFormat="1" customHeight="1" spans="2:2">
      <c r="B918" s="68"/>
    </row>
    <row r="919" s="64" customFormat="1" customHeight="1" spans="2:2">
      <c r="B919" s="68"/>
    </row>
    <row r="920" s="64" customFormat="1" customHeight="1" spans="2:2">
      <c r="B920" s="68"/>
    </row>
    <row r="921" s="64" customFormat="1" customHeight="1" spans="2:2">
      <c r="B921" s="68"/>
    </row>
    <row r="922" s="64" customFormat="1" customHeight="1" spans="2:2">
      <c r="B922" s="68"/>
    </row>
    <row r="923" s="64" customFormat="1" customHeight="1" spans="2:2">
      <c r="B923" s="68"/>
    </row>
    <row r="924" s="64" customFormat="1" customHeight="1" spans="2:2">
      <c r="B924" s="68"/>
    </row>
    <row r="925" s="64" customFormat="1" customHeight="1" spans="2:2">
      <c r="B925" s="68"/>
    </row>
    <row r="926" s="64" customFormat="1" customHeight="1" spans="2:2">
      <c r="B926" s="68"/>
    </row>
    <row r="927" s="64" customFormat="1" customHeight="1" spans="2:2">
      <c r="B927" s="68"/>
    </row>
    <row r="928" s="64" customFormat="1" customHeight="1" spans="2:2">
      <c r="B928" s="68"/>
    </row>
    <row r="929" s="64" customFormat="1" customHeight="1" spans="2:2">
      <c r="B929" s="68"/>
    </row>
    <row r="930" s="64" customFormat="1" customHeight="1" spans="2:2">
      <c r="B930" s="68"/>
    </row>
    <row r="931" s="64" customFormat="1" customHeight="1" spans="2:2">
      <c r="B931" s="68"/>
    </row>
    <row r="932" s="64" customFormat="1" customHeight="1" spans="2:2">
      <c r="B932" s="68"/>
    </row>
    <row r="933" s="64" customFormat="1" customHeight="1" spans="2:2">
      <c r="B933" s="68"/>
    </row>
    <row r="934" s="64" customFormat="1" customHeight="1" spans="2:2">
      <c r="B934" s="68"/>
    </row>
    <row r="935" s="64" customFormat="1" customHeight="1" spans="2:2">
      <c r="B935" s="68"/>
    </row>
    <row r="936" s="64" customFormat="1" customHeight="1" spans="2:2">
      <c r="B936" s="68"/>
    </row>
    <row r="937" s="64" customFormat="1" customHeight="1" spans="2:2">
      <c r="B937" s="68"/>
    </row>
    <row r="938" s="64" customFormat="1" customHeight="1" spans="2:2">
      <c r="B938" s="68"/>
    </row>
    <row r="939" s="64" customFormat="1" customHeight="1" spans="2:2">
      <c r="B939" s="68"/>
    </row>
    <row r="940" s="64" customFormat="1" customHeight="1" spans="2:2">
      <c r="B940" s="68"/>
    </row>
    <row r="941" s="64" customFormat="1" customHeight="1" spans="2:2">
      <c r="B941" s="68"/>
    </row>
    <row r="942" s="64" customFormat="1" customHeight="1" spans="2:2">
      <c r="B942" s="68"/>
    </row>
    <row r="943" s="64" customFormat="1" customHeight="1" spans="2:2">
      <c r="B943" s="68"/>
    </row>
    <row r="944" s="64" customFormat="1" customHeight="1" spans="2:2">
      <c r="B944" s="68"/>
    </row>
    <row r="945" s="64" customFormat="1" customHeight="1" spans="2:2">
      <c r="B945" s="68"/>
    </row>
    <row r="946" s="64" customFormat="1" customHeight="1" spans="2:2">
      <c r="B946" s="68"/>
    </row>
    <row r="947" s="64" customFormat="1" customHeight="1" spans="2:2">
      <c r="B947" s="68"/>
    </row>
    <row r="948" s="64" customFormat="1" customHeight="1" spans="2:2">
      <c r="B948" s="68"/>
    </row>
    <row r="949" s="64" customFormat="1" customHeight="1" spans="2:2">
      <c r="B949" s="68"/>
    </row>
    <row r="950" s="64" customFormat="1" customHeight="1" spans="2:2">
      <c r="B950" s="68"/>
    </row>
    <row r="951" s="64" customFormat="1" customHeight="1" spans="2:2">
      <c r="B951" s="68"/>
    </row>
    <row r="952" s="64" customFormat="1" customHeight="1" spans="2:2">
      <c r="B952" s="68"/>
    </row>
    <row r="953" s="64" customFormat="1" customHeight="1" spans="2:2">
      <c r="B953" s="68"/>
    </row>
    <row r="954" s="64" customFormat="1" customHeight="1" spans="2:2">
      <c r="B954" s="68"/>
    </row>
    <row r="955" s="64" customFormat="1" customHeight="1" spans="2:2">
      <c r="B955" s="68"/>
    </row>
    <row r="956" s="64" customFormat="1" customHeight="1" spans="2:2">
      <c r="B956" s="68"/>
    </row>
    <row r="957" s="64" customFormat="1" customHeight="1" spans="2:2">
      <c r="B957" s="68"/>
    </row>
    <row r="958" s="64" customFormat="1" customHeight="1" spans="2:2">
      <c r="B958" s="68"/>
    </row>
    <row r="959" s="64" customFormat="1" customHeight="1" spans="2:2">
      <c r="B959" s="68"/>
    </row>
    <row r="960" s="64" customFormat="1" customHeight="1" spans="2:2">
      <c r="B960" s="68"/>
    </row>
    <row r="961" s="64" customFormat="1" customHeight="1" spans="2:2">
      <c r="B961" s="68"/>
    </row>
    <row r="962" s="64" customFormat="1" customHeight="1" spans="2:2">
      <c r="B962" s="68"/>
    </row>
    <row r="963" s="64" customFormat="1" customHeight="1" spans="2:2">
      <c r="B963" s="68"/>
    </row>
    <row r="964" s="64" customFormat="1" customHeight="1" spans="2:2">
      <c r="B964" s="68"/>
    </row>
    <row r="965" s="64" customFormat="1" customHeight="1" spans="2:2">
      <c r="B965" s="68"/>
    </row>
    <row r="966" s="64" customFormat="1" customHeight="1" spans="2:2">
      <c r="B966" s="68"/>
    </row>
    <row r="967" s="64" customFormat="1" customHeight="1" spans="2:2">
      <c r="B967" s="68"/>
    </row>
    <row r="968" s="64" customFormat="1" customHeight="1" spans="2:2">
      <c r="B968" s="68"/>
    </row>
    <row r="969" s="64" customFormat="1" customHeight="1" spans="2:2">
      <c r="B969" s="68"/>
    </row>
    <row r="970" s="64" customFormat="1" customHeight="1" spans="2:2">
      <c r="B970" s="68"/>
    </row>
    <row r="971" s="64" customFormat="1" customHeight="1" spans="2:2">
      <c r="B971" s="68"/>
    </row>
    <row r="972" s="64" customFormat="1" customHeight="1" spans="2:2">
      <c r="B972" s="68"/>
    </row>
    <row r="973" s="64" customFormat="1" customHeight="1" spans="2:2">
      <c r="B973" s="68"/>
    </row>
    <row r="974" s="64" customFormat="1" customHeight="1" spans="2:2">
      <c r="B974" s="68"/>
    </row>
    <row r="975" s="64" customFormat="1" customHeight="1" spans="2:2">
      <c r="B975" s="68"/>
    </row>
    <row r="976" s="64" customFormat="1" customHeight="1" spans="2:2">
      <c r="B976" s="68"/>
    </row>
    <row r="977" s="64" customFormat="1" customHeight="1" spans="2:2">
      <c r="B977" s="68"/>
    </row>
    <row r="978" s="64" customFormat="1" customHeight="1" spans="2:2">
      <c r="B978" s="68"/>
    </row>
    <row r="979" s="64" customFormat="1" customHeight="1" spans="2:2">
      <c r="B979" s="68"/>
    </row>
    <row r="980" s="64" customFormat="1" customHeight="1" spans="2:2">
      <c r="B980" s="68"/>
    </row>
    <row r="981" s="64" customFormat="1" customHeight="1" spans="2:2">
      <c r="B981" s="68"/>
    </row>
    <row r="982" s="64" customFormat="1" customHeight="1" spans="2:2">
      <c r="B982" s="68"/>
    </row>
    <row r="983" s="64" customFormat="1" customHeight="1" spans="2:2">
      <c r="B983" s="68"/>
    </row>
    <row r="984" s="64" customFormat="1" customHeight="1" spans="2:2">
      <c r="B984" s="68"/>
    </row>
    <row r="985" s="64" customFormat="1" customHeight="1" spans="2:2">
      <c r="B985" s="68"/>
    </row>
    <row r="986" s="64" customFormat="1" customHeight="1" spans="2:2">
      <c r="B986" s="68"/>
    </row>
    <row r="987" s="64" customFormat="1" customHeight="1" spans="2:2">
      <c r="B987" s="68"/>
    </row>
    <row r="988" s="64" customFormat="1" customHeight="1" spans="2:2">
      <c r="B988" s="68"/>
    </row>
    <row r="989" s="64" customFormat="1" customHeight="1" spans="2:2">
      <c r="B989" s="68"/>
    </row>
    <row r="990" s="64" customFormat="1" customHeight="1" spans="2:2">
      <c r="B990" s="68"/>
    </row>
    <row r="991" s="64" customFormat="1" customHeight="1" spans="2:2">
      <c r="B991" s="68"/>
    </row>
    <row r="992" s="64" customFormat="1" customHeight="1" spans="2:2">
      <c r="B992" s="68"/>
    </row>
    <row r="993" s="64" customFormat="1" customHeight="1" spans="2:2">
      <c r="B993" s="68"/>
    </row>
    <row r="994" s="64" customFormat="1" customHeight="1" spans="2:2">
      <c r="B994" s="68"/>
    </row>
    <row r="995" s="64" customFormat="1" customHeight="1" spans="2:2">
      <c r="B995" s="68"/>
    </row>
    <row r="996" s="64" customFormat="1" customHeight="1" spans="2:2">
      <c r="B996" s="68"/>
    </row>
    <row r="997" s="64" customFormat="1" customHeight="1" spans="2:2">
      <c r="B997" s="68"/>
    </row>
    <row r="998" s="64" customFormat="1" customHeight="1" spans="2:2">
      <c r="B998" s="68"/>
    </row>
    <row r="999" s="64" customFormat="1" customHeight="1" spans="2:2">
      <c r="B999" s="68"/>
    </row>
    <row r="1000" s="64" customFormat="1" customHeight="1" spans="2:2">
      <c r="B1000" s="68"/>
    </row>
    <row r="1001" s="64" customFormat="1" customHeight="1" spans="2:2">
      <c r="B1001" s="68"/>
    </row>
    <row r="1002" s="64" customFormat="1" customHeight="1" spans="2:2">
      <c r="B1002" s="68"/>
    </row>
    <row r="1003" s="64" customFormat="1" customHeight="1" spans="2:2">
      <c r="B1003" s="68"/>
    </row>
    <row r="1004" s="64" customFormat="1" customHeight="1" spans="2:2">
      <c r="B1004" s="68"/>
    </row>
    <row r="1005" s="64" customFormat="1" customHeight="1" spans="2:2">
      <c r="B1005" s="68"/>
    </row>
    <row r="1006" s="64" customFormat="1" customHeight="1" spans="2:2">
      <c r="B1006" s="68"/>
    </row>
    <row r="1007" s="64" customFormat="1" customHeight="1" spans="2:2">
      <c r="B1007" s="68"/>
    </row>
    <row r="1008" s="64" customFormat="1" customHeight="1" spans="2:2">
      <c r="B1008" s="68"/>
    </row>
    <row r="1009" s="64" customFormat="1" customHeight="1" spans="2:2">
      <c r="B1009" s="68"/>
    </row>
    <row r="1010" s="64" customFormat="1" customHeight="1" spans="2:2">
      <c r="B1010" s="68"/>
    </row>
    <row r="1011" s="64" customFormat="1" customHeight="1" spans="2:2">
      <c r="B1011" s="68"/>
    </row>
    <row r="1012" s="64" customFormat="1" customHeight="1" spans="2:2">
      <c r="B1012" s="68"/>
    </row>
    <row r="1013" s="64" customFormat="1" customHeight="1" spans="2:2">
      <c r="B1013" s="68"/>
    </row>
    <row r="1014" s="64" customFormat="1" customHeight="1" spans="2:2">
      <c r="B1014" s="68"/>
    </row>
    <row r="1015" s="64" customFormat="1" customHeight="1" spans="2:2">
      <c r="B1015" s="68"/>
    </row>
    <row r="1016" s="64" customFormat="1" customHeight="1" spans="2:2">
      <c r="B1016" s="68"/>
    </row>
    <row r="1017" s="64" customFormat="1" customHeight="1" spans="2:2">
      <c r="B1017" s="68"/>
    </row>
    <row r="1018" s="64" customFormat="1" customHeight="1" spans="2:2">
      <c r="B1018" s="68"/>
    </row>
    <row r="1019" s="64" customFormat="1" customHeight="1" spans="2:2">
      <c r="B1019" s="68"/>
    </row>
    <row r="1020" s="64" customFormat="1" customHeight="1" spans="2:2">
      <c r="B1020" s="68"/>
    </row>
    <row r="1021" s="64" customFormat="1" customHeight="1" spans="2:2">
      <c r="B1021" s="68"/>
    </row>
    <row r="1022" s="64" customFormat="1" customHeight="1" spans="2:2">
      <c r="B1022" s="68"/>
    </row>
    <row r="1023" s="64" customFormat="1" customHeight="1" spans="2:2">
      <c r="B1023" s="68"/>
    </row>
    <row r="1024" s="64" customFormat="1" customHeight="1" spans="2:2">
      <c r="B1024" s="68"/>
    </row>
    <row r="1025" s="64" customFormat="1" customHeight="1" spans="2:2">
      <c r="B1025" s="68"/>
    </row>
    <row r="1026" s="64" customFormat="1" customHeight="1" spans="2:2">
      <c r="B1026" s="68"/>
    </row>
    <row r="1027" s="64" customFormat="1" customHeight="1" spans="2:2">
      <c r="B1027" s="68"/>
    </row>
    <row r="1028" s="64" customFormat="1" customHeight="1" spans="2:2">
      <c r="B1028" s="68"/>
    </row>
    <row r="1029" s="64" customFormat="1" customHeight="1" spans="2:2">
      <c r="B1029" s="68"/>
    </row>
    <row r="1030" s="64" customFormat="1" customHeight="1" spans="2:2">
      <c r="B1030" s="68"/>
    </row>
    <row r="1031" s="64" customFormat="1" customHeight="1" spans="2:2">
      <c r="B1031" s="68"/>
    </row>
    <row r="1032" s="64" customFormat="1" customHeight="1" spans="2:2">
      <c r="B1032" s="68"/>
    </row>
    <row r="1033" s="64" customFormat="1" customHeight="1" spans="2:2">
      <c r="B1033" s="68"/>
    </row>
    <row r="1034" s="64" customFormat="1" customHeight="1" spans="2:2">
      <c r="B1034" s="68"/>
    </row>
    <row r="1035" s="64" customFormat="1" customHeight="1" spans="2:2">
      <c r="B1035" s="68"/>
    </row>
    <row r="1036" s="64" customFormat="1" customHeight="1" spans="2:2">
      <c r="B1036" s="68"/>
    </row>
    <row r="1037" s="64" customFormat="1" customHeight="1" spans="2:2">
      <c r="B1037" s="68"/>
    </row>
    <row r="1038" s="64" customFormat="1" customHeight="1" spans="2:2">
      <c r="B1038" s="68"/>
    </row>
    <row r="1039" s="64" customFormat="1" customHeight="1" spans="2:2">
      <c r="B1039" s="68"/>
    </row>
    <row r="1040" s="64" customFormat="1" customHeight="1" spans="2:2">
      <c r="B1040" s="68"/>
    </row>
    <row r="1041" s="64" customFormat="1" customHeight="1" spans="2:2">
      <c r="B1041" s="68"/>
    </row>
    <row r="1042" s="64" customFormat="1" customHeight="1" spans="2:2">
      <c r="B1042" s="68"/>
    </row>
    <row r="1043" s="64" customFormat="1" customHeight="1" spans="2:2">
      <c r="B1043" s="68"/>
    </row>
    <row r="1044" s="64" customFormat="1" customHeight="1" spans="2:2">
      <c r="B1044" s="68"/>
    </row>
    <row r="1045" s="64" customFormat="1" customHeight="1" spans="2:2">
      <c r="B1045" s="68"/>
    </row>
    <row r="1046" s="64" customFormat="1" customHeight="1" spans="2:2">
      <c r="B1046" s="68"/>
    </row>
    <row r="1047" s="64" customFormat="1" customHeight="1" spans="2:2">
      <c r="B1047" s="68"/>
    </row>
    <row r="1048" s="64" customFormat="1" customHeight="1" spans="2:2">
      <c r="B1048" s="68"/>
    </row>
    <row r="1049" s="64" customFormat="1" customHeight="1" spans="2:2">
      <c r="B1049" s="68"/>
    </row>
    <row r="1050" s="64" customFormat="1" customHeight="1" spans="2:2">
      <c r="B1050" s="68"/>
    </row>
    <row r="1051" s="64" customFormat="1" customHeight="1" spans="2:2">
      <c r="B1051" s="68"/>
    </row>
    <row r="1052" s="64" customFormat="1" customHeight="1" spans="2:2">
      <c r="B1052" s="68"/>
    </row>
    <row r="1053" s="64" customFormat="1" customHeight="1" spans="2:2">
      <c r="B1053" s="68"/>
    </row>
    <row r="1054" s="64" customFormat="1" customHeight="1" spans="2:2">
      <c r="B1054" s="68"/>
    </row>
    <row r="1055" s="64" customFormat="1" customHeight="1" spans="2:2">
      <c r="B1055" s="68"/>
    </row>
    <row r="1056" s="64" customFormat="1" customHeight="1" spans="2:2">
      <c r="B1056" s="68"/>
    </row>
    <row r="1057" s="64" customFormat="1" customHeight="1" spans="2:2">
      <c r="B1057" s="68"/>
    </row>
    <row r="1058" s="64" customFormat="1" customHeight="1" spans="2:2">
      <c r="B1058" s="68"/>
    </row>
    <row r="1059" s="64" customFormat="1" customHeight="1" spans="2:2">
      <c r="B1059" s="68"/>
    </row>
    <row r="1060" s="64" customFormat="1" customHeight="1" spans="2:2">
      <c r="B1060" s="68"/>
    </row>
    <row r="1061" s="64" customFormat="1" customHeight="1" spans="2:2">
      <c r="B1061" s="68"/>
    </row>
    <row r="1062" s="64" customFormat="1" customHeight="1" spans="2:2">
      <c r="B1062" s="68"/>
    </row>
    <row r="1063" s="64" customFormat="1" customHeight="1" spans="2:2">
      <c r="B1063" s="68"/>
    </row>
    <row r="1064" s="64" customFormat="1" customHeight="1" spans="2:2">
      <c r="B1064" s="68"/>
    </row>
    <row r="1065" s="64" customFormat="1" customHeight="1" spans="2:2">
      <c r="B1065" s="68"/>
    </row>
    <row r="1066" s="64" customFormat="1" customHeight="1" spans="2:2">
      <c r="B1066" s="68"/>
    </row>
    <row r="1067" s="64" customFormat="1" customHeight="1" spans="2:2">
      <c r="B1067" s="68"/>
    </row>
    <row r="1068" s="64" customFormat="1" customHeight="1" spans="2:2">
      <c r="B1068" s="68"/>
    </row>
    <row r="1069" s="64" customFormat="1" customHeight="1" spans="2:2">
      <c r="B1069" s="68"/>
    </row>
    <row r="1070" s="64" customFormat="1" customHeight="1" spans="2:2">
      <c r="B1070" s="68"/>
    </row>
    <row r="1071" s="64" customFormat="1" customHeight="1" spans="2:2">
      <c r="B1071" s="68"/>
    </row>
    <row r="1072" s="64" customFormat="1" customHeight="1" spans="2:2">
      <c r="B1072" s="68"/>
    </row>
    <row r="1073" s="64" customFormat="1" customHeight="1" spans="2:2">
      <c r="B1073" s="68"/>
    </row>
    <row r="1074" s="64" customFormat="1" customHeight="1" spans="2:2">
      <c r="B1074" s="68"/>
    </row>
    <row r="1075" s="64" customFormat="1" customHeight="1" spans="2:2">
      <c r="B1075" s="68"/>
    </row>
    <row r="1076" s="64" customFormat="1" customHeight="1" spans="2:2">
      <c r="B1076" s="68"/>
    </row>
    <row r="1077" s="64" customFormat="1" customHeight="1" spans="2:2">
      <c r="B1077" s="68"/>
    </row>
    <row r="1078" s="64" customFormat="1" customHeight="1" spans="2:2">
      <c r="B1078" s="68"/>
    </row>
    <row r="1079" s="64" customFormat="1" customHeight="1" spans="2:2">
      <c r="B1079" s="68"/>
    </row>
    <row r="1080" s="64" customFormat="1" customHeight="1" spans="2:2">
      <c r="B1080" s="68"/>
    </row>
    <row r="1081" s="64" customFormat="1" customHeight="1" spans="2:2">
      <c r="B1081" s="68"/>
    </row>
    <row r="1082" s="64" customFormat="1" customHeight="1" spans="2:2">
      <c r="B1082" s="68"/>
    </row>
    <row r="1083" s="64" customFormat="1" customHeight="1" spans="2:2">
      <c r="B1083" s="68"/>
    </row>
    <row r="1084" s="64" customFormat="1" customHeight="1" spans="2:2">
      <c r="B1084" s="68"/>
    </row>
    <row r="1085" s="64" customFormat="1" customHeight="1" spans="2:2">
      <c r="B1085" s="68"/>
    </row>
    <row r="1086" s="64" customFormat="1" customHeight="1" spans="2:2">
      <c r="B1086" s="68"/>
    </row>
    <row r="1087" s="64" customFormat="1" customHeight="1" spans="2:2">
      <c r="B1087" s="68"/>
    </row>
    <row r="1088" s="64" customFormat="1" customHeight="1" spans="2:2">
      <c r="B1088" s="68"/>
    </row>
    <row r="1089" s="64" customFormat="1" customHeight="1" spans="2:2">
      <c r="B1089" s="68"/>
    </row>
    <row r="1090" s="64" customFormat="1" customHeight="1" spans="2:2">
      <c r="B1090" s="68"/>
    </row>
    <row r="1091" s="64" customFormat="1" customHeight="1" spans="2:2">
      <c r="B1091" s="68"/>
    </row>
    <row r="1092" s="64" customFormat="1" customHeight="1" spans="2:2">
      <c r="B1092" s="68"/>
    </row>
    <row r="1093" s="64" customFormat="1" customHeight="1" spans="2:2">
      <c r="B1093" s="68"/>
    </row>
    <row r="1094" s="64" customFormat="1" customHeight="1" spans="2:2">
      <c r="B1094" s="68"/>
    </row>
    <row r="1095" s="64" customFormat="1" customHeight="1" spans="2:2">
      <c r="B1095" s="68"/>
    </row>
    <row r="1096" s="64" customFormat="1" customHeight="1" spans="2:2">
      <c r="B1096" s="68"/>
    </row>
    <row r="1097" s="64" customFormat="1" customHeight="1" spans="2:2">
      <c r="B1097" s="68"/>
    </row>
    <row r="1098" s="64" customFormat="1" customHeight="1" spans="2:2">
      <c r="B1098" s="68"/>
    </row>
    <row r="1099" s="64" customFormat="1" customHeight="1" spans="2:2">
      <c r="B1099" s="68"/>
    </row>
    <row r="1100" s="64" customFormat="1" customHeight="1" spans="2:2">
      <c r="B1100" s="68"/>
    </row>
    <row r="1101" s="64" customFormat="1" customHeight="1" spans="2:2">
      <c r="B1101" s="68"/>
    </row>
    <row r="1102" s="64" customFormat="1" customHeight="1" spans="2:2">
      <c r="B1102" s="68"/>
    </row>
    <row r="1103" s="64" customFormat="1" customHeight="1" spans="2:2">
      <c r="B1103" s="68"/>
    </row>
    <row r="1104" s="64" customFormat="1" customHeight="1" spans="2:2">
      <c r="B1104" s="68"/>
    </row>
    <row r="1105" s="64" customFormat="1" customHeight="1" spans="2:2">
      <c r="B1105" s="68"/>
    </row>
    <row r="1106" s="64" customFormat="1" customHeight="1" spans="2:2">
      <c r="B1106" s="68"/>
    </row>
    <row r="1107" s="64" customFormat="1" customHeight="1" spans="2:2">
      <c r="B1107" s="68"/>
    </row>
    <row r="1108" s="64" customFormat="1" customHeight="1" spans="2:2">
      <c r="B1108" s="68"/>
    </row>
    <row r="1109" s="64" customFormat="1" customHeight="1" spans="2:2">
      <c r="B1109" s="68"/>
    </row>
    <row r="1110" s="64" customFormat="1" customHeight="1" spans="2:2">
      <c r="B1110" s="68"/>
    </row>
    <row r="1111" s="64" customFormat="1" customHeight="1" spans="2:2">
      <c r="B1111" s="68"/>
    </row>
    <row r="1112" s="64" customFormat="1" customHeight="1" spans="2:2">
      <c r="B1112" s="68"/>
    </row>
    <row r="1113" s="64" customFormat="1" customHeight="1" spans="2:2">
      <c r="B1113" s="68"/>
    </row>
    <row r="1114" s="64" customFormat="1" customHeight="1" spans="2:2">
      <c r="B1114" s="68"/>
    </row>
    <row r="1115" s="64" customFormat="1" customHeight="1" spans="2:2">
      <c r="B1115" s="68"/>
    </row>
    <row r="1116" s="64" customFormat="1" customHeight="1" spans="2:2">
      <c r="B1116" s="68"/>
    </row>
    <row r="1117" s="64" customFormat="1" customHeight="1" spans="2:2">
      <c r="B1117" s="68"/>
    </row>
    <row r="1118" s="64" customFormat="1" customHeight="1" spans="2:2">
      <c r="B1118" s="68"/>
    </row>
    <row r="1119" s="64" customFormat="1" customHeight="1" spans="2:2">
      <c r="B1119" s="68"/>
    </row>
    <row r="1120" s="64" customFormat="1" customHeight="1" spans="2:2">
      <c r="B1120" s="68"/>
    </row>
    <row r="1121" s="64" customFormat="1" customHeight="1" spans="2:2">
      <c r="B1121" s="68"/>
    </row>
    <row r="1122" s="64" customFormat="1" customHeight="1" spans="2:2">
      <c r="B1122" s="68"/>
    </row>
    <row r="1123" s="64" customFormat="1" customHeight="1" spans="2:2">
      <c r="B1123" s="68"/>
    </row>
    <row r="1124" s="64" customFormat="1" customHeight="1" spans="2:2">
      <c r="B1124" s="68"/>
    </row>
    <row r="1125" s="64" customFormat="1" customHeight="1" spans="2:2">
      <c r="B1125" s="68"/>
    </row>
    <row r="1126" s="64" customFormat="1" customHeight="1" spans="2:2">
      <c r="B1126" s="68"/>
    </row>
    <row r="1127" s="64" customFormat="1" customHeight="1" spans="2:2">
      <c r="B1127" s="68"/>
    </row>
    <row r="1128" s="64" customFormat="1" customHeight="1" spans="2:2">
      <c r="B1128" s="68"/>
    </row>
    <row r="1129" s="64" customFormat="1" customHeight="1" spans="2:2">
      <c r="B1129" s="68"/>
    </row>
    <row r="1130" s="64" customFormat="1" customHeight="1" spans="2:2">
      <c r="B1130" s="68"/>
    </row>
    <row r="1131" s="64" customFormat="1" customHeight="1" spans="2:2">
      <c r="B1131" s="68"/>
    </row>
    <row r="1132" s="64" customFormat="1" customHeight="1" spans="2:2">
      <c r="B1132" s="68"/>
    </row>
    <row r="1133" s="64" customFormat="1" customHeight="1" spans="2:2">
      <c r="B1133" s="68"/>
    </row>
    <row r="1134" s="64" customFormat="1" customHeight="1" spans="2:2">
      <c r="B1134" s="68"/>
    </row>
    <row r="1135" s="64" customFormat="1" customHeight="1" spans="2:2">
      <c r="B1135" s="68"/>
    </row>
    <row r="1136" s="64" customFormat="1" customHeight="1" spans="2:2">
      <c r="B1136" s="68"/>
    </row>
    <row r="1137" s="64" customFormat="1" customHeight="1" spans="2:2">
      <c r="B1137" s="68"/>
    </row>
    <row r="1138" s="64" customFormat="1" customHeight="1" spans="2:2">
      <c r="B1138" s="68"/>
    </row>
    <row r="1139" s="64" customFormat="1" customHeight="1" spans="2:2">
      <c r="B1139" s="68"/>
    </row>
    <row r="1140" s="64" customFormat="1" customHeight="1" spans="2:2">
      <c r="B1140" s="68"/>
    </row>
    <row r="1141" s="64" customFormat="1" customHeight="1" spans="2:2">
      <c r="B1141" s="68"/>
    </row>
    <row r="1142" s="64" customFormat="1" customHeight="1" spans="2:2">
      <c r="B1142" s="68"/>
    </row>
    <row r="1143" s="64" customFormat="1" customHeight="1" spans="2:2">
      <c r="B1143" s="68"/>
    </row>
    <row r="1144" s="64" customFormat="1" customHeight="1" spans="2:2">
      <c r="B1144" s="68"/>
    </row>
    <row r="1145" s="64" customFormat="1" customHeight="1" spans="2:2">
      <c r="B1145" s="68"/>
    </row>
    <row r="1146" s="64" customFormat="1" customHeight="1" spans="2:2">
      <c r="B1146" s="68"/>
    </row>
    <row r="1147" s="64" customFormat="1" customHeight="1" spans="2:2">
      <c r="B1147" s="68"/>
    </row>
    <row r="1148" s="64" customFormat="1" customHeight="1" spans="2:2">
      <c r="B1148" s="68"/>
    </row>
    <row r="1149" s="64" customFormat="1" customHeight="1" spans="2:2">
      <c r="B1149" s="68"/>
    </row>
    <row r="1150" s="64" customFormat="1" customHeight="1" spans="2:2">
      <c r="B1150" s="68"/>
    </row>
    <row r="1151" s="64" customFormat="1" customHeight="1" spans="2:2">
      <c r="B1151" s="68"/>
    </row>
    <row r="1152" s="64" customFormat="1" customHeight="1" spans="2:2">
      <c r="B1152" s="68"/>
    </row>
    <row r="1153" s="64" customFormat="1" customHeight="1" spans="2:2">
      <c r="B1153" s="68"/>
    </row>
    <row r="1154" s="64" customFormat="1" customHeight="1" spans="2:2">
      <c r="B1154" s="68"/>
    </row>
    <row r="1155" s="64" customFormat="1" customHeight="1" spans="2:2">
      <c r="B1155" s="68"/>
    </row>
    <row r="1156" s="64" customFormat="1" customHeight="1" spans="2:2">
      <c r="B1156" s="68"/>
    </row>
    <row r="1157" s="64" customFormat="1" customHeight="1" spans="2:2">
      <c r="B1157" s="68"/>
    </row>
    <row r="1158" s="64" customFormat="1" customHeight="1" spans="2:2">
      <c r="B1158" s="68"/>
    </row>
    <row r="1159" s="64" customFormat="1" customHeight="1" spans="2:2">
      <c r="B1159" s="68"/>
    </row>
    <row r="1160" s="64" customFormat="1" customHeight="1" spans="2:2">
      <c r="B1160" s="68"/>
    </row>
    <row r="1161" s="64" customFormat="1" customHeight="1" spans="2:2">
      <c r="B1161" s="68"/>
    </row>
    <row r="1162" s="64" customFormat="1" customHeight="1" spans="2:2">
      <c r="B1162" s="68"/>
    </row>
    <row r="1163" s="64" customFormat="1" customHeight="1" spans="2:2">
      <c r="B1163" s="68"/>
    </row>
    <row r="1164" s="64" customFormat="1" customHeight="1" spans="2:2">
      <c r="B1164" s="68"/>
    </row>
    <row r="1165" s="64" customFormat="1" customHeight="1" spans="2:2">
      <c r="B1165" s="68"/>
    </row>
    <row r="1166" s="64" customFormat="1" customHeight="1" spans="2:2">
      <c r="B1166" s="68"/>
    </row>
    <row r="1167" s="64" customFormat="1" customHeight="1" spans="2:2">
      <c r="B1167" s="68"/>
    </row>
    <row r="1168" s="64" customFormat="1" customHeight="1" spans="2:2">
      <c r="B1168" s="68"/>
    </row>
    <row r="1169" s="64" customFormat="1" customHeight="1" spans="2:2">
      <c r="B1169" s="68"/>
    </row>
    <row r="1170" s="64" customFormat="1" customHeight="1" spans="2:2">
      <c r="B1170" s="68"/>
    </row>
    <row r="1171" s="64" customFormat="1" customHeight="1" spans="2:2">
      <c r="B1171" s="68"/>
    </row>
    <row r="1172" s="64" customFormat="1" customHeight="1" spans="2:2">
      <c r="B1172" s="68"/>
    </row>
    <row r="1173" s="64" customFormat="1" customHeight="1" spans="2:2">
      <c r="B1173" s="68"/>
    </row>
    <row r="1174" s="64" customFormat="1" customHeight="1" spans="2:2">
      <c r="B1174" s="68"/>
    </row>
    <row r="1175" s="64" customFormat="1" customHeight="1" spans="2:2">
      <c r="B1175" s="68"/>
    </row>
    <row r="1176" s="64" customFormat="1" customHeight="1" spans="2:2">
      <c r="B1176" s="68"/>
    </row>
    <row r="1177" s="64" customFormat="1" customHeight="1" spans="2:2">
      <c r="B1177" s="68"/>
    </row>
    <row r="1178" s="64" customFormat="1" customHeight="1" spans="2:2">
      <c r="B1178" s="68"/>
    </row>
    <row r="1179" s="64" customFormat="1" customHeight="1" spans="2:2">
      <c r="B1179" s="68"/>
    </row>
    <row r="1180" s="64" customFormat="1" customHeight="1" spans="2:2">
      <c r="B1180" s="68"/>
    </row>
    <row r="1181" s="64" customFormat="1" customHeight="1" spans="2:2">
      <c r="B1181" s="68"/>
    </row>
    <row r="1182" s="64" customFormat="1" customHeight="1" spans="2:2">
      <c r="B1182" s="68"/>
    </row>
    <row r="1183" s="64" customFormat="1" customHeight="1" spans="2:2">
      <c r="B1183" s="68"/>
    </row>
    <row r="1184" s="64" customFormat="1" customHeight="1" spans="2:2">
      <c r="B1184" s="68"/>
    </row>
    <row r="1185" s="64" customFormat="1" customHeight="1" spans="2:2">
      <c r="B1185" s="68"/>
    </row>
    <row r="1186" s="64" customFormat="1" customHeight="1" spans="2:2">
      <c r="B1186" s="68"/>
    </row>
    <row r="1187" s="64" customFormat="1" customHeight="1" spans="2:2">
      <c r="B1187" s="68"/>
    </row>
    <row r="1188" s="64" customFormat="1" customHeight="1" spans="2:2">
      <c r="B1188" s="68"/>
    </row>
    <row r="1189" s="64" customFormat="1" customHeight="1" spans="2:2">
      <c r="B1189" s="68"/>
    </row>
    <row r="1190" s="64" customFormat="1" customHeight="1" spans="2:2">
      <c r="B1190" s="68"/>
    </row>
    <row r="1191" s="64" customFormat="1" customHeight="1" spans="2:2">
      <c r="B1191" s="68"/>
    </row>
    <row r="1192" s="64" customFormat="1" customHeight="1" spans="2:2">
      <c r="B1192" s="68"/>
    </row>
    <row r="1193" s="64" customFormat="1" customHeight="1" spans="2:2">
      <c r="B1193" s="68"/>
    </row>
    <row r="1194" s="64" customFormat="1" customHeight="1" spans="2:2">
      <c r="B1194" s="68"/>
    </row>
    <row r="1195" s="64" customFormat="1" customHeight="1" spans="2:2">
      <c r="B1195" s="68"/>
    </row>
    <row r="1196" s="64" customFormat="1" customHeight="1" spans="2:2">
      <c r="B1196" s="68"/>
    </row>
    <row r="1197" s="64" customFormat="1" customHeight="1" spans="2:2">
      <c r="B1197" s="68"/>
    </row>
    <row r="1198" s="64" customFormat="1" customHeight="1" spans="2:2">
      <c r="B1198" s="68"/>
    </row>
    <row r="1199" s="64" customFormat="1" customHeight="1" spans="2:2">
      <c r="B1199" s="68"/>
    </row>
    <row r="1200" s="64" customFormat="1" customHeight="1" spans="2:2">
      <c r="B1200" s="68"/>
    </row>
    <row r="1201" s="64" customFormat="1" customHeight="1" spans="2:2">
      <c r="B1201" s="68"/>
    </row>
    <row r="1202" s="64" customFormat="1" customHeight="1" spans="2:2">
      <c r="B1202" s="68"/>
    </row>
    <row r="1203" s="64" customFormat="1" customHeight="1" spans="2:2">
      <c r="B1203" s="68"/>
    </row>
    <row r="1204" s="64" customFormat="1" customHeight="1" spans="2:2">
      <c r="B1204" s="68"/>
    </row>
    <row r="1205" s="64" customFormat="1" customHeight="1" spans="2:2">
      <c r="B1205" s="68"/>
    </row>
    <row r="1206" s="64" customFormat="1" customHeight="1" spans="2:2">
      <c r="B1206" s="68"/>
    </row>
    <row r="1207" s="64" customFormat="1" customHeight="1" spans="2:2">
      <c r="B1207" s="68"/>
    </row>
    <row r="1208" s="64" customFormat="1" customHeight="1" spans="2:2">
      <c r="B1208" s="68"/>
    </row>
    <row r="1209" s="64" customFormat="1" customHeight="1" spans="2:2">
      <c r="B1209" s="68"/>
    </row>
    <row r="1210" s="64" customFormat="1" customHeight="1" spans="2:2">
      <c r="B1210" s="68"/>
    </row>
    <row r="1211" s="64" customFormat="1" customHeight="1" spans="2:2">
      <c r="B1211" s="68"/>
    </row>
    <row r="1212" s="64" customFormat="1" customHeight="1" spans="2:2">
      <c r="B1212" s="68"/>
    </row>
    <row r="1213" s="64" customFormat="1" customHeight="1" spans="2:2">
      <c r="B1213" s="68"/>
    </row>
    <row r="1214" s="64" customFormat="1" customHeight="1" spans="2:2">
      <c r="B1214" s="68"/>
    </row>
    <row r="1215" s="64" customFormat="1" customHeight="1" spans="2:2">
      <c r="B1215" s="68"/>
    </row>
    <row r="1216" s="64" customFormat="1" customHeight="1" spans="2:2">
      <c r="B1216" s="68"/>
    </row>
    <row r="1217" s="64" customFormat="1" customHeight="1" spans="2:2">
      <c r="B1217" s="68"/>
    </row>
    <row r="1218" s="64" customFormat="1" customHeight="1" spans="2:2">
      <c r="B1218" s="68"/>
    </row>
    <row r="1219" s="64" customFormat="1" customHeight="1" spans="2:2">
      <c r="B1219" s="68"/>
    </row>
    <row r="1220" s="64" customFormat="1" customHeight="1" spans="2:2">
      <c r="B1220" s="68"/>
    </row>
    <row r="1221" s="64" customFormat="1" customHeight="1" spans="2:2">
      <c r="B1221" s="68"/>
    </row>
    <row r="1222" s="64" customFormat="1" customHeight="1" spans="2:2">
      <c r="B1222" s="68"/>
    </row>
    <row r="1223" s="64" customFormat="1" customHeight="1" spans="2:2">
      <c r="B1223" s="68"/>
    </row>
    <row r="1224" s="64" customFormat="1" customHeight="1" spans="2:2">
      <c r="B1224" s="68"/>
    </row>
    <row r="1225" s="64" customFormat="1" customHeight="1" spans="2:2">
      <c r="B1225" s="68"/>
    </row>
    <row r="1226" s="64" customFormat="1" customHeight="1" spans="2:2">
      <c r="B1226" s="68"/>
    </row>
    <row r="1227" s="64" customFormat="1" customHeight="1" spans="2:2">
      <c r="B1227" s="68"/>
    </row>
    <row r="1228" s="64" customFormat="1" customHeight="1" spans="2:2">
      <c r="B1228" s="68"/>
    </row>
    <row r="1229" s="64" customFormat="1" customHeight="1" spans="2:2">
      <c r="B1229" s="68"/>
    </row>
    <row r="1230" s="64" customFormat="1" customHeight="1" spans="2:2">
      <c r="B1230" s="68"/>
    </row>
    <row r="1231" s="64" customFormat="1" customHeight="1" spans="2:2">
      <c r="B1231" s="68"/>
    </row>
    <row r="1232" s="64" customFormat="1" customHeight="1" spans="2:2">
      <c r="B1232" s="68"/>
    </row>
    <row r="1233" s="64" customFormat="1" customHeight="1" spans="2:2">
      <c r="B1233" s="68"/>
    </row>
    <row r="1234" s="64" customFormat="1" customHeight="1" spans="2:2">
      <c r="B1234" s="68"/>
    </row>
    <row r="1235" s="64" customFormat="1" customHeight="1" spans="2:2">
      <c r="B1235" s="68"/>
    </row>
    <row r="1236" s="64" customFormat="1" customHeight="1" spans="2:2">
      <c r="B1236" s="68"/>
    </row>
    <row r="1237" s="64" customFormat="1" customHeight="1" spans="2:2">
      <c r="B1237" s="68"/>
    </row>
    <row r="1238" s="64" customFormat="1" customHeight="1" spans="2:2">
      <c r="B1238" s="68"/>
    </row>
    <row r="1239" s="64" customFormat="1" customHeight="1" spans="2:2">
      <c r="B1239" s="68"/>
    </row>
    <row r="1240" s="64" customFormat="1" customHeight="1" spans="2:2">
      <c r="B1240" s="68"/>
    </row>
    <row r="1241" s="64" customFormat="1" customHeight="1" spans="2:2">
      <c r="B1241" s="68"/>
    </row>
    <row r="1242" s="64" customFormat="1" customHeight="1" spans="2:2">
      <c r="B1242" s="68"/>
    </row>
    <row r="1243" s="64" customFormat="1" customHeight="1" spans="2:2">
      <c r="B1243" s="68"/>
    </row>
    <row r="1244" s="64" customFormat="1" customHeight="1" spans="2:2">
      <c r="B1244" s="68"/>
    </row>
    <row r="1245" s="64" customFormat="1" customHeight="1" spans="2:2">
      <c r="B1245" s="68"/>
    </row>
    <row r="1246" s="64" customFormat="1" customHeight="1" spans="2:2">
      <c r="B1246" s="68"/>
    </row>
    <row r="1247" s="64" customFormat="1" customHeight="1" spans="2:2">
      <c r="B1247" s="68"/>
    </row>
    <row r="1248" s="64" customFormat="1" customHeight="1" spans="2:2">
      <c r="B1248" s="68"/>
    </row>
    <row r="1249" s="64" customFormat="1" customHeight="1" spans="2:2">
      <c r="B1249" s="68"/>
    </row>
    <row r="1250" s="64" customFormat="1" customHeight="1" spans="2:2">
      <c r="B1250" s="68"/>
    </row>
    <row r="1251" s="64" customFormat="1" customHeight="1" spans="2:2">
      <c r="B1251" s="68"/>
    </row>
    <row r="1252" s="64" customFormat="1" customHeight="1" spans="2:2">
      <c r="B1252" s="68"/>
    </row>
    <row r="1253" s="64" customFormat="1" customHeight="1" spans="2:2">
      <c r="B1253" s="68"/>
    </row>
    <row r="1254" s="64" customFormat="1" customHeight="1" spans="2:2">
      <c r="B1254" s="68"/>
    </row>
    <row r="1255" s="64" customFormat="1" customHeight="1" spans="2:2">
      <c r="B1255" s="68"/>
    </row>
    <row r="1256" s="64" customFormat="1" customHeight="1" spans="2:2">
      <c r="B1256" s="68"/>
    </row>
    <row r="1257" s="64" customFormat="1" customHeight="1" spans="2:2">
      <c r="B1257" s="68"/>
    </row>
    <row r="1258" s="64" customFormat="1" customHeight="1" spans="2:2">
      <c r="B1258" s="68"/>
    </row>
    <row r="1259" s="64" customFormat="1" customHeight="1" spans="2:2">
      <c r="B1259" s="68"/>
    </row>
    <row r="1260" s="64" customFormat="1" customHeight="1" spans="2:2">
      <c r="B1260" s="68"/>
    </row>
    <row r="1261" s="64" customFormat="1" customHeight="1" spans="2:2">
      <c r="B1261" s="68"/>
    </row>
    <row r="1262" s="64" customFormat="1" customHeight="1" spans="2:2">
      <c r="B1262" s="68"/>
    </row>
    <row r="1263" s="64" customFormat="1" customHeight="1" spans="2:2">
      <c r="B1263" s="68"/>
    </row>
    <row r="1264" s="64" customFormat="1" customHeight="1" spans="2:2">
      <c r="B1264" s="68"/>
    </row>
    <row r="1265" s="64" customFormat="1" customHeight="1" spans="2:2">
      <c r="B1265" s="68"/>
    </row>
    <row r="1266" s="64" customFormat="1" customHeight="1" spans="2:2">
      <c r="B1266" s="68"/>
    </row>
    <row r="1267" s="64" customFormat="1" customHeight="1" spans="2:2">
      <c r="B1267" s="68"/>
    </row>
    <row r="1268" s="64" customFormat="1" customHeight="1" spans="2:2">
      <c r="B1268" s="68"/>
    </row>
    <row r="1269" s="64" customFormat="1" customHeight="1" spans="2:2">
      <c r="B1269" s="68"/>
    </row>
    <row r="1270" s="64" customFormat="1" customHeight="1" spans="2:2">
      <c r="B1270" s="68"/>
    </row>
    <row r="1271" s="64" customFormat="1" customHeight="1" spans="2:2">
      <c r="B1271" s="68"/>
    </row>
    <row r="1272" s="64" customFormat="1" customHeight="1" spans="2:2">
      <c r="B1272" s="68"/>
    </row>
    <row r="1273" s="64" customFormat="1" customHeight="1" spans="2:2">
      <c r="B1273" s="68"/>
    </row>
    <row r="1274" s="64" customFormat="1" customHeight="1" spans="2:2">
      <c r="B1274" s="68"/>
    </row>
    <row r="1275" s="64" customFormat="1" customHeight="1" spans="2:2">
      <c r="B1275" s="68"/>
    </row>
    <row r="1276" s="64" customFormat="1" customHeight="1" spans="2:2">
      <c r="B1276" s="68"/>
    </row>
    <row r="1277" s="64" customFormat="1" customHeight="1" spans="2:2">
      <c r="B1277" s="68"/>
    </row>
    <row r="1278" s="64" customFormat="1" customHeight="1" spans="2:2">
      <c r="B1278" s="68"/>
    </row>
    <row r="1279" s="64" customFormat="1" customHeight="1" spans="2:2">
      <c r="B1279" s="68"/>
    </row>
    <row r="1280" s="64" customFormat="1" customHeight="1" spans="2:2">
      <c r="B1280" s="68"/>
    </row>
    <row r="1281" s="64" customFormat="1" customHeight="1" spans="2:2">
      <c r="B1281" s="68"/>
    </row>
    <row r="1282" s="64" customFormat="1" customHeight="1" spans="2:2">
      <c r="B1282" s="68"/>
    </row>
    <row r="1283" s="64" customFormat="1" customHeight="1" spans="2:2">
      <c r="B1283" s="68"/>
    </row>
    <row r="1284" s="64" customFormat="1" customHeight="1" spans="2:2">
      <c r="B1284" s="68"/>
    </row>
    <row r="1285" s="64" customFormat="1" customHeight="1" spans="2:2">
      <c r="B1285" s="68"/>
    </row>
    <row r="1286" s="64" customFormat="1" customHeight="1" spans="2:2">
      <c r="B1286" s="68"/>
    </row>
    <row r="1287" s="64" customFormat="1" customHeight="1" spans="2:2">
      <c r="B1287" s="68"/>
    </row>
    <row r="1288" s="64" customFormat="1" customHeight="1" spans="2:2">
      <c r="B1288" s="68"/>
    </row>
    <row r="1289" s="64" customFormat="1" customHeight="1" spans="2:2">
      <c r="B1289" s="68"/>
    </row>
    <row r="1290" s="64" customFormat="1" customHeight="1" spans="2:2">
      <c r="B1290" s="68"/>
    </row>
    <row r="1291" s="64" customFormat="1" customHeight="1" spans="2:2">
      <c r="B1291" s="68"/>
    </row>
    <row r="1292" s="64" customFormat="1" customHeight="1" spans="2:2">
      <c r="B1292" s="68"/>
    </row>
    <row r="1293" s="64" customFormat="1" customHeight="1" spans="2:2">
      <c r="B1293" s="68"/>
    </row>
    <row r="1294" s="64" customFormat="1" customHeight="1" spans="2:2">
      <c r="B1294" s="68"/>
    </row>
    <row r="1295" s="64" customFormat="1" customHeight="1" spans="2:2">
      <c r="B1295" s="68"/>
    </row>
    <row r="1296" s="64" customFormat="1" customHeight="1" spans="2:2">
      <c r="B1296" s="68"/>
    </row>
    <row r="1297" s="64" customFormat="1" customHeight="1" spans="2:2">
      <c r="B1297" s="68"/>
    </row>
    <row r="1298" s="64" customFormat="1" customHeight="1" spans="2:2">
      <c r="B1298" s="68"/>
    </row>
    <row r="1299" s="64" customFormat="1" customHeight="1" spans="2:2">
      <c r="B1299" s="68"/>
    </row>
    <row r="1300" s="64" customFormat="1" customHeight="1" spans="2:2">
      <c r="B1300" s="68"/>
    </row>
    <row r="1301" s="64" customFormat="1" customHeight="1" spans="2:2">
      <c r="B1301" s="68"/>
    </row>
    <row r="1302" s="64" customFormat="1" customHeight="1" spans="2:2">
      <c r="B1302" s="68"/>
    </row>
    <row r="1303" s="64" customFormat="1" customHeight="1" spans="2:2">
      <c r="B1303" s="68"/>
    </row>
    <row r="1304" s="64" customFormat="1" customHeight="1" spans="2:2">
      <c r="B1304" s="68"/>
    </row>
    <row r="1305" s="64" customFormat="1" customHeight="1" spans="2:2">
      <c r="B1305" s="68"/>
    </row>
    <row r="1306" s="64" customFormat="1" customHeight="1" spans="2:2">
      <c r="B1306" s="68"/>
    </row>
    <row r="1307" s="64" customFormat="1" customHeight="1" spans="2:2">
      <c r="B1307" s="68"/>
    </row>
    <row r="1308" s="64" customFormat="1" customHeight="1" spans="2:2">
      <c r="B1308" s="68"/>
    </row>
    <row r="1309" s="64" customFormat="1" customHeight="1" spans="2:2">
      <c r="B1309" s="68"/>
    </row>
    <row r="1310" s="64" customFormat="1" customHeight="1" spans="2:2">
      <c r="B1310" s="68"/>
    </row>
    <row r="1311" s="64" customFormat="1" customHeight="1" spans="2:2">
      <c r="B1311" s="68"/>
    </row>
    <row r="1312" s="64" customFormat="1" customHeight="1" spans="2:2">
      <c r="B1312" s="68"/>
    </row>
    <row r="1313" s="64" customFormat="1" customHeight="1" spans="2:2">
      <c r="B1313" s="68"/>
    </row>
    <row r="1314" s="64" customFormat="1" customHeight="1" spans="2:2">
      <c r="B1314" s="68"/>
    </row>
    <row r="1315" s="64" customFormat="1" customHeight="1" spans="2:2">
      <c r="B1315" s="68"/>
    </row>
    <row r="1316" s="64" customFormat="1" customHeight="1" spans="2:2">
      <c r="B1316" s="68"/>
    </row>
    <row r="1317" s="64" customFormat="1" customHeight="1" spans="2:2">
      <c r="B1317" s="68"/>
    </row>
    <row r="1318" s="64" customFormat="1" customHeight="1" spans="2:2">
      <c r="B1318" s="68"/>
    </row>
    <row r="1319" s="64" customFormat="1" customHeight="1" spans="2:2">
      <c r="B1319" s="68"/>
    </row>
    <row r="1320" s="64" customFormat="1" customHeight="1" spans="2:2">
      <c r="B1320" s="68"/>
    </row>
    <row r="1321" s="64" customFormat="1" customHeight="1" spans="2:2">
      <c r="B1321" s="68"/>
    </row>
    <row r="1322" s="64" customFormat="1" customHeight="1" spans="2:2">
      <c r="B1322" s="68"/>
    </row>
    <row r="1323" s="64" customFormat="1" customHeight="1" spans="2:2">
      <c r="B1323" s="68"/>
    </row>
    <row r="1324" s="64" customFormat="1" customHeight="1" spans="2:2">
      <c r="B1324" s="68"/>
    </row>
    <row r="1325" s="64" customFormat="1" customHeight="1" spans="2:2">
      <c r="B1325" s="68"/>
    </row>
    <row r="1326" s="64" customFormat="1" customHeight="1" spans="2:2">
      <c r="B1326" s="68"/>
    </row>
    <row r="1327" s="64" customFormat="1" customHeight="1" spans="2:2">
      <c r="B1327" s="68"/>
    </row>
    <row r="1328" s="64" customFormat="1" customHeight="1" spans="2:2">
      <c r="B1328" s="68"/>
    </row>
    <row r="1329" s="64" customFormat="1" customHeight="1" spans="2:2">
      <c r="B1329" s="68"/>
    </row>
    <row r="1330" s="64" customFormat="1" customHeight="1" spans="2:2">
      <c r="B1330" s="68"/>
    </row>
    <row r="1331" s="64" customFormat="1" customHeight="1" spans="2:2">
      <c r="B1331" s="68"/>
    </row>
    <row r="1332" s="64" customFormat="1" customHeight="1" spans="2:2">
      <c r="B1332" s="68"/>
    </row>
    <row r="1333" s="64" customFormat="1" customHeight="1" spans="2:2">
      <c r="B1333" s="68"/>
    </row>
    <row r="1334" s="64" customFormat="1" customHeight="1" spans="2:2">
      <c r="B1334" s="68"/>
    </row>
    <row r="1335" s="64" customFormat="1" customHeight="1" spans="2:2">
      <c r="B1335" s="68"/>
    </row>
    <row r="1336" s="64" customFormat="1" customHeight="1" spans="2:2">
      <c r="B1336" s="68"/>
    </row>
    <row r="1337" s="64" customFormat="1" customHeight="1" spans="2:2">
      <c r="B1337" s="68"/>
    </row>
    <row r="1338" s="64" customFormat="1" customHeight="1" spans="2:2">
      <c r="B1338" s="68"/>
    </row>
    <row r="1339" s="64" customFormat="1" customHeight="1" spans="2:2">
      <c r="B1339" s="68"/>
    </row>
    <row r="1340" s="64" customFormat="1" customHeight="1" spans="2:2">
      <c r="B1340" s="68"/>
    </row>
    <row r="1341" s="64" customFormat="1" customHeight="1" spans="2:2">
      <c r="B1341" s="68"/>
    </row>
    <row r="1342" s="64" customFormat="1" customHeight="1" spans="2:2">
      <c r="B1342" s="68"/>
    </row>
    <row r="1343" s="64" customFormat="1" customHeight="1" spans="2:2">
      <c r="B1343" s="68"/>
    </row>
    <row r="1344" s="64" customFormat="1" customHeight="1" spans="2:2">
      <c r="B1344" s="68"/>
    </row>
    <row r="1345" s="64" customFormat="1" customHeight="1" spans="2:2">
      <c r="B1345" s="68"/>
    </row>
    <row r="1346" s="64" customFormat="1" customHeight="1" spans="2:2">
      <c r="B1346" s="68"/>
    </row>
    <row r="1347" s="64" customFormat="1" customHeight="1" spans="2:2">
      <c r="B1347" s="68"/>
    </row>
    <row r="1348" s="64" customFormat="1" customHeight="1" spans="2:2">
      <c r="B1348" s="68"/>
    </row>
    <row r="1349" s="64" customFormat="1" customHeight="1" spans="2:2">
      <c r="B1349" s="68"/>
    </row>
    <row r="1350" s="64" customFormat="1" customHeight="1" spans="2:2">
      <c r="B1350" s="68"/>
    </row>
    <row r="1351" s="64" customFormat="1" customHeight="1" spans="2:2">
      <c r="B1351" s="68"/>
    </row>
    <row r="1352" s="64" customFormat="1" customHeight="1" spans="2:2">
      <c r="B1352" s="68"/>
    </row>
    <row r="1353" s="64" customFormat="1" customHeight="1" spans="2:2">
      <c r="B1353" s="68"/>
    </row>
    <row r="1354" s="64" customFormat="1" customHeight="1" spans="2:2">
      <c r="B1354" s="68"/>
    </row>
    <row r="1355" s="64" customFormat="1" customHeight="1" spans="2:2">
      <c r="B1355" s="68"/>
    </row>
    <row r="1356" s="64" customFormat="1" customHeight="1" spans="2:2">
      <c r="B1356" s="68"/>
    </row>
    <row r="1357" s="64" customFormat="1" customHeight="1" spans="2:2">
      <c r="B1357" s="68"/>
    </row>
    <row r="1358" s="64" customFormat="1" customHeight="1" spans="2:2">
      <c r="B1358" s="68"/>
    </row>
    <row r="1359" s="64" customFormat="1" customHeight="1" spans="2:2">
      <c r="B1359" s="68"/>
    </row>
    <row r="1360" s="64" customFormat="1" customHeight="1" spans="2:2">
      <c r="B1360" s="68"/>
    </row>
    <row r="1361" s="64" customFormat="1" customHeight="1" spans="2:2">
      <c r="B1361" s="68"/>
    </row>
    <row r="1362" s="64" customFormat="1" customHeight="1" spans="2:2">
      <c r="B1362" s="68"/>
    </row>
    <row r="1363" s="64" customFormat="1" customHeight="1" spans="2:2">
      <c r="B1363" s="68"/>
    </row>
    <row r="1364" s="64" customFormat="1" customHeight="1" spans="2:2">
      <c r="B1364" s="68"/>
    </row>
    <row r="1365" s="64" customFormat="1" customHeight="1" spans="2:2">
      <c r="B1365" s="68"/>
    </row>
    <row r="1366" s="64" customFormat="1" customHeight="1" spans="2:2">
      <c r="B1366" s="68"/>
    </row>
    <row r="1367" s="64" customFormat="1" customHeight="1" spans="2:2">
      <c r="B1367" s="68"/>
    </row>
    <row r="1368" s="64" customFormat="1" customHeight="1" spans="2:2">
      <c r="B1368" s="68"/>
    </row>
    <row r="1369" s="64" customFormat="1" customHeight="1" spans="2:2">
      <c r="B1369" s="68"/>
    </row>
    <row r="1370" s="64" customFormat="1" customHeight="1" spans="2:2">
      <c r="B1370" s="68"/>
    </row>
    <row r="1371" s="64" customFormat="1" customHeight="1" spans="2:2">
      <c r="B1371" s="68"/>
    </row>
    <row r="1372" s="64" customFormat="1" customHeight="1" spans="2:2">
      <c r="B1372" s="68"/>
    </row>
    <row r="1373" s="64" customFormat="1" customHeight="1" spans="2:2">
      <c r="B1373" s="68"/>
    </row>
    <row r="1374" s="64" customFormat="1" customHeight="1" spans="2:2">
      <c r="B1374" s="68"/>
    </row>
    <row r="1375" s="64" customFormat="1" customHeight="1" spans="2:2">
      <c r="B1375" s="68"/>
    </row>
    <row r="1376" s="64" customFormat="1" customHeight="1" spans="2:2">
      <c r="B1376" s="68"/>
    </row>
    <row r="1377" s="64" customFormat="1" customHeight="1" spans="2:2">
      <c r="B1377" s="68"/>
    </row>
    <row r="1378" s="64" customFormat="1" customHeight="1" spans="2:2">
      <c r="B1378" s="68"/>
    </row>
    <row r="1379" s="64" customFormat="1" customHeight="1" spans="2:2">
      <c r="B1379" s="68"/>
    </row>
    <row r="1380" s="64" customFormat="1" customHeight="1" spans="2:2">
      <c r="B1380" s="68"/>
    </row>
    <row r="1381" s="64" customFormat="1" customHeight="1" spans="2:2">
      <c r="B1381" s="68"/>
    </row>
    <row r="1382" s="64" customFormat="1" customHeight="1" spans="2:2">
      <c r="B1382" s="68"/>
    </row>
    <row r="1383" s="64" customFormat="1" customHeight="1" spans="2:2">
      <c r="B1383" s="68"/>
    </row>
    <row r="1384" s="64" customFormat="1" customHeight="1" spans="2:2">
      <c r="B1384" s="68"/>
    </row>
    <row r="1385" s="64" customFormat="1" customHeight="1" spans="2:2">
      <c r="B1385" s="68"/>
    </row>
    <row r="1386" s="64" customFormat="1" customHeight="1" spans="2:2">
      <c r="B1386" s="68"/>
    </row>
    <row r="1387" s="64" customFormat="1" customHeight="1" spans="2:2">
      <c r="B1387" s="68"/>
    </row>
    <row r="1388" s="64" customFormat="1" customHeight="1" spans="2:2">
      <c r="B1388" s="68"/>
    </row>
    <row r="1389" s="64" customFormat="1" customHeight="1" spans="2:2">
      <c r="B1389" s="68"/>
    </row>
    <row r="1390" s="64" customFormat="1" customHeight="1" spans="2:2">
      <c r="B1390" s="68"/>
    </row>
    <row r="1391" s="64" customFormat="1" customHeight="1" spans="2:2">
      <c r="B1391" s="68"/>
    </row>
    <row r="1392" s="64" customFormat="1" customHeight="1" spans="2:2">
      <c r="B1392" s="68"/>
    </row>
    <row r="1393" s="64" customFormat="1" customHeight="1" spans="2:2">
      <c r="B1393" s="68"/>
    </row>
    <row r="1394" s="64" customFormat="1" customHeight="1" spans="2:2">
      <c r="B1394" s="68"/>
    </row>
    <row r="1395" s="64" customFormat="1" customHeight="1" spans="2:2">
      <c r="B1395" s="68"/>
    </row>
    <row r="1396" s="64" customFormat="1" customHeight="1" spans="2:2">
      <c r="B1396" s="68"/>
    </row>
    <row r="1397" s="64" customFormat="1" customHeight="1" spans="2:2">
      <c r="B1397" s="68"/>
    </row>
    <row r="1398" s="64" customFormat="1" customHeight="1" spans="2:2">
      <c r="B1398" s="68"/>
    </row>
    <row r="1399" s="64" customFormat="1" customHeight="1" spans="2:2">
      <c r="B1399" s="68"/>
    </row>
    <row r="1400" s="64" customFormat="1" customHeight="1" spans="2:2">
      <c r="B1400" s="68"/>
    </row>
    <row r="1401" s="64" customFormat="1" customHeight="1" spans="2:2">
      <c r="B1401" s="68"/>
    </row>
    <row r="1402" s="64" customFormat="1" customHeight="1" spans="2:2">
      <c r="B1402" s="68"/>
    </row>
    <row r="1403" s="64" customFormat="1" customHeight="1" spans="2:2">
      <c r="B1403" s="68"/>
    </row>
    <row r="1404" s="64" customFormat="1" customHeight="1" spans="2:2">
      <c r="B1404" s="68"/>
    </row>
    <row r="1405" s="64" customFormat="1" customHeight="1" spans="2:2">
      <c r="B1405" s="68"/>
    </row>
    <row r="1406" s="64" customFormat="1" customHeight="1" spans="2:2">
      <c r="B1406" s="68"/>
    </row>
    <row r="1407" s="64" customFormat="1" customHeight="1" spans="2:2">
      <c r="B1407" s="68"/>
    </row>
    <row r="1408" s="64" customFormat="1" customHeight="1" spans="2:2">
      <c r="B1408" s="68"/>
    </row>
    <row r="1409" s="64" customFormat="1" customHeight="1" spans="2:2">
      <c r="B1409" s="68"/>
    </row>
    <row r="1410" s="64" customFormat="1" customHeight="1" spans="2:2">
      <c r="B1410" s="68"/>
    </row>
    <row r="1411" s="64" customFormat="1" customHeight="1" spans="2:2">
      <c r="B1411" s="68"/>
    </row>
    <row r="1412" s="64" customFormat="1" customHeight="1" spans="2:2">
      <c r="B1412" s="68"/>
    </row>
    <row r="1413" s="64" customFormat="1" customHeight="1" spans="2:2">
      <c r="B1413" s="68"/>
    </row>
    <row r="1414" s="64" customFormat="1" customHeight="1" spans="2:2">
      <c r="B1414" s="68"/>
    </row>
    <row r="1415" s="64" customFormat="1" customHeight="1" spans="2:2">
      <c r="B1415" s="68"/>
    </row>
    <row r="1416" s="64" customFormat="1" customHeight="1" spans="2:2">
      <c r="B1416" s="68"/>
    </row>
    <row r="1417" s="64" customFormat="1" customHeight="1" spans="2:2">
      <c r="B1417" s="68"/>
    </row>
    <row r="1418" s="64" customFormat="1" customHeight="1" spans="2:2">
      <c r="B1418" s="68"/>
    </row>
    <row r="1419" s="64" customFormat="1" customHeight="1" spans="2:2">
      <c r="B1419" s="68"/>
    </row>
    <row r="1420" s="64" customFormat="1" customHeight="1" spans="2:2">
      <c r="B1420" s="68"/>
    </row>
    <row r="1421" s="64" customFormat="1" customHeight="1" spans="2:2">
      <c r="B1421" s="68"/>
    </row>
    <row r="1422" s="64" customFormat="1" customHeight="1" spans="2:2">
      <c r="B1422" s="68"/>
    </row>
    <row r="1423" s="64" customFormat="1" customHeight="1" spans="2:2">
      <c r="B1423" s="68"/>
    </row>
    <row r="1424" s="64" customFormat="1" customHeight="1" spans="2:2">
      <c r="B1424" s="68"/>
    </row>
    <row r="1425" s="64" customFormat="1" customHeight="1" spans="2:2">
      <c r="B1425" s="68"/>
    </row>
    <row r="1426" s="64" customFormat="1" customHeight="1" spans="2:2">
      <c r="B1426" s="68"/>
    </row>
    <row r="1427" s="64" customFormat="1" customHeight="1" spans="2:2">
      <c r="B1427" s="68"/>
    </row>
    <row r="1428" s="64" customFormat="1" customHeight="1" spans="2:2">
      <c r="B1428" s="68"/>
    </row>
    <row r="1429" s="64" customFormat="1" customHeight="1" spans="2:2">
      <c r="B1429" s="68"/>
    </row>
    <row r="1430" s="64" customFormat="1" customHeight="1" spans="2:2">
      <c r="B1430" s="68"/>
    </row>
    <row r="1431" s="64" customFormat="1" customHeight="1" spans="2:2">
      <c r="B1431" s="68"/>
    </row>
    <row r="1432" s="64" customFormat="1" customHeight="1" spans="2:2">
      <c r="B1432" s="68"/>
    </row>
    <row r="1433" s="64" customFormat="1" customHeight="1" spans="2:2">
      <c r="B1433" s="68"/>
    </row>
    <row r="1434" s="64" customFormat="1" customHeight="1" spans="2:2">
      <c r="B1434" s="68"/>
    </row>
    <row r="1435" s="64" customFormat="1" customHeight="1" spans="2:2">
      <c r="B1435" s="68"/>
    </row>
    <row r="1436" s="64" customFormat="1" customHeight="1" spans="2:2">
      <c r="B1436" s="68"/>
    </row>
    <row r="1437" s="64" customFormat="1" customHeight="1" spans="2:2">
      <c r="B1437" s="68"/>
    </row>
    <row r="1438" s="64" customFormat="1" customHeight="1" spans="2:2">
      <c r="B1438" s="68"/>
    </row>
    <row r="1439" s="64" customFormat="1" customHeight="1" spans="2:2">
      <c r="B1439" s="68"/>
    </row>
    <row r="1440" s="64" customFormat="1" customHeight="1" spans="2:2">
      <c r="B1440" s="68"/>
    </row>
    <row r="1441" s="64" customFormat="1" customHeight="1" spans="2:2">
      <c r="B1441" s="68"/>
    </row>
    <row r="1442" s="64" customFormat="1" customHeight="1" spans="2:2">
      <c r="B1442" s="68"/>
    </row>
    <row r="1443" s="64" customFormat="1" customHeight="1" spans="2:2">
      <c r="B1443" s="68"/>
    </row>
    <row r="1444" s="64" customFormat="1" customHeight="1" spans="2:2">
      <c r="B1444" s="68"/>
    </row>
    <row r="1445" s="64" customFormat="1" customHeight="1" spans="2:2">
      <c r="B1445" s="68"/>
    </row>
    <row r="1446" s="64" customFormat="1" customHeight="1" spans="2:2">
      <c r="B1446" s="68"/>
    </row>
    <row r="1447" s="64" customFormat="1" customHeight="1" spans="2:2">
      <c r="B1447" s="68"/>
    </row>
    <row r="1448" s="64" customFormat="1" customHeight="1" spans="2:2">
      <c r="B1448" s="68"/>
    </row>
    <row r="1449" s="64" customFormat="1" customHeight="1" spans="2:2">
      <c r="B1449" s="68"/>
    </row>
    <row r="1450" s="64" customFormat="1" customHeight="1" spans="2:2">
      <c r="B1450" s="68"/>
    </row>
    <row r="1451" s="64" customFormat="1" customHeight="1" spans="2:2">
      <c r="B1451" s="68"/>
    </row>
    <row r="1452" s="64" customFormat="1" customHeight="1" spans="2:2">
      <c r="B1452" s="68"/>
    </row>
    <row r="1453" s="64" customFormat="1" customHeight="1" spans="2:2">
      <c r="B1453" s="68"/>
    </row>
    <row r="1454" s="64" customFormat="1" customHeight="1" spans="2:2">
      <c r="B1454" s="68"/>
    </row>
    <row r="1455" s="64" customFormat="1" customHeight="1" spans="2:2">
      <c r="B1455" s="68"/>
    </row>
    <row r="1456" s="64" customFormat="1" customHeight="1" spans="2:2">
      <c r="B1456" s="68"/>
    </row>
    <row r="1457" s="64" customFormat="1" customHeight="1" spans="2:2">
      <c r="B1457" s="68"/>
    </row>
    <row r="1458" s="64" customFormat="1" customHeight="1" spans="2:2">
      <c r="B1458" s="68"/>
    </row>
    <row r="1459" s="64" customFormat="1" customHeight="1" spans="2:2">
      <c r="B1459" s="68"/>
    </row>
    <row r="1460" s="64" customFormat="1" customHeight="1" spans="2:2">
      <c r="B1460" s="68"/>
    </row>
    <row r="1461" s="64" customFormat="1" customHeight="1" spans="2:2">
      <c r="B1461" s="68"/>
    </row>
    <row r="1462" s="64" customFormat="1" customHeight="1" spans="2:2">
      <c r="B1462" s="68"/>
    </row>
    <row r="1463" s="64" customFormat="1" customHeight="1" spans="2:2">
      <c r="B1463" s="68"/>
    </row>
    <row r="1464" s="64" customFormat="1" customHeight="1" spans="2:2">
      <c r="B1464" s="68"/>
    </row>
    <row r="1465" s="64" customFormat="1" customHeight="1" spans="2:2">
      <c r="B1465" s="68"/>
    </row>
    <row r="1466" s="64" customFormat="1" customHeight="1" spans="2:2">
      <c r="B1466" s="68"/>
    </row>
    <row r="1467" s="64" customFormat="1" customHeight="1" spans="2:2">
      <c r="B1467" s="68"/>
    </row>
    <row r="1468" s="64" customFormat="1" customHeight="1" spans="2:2">
      <c r="B1468" s="68"/>
    </row>
    <row r="1469" s="64" customFormat="1" customHeight="1" spans="2:2">
      <c r="B1469" s="68"/>
    </row>
    <row r="1470" s="64" customFormat="1" customHeight="1" spans="2:2">
      <c r="B1470" s="68"/>
    </row>
    <row r="1471" s="64" customFormat="1" customHeight="1" spans="2:2">
      <c r="B1471" s="68"/>
    </row>
    <row r="1472" s="64" customFormat="1" customHeight="1" spans="2:2">
      <c r="B1472" s="68"/>
    </row>
    <row r="1473" s="64" customFormat="1" customHeight="1" spans="2:2">
      <c r="B1473" s="68"/>
    </row>
    <row r="1474" s="64" customFormat="1" customHeight="1" spans="2:2">
      <c r="B1474" s="68"/>
    </row>
    <row r="1475" s="64" customFormat="1" customHeight="1" spans="2:2">
      <c r="B1475" s="68"/>
    </row>
    <row r="1476" s="64" customFormat="1" customHeight="1" spans="2:2">
      <c r="B1476" s="68"/>
    </row>
    <row r="1477" s="64" customFormat="1" customHeight="1" spans="2:2">
      <c r="B1477" s="68"/>
    </row>
    <row r="1478" s="64" customFormat="1" customHeight="1" spans="2:2">
      <c r="B1478" s="68"/>
    </row>
    <row r="1479" s="64" customFormat="1" customHeight="1" spans="2:2">
      <c r="B1479" s="68"/>
    </row>
    <row r="1480" s="64" customFormat="1" customHeight="1" spans="2:2">
      <c r="B1480" s="68"/>
    </row>
    <row r="1481" s="64" customFormat="1" customHeight="1" spans="2:2">
      <c r="B1481" s="68"/>
    </row>
    <row r="1482" s="64" customFormat="1" customHeight="1" spans="2:2">
      <c r="B1482" s="68"/>
    </row>
    <row r="1483" s="64" customFormat="1" customHeight="1" spans="2:2">
      <c r="B1483" s="68"/>
    </row>
    <row r="1484" s="64" customFormat="1" customHeight="1" spans="2:2">
      <c r="B1484" s="68"/>
    </row>
    <row r="1485" s="64" customFormat="1" customHeight="1" spans="2:2">
      <c r="B1485" s="68"/>
    </row>
    <row r="1486" s="64" customFormat="1" customHeight="1" spans="2:2">
      <c r="B1486" s="68"/>
    </row>
    <row r="1487" s="64" customFormat="1" customHeight="1" spans="2:2">
      <c r="B1487" s="68"/>
    </row>
    <row r="1488" s="64" customFormat="1" customHeight="1" spans="2:2">
      <c r="B1488" s="68"/>
    </row>
    <row r="1489" s="64" customFormat="1" customHeight="1" spans="2:2">
      <c r="B1489" s="68"/>
    </row>
    <row r="1490" s="64" customFormat="1" customHeight="1" spans="2:2">
      <c r="B1490" s="68"/>
    </row>
    <row r="1491" s="64" customFormat="1" customHeight="1" spans="2:2">
      <c r="B1491" s="68"/>
    </row>
    <row r="1492" s="64" customFormat="1" customHeight="1" spans="2:2">
      <c r="B1492" s="68"/>
    </row>
    <row r="1493" s="64" customFormat="1" customHeight="1" spans="2:2">
      <c r="B1493" s="68"/>
    </row>
    <row r="1494" s="64" customFormat="1" customHeight="1" spans="2:2">
      <c r="B1494" s="68"/>
    </row>
    <row r="1495" s="64" customFormat="1" customHeight="1" spans="2:2">
      <c r="B1495" s="68"/>
    </row>
    <row r="1496" s="64" customFormat="1" customHeight="1" spans="2:2">
      <c r="B1496" s="68"/>
    </row>
    <row r="1497" s="64" customFormat="1" customHeight="1" spans="2:2">
      <c r="B1497" s="68"/>
    </row>
    <row r="1498" s="64" customFormat="1" customHeight="1" spans="2:2">
      <c r="B1498" s="68"/>
    </row>
    <row r="1499" s="64" customFormat="1" customHeight="1" spans="2:2">
      <c r="B1499" s="68"/>
    </row>
    <row r="1500" s="64" customFormat="1" customHeight="1" spans="2:2">
      <c r="B1500" s="68"/>
    </row>
    <row r="1501" s="64" customFormat="1" customHeight="1" spans="2:2">
      <c r="B1501" s="68"/>
    </row>
    <row r="1502" s="64" customFormat="1" customHeight="1" spans="2:2">
      <c r="B1502" s="68"/>
    </row>
    <row r="1503" s="64" customFormat="1" customHeight="1" spans="2:2">
      <c r="B1503" s="68"/>
    </row>
    <row r="1504" s="64" customFormat="1" customHeight="1" spans="2:2">
      <c r="B1504" s="68"/>
    </row>
    <row r="1505" s="64" customFormat="1" customHeight="1" spans="2:2">
      <c r="B1505" s="68"/>
    </row>
    <row r="1506" s="64" customFormat="1" customHeight="1" spans="2:2">
      <c r="B1506" s="68"/>
    </row>
    <row r="1507" s="64" customFormat="1" customHeight="1" spans="2:2">
      <c r="B1507" s="68"/>
    </row>
    <row r="1508" s="64" customFormat="1" customHeight="1" spans="2:2">
      <c r="B1508" s="68"/>
    </row>
    <row r="1509" s="64" customFormat="1" customHeight="1" spans="2:2">
      <c r="B1509" s="68"/>
    </row>
    <row r="1510" s="64" customFormat="1" customHeight="1" spans="2:2">
      <c r="B1510" s="68"/>
    </row>
    <row r="1511" s="64" customFormat="1" customHeight="1" spans="2:2">
      <c r="B1511" s="68"/>
    </row>
    <row r="1512" s="64" customFormat="1" customHeight="1" spans="2:2">
      <c r="B1512" s="68"/>
    </row>
    <row r="1513" s="64" customFormat="1" customHeight="1" spans="2:2">
      <c r="B1513" s="68"/>
    </row>
    <row r="1514" s="64" customFormat="1" customHeight="1" spans="2:2">
      <c r="B1514" s="68"/>
    </row>
    <row r="1515" s="64" customFormat="1" customHeight="1" spans="2:2">
      <c r="B1515" s="68"/>
    </row>
    <row r="1516" s="64" customFormat="1" customHeight="1" spans="2:2">
      <c r="B1516" s="68"/>
    </row>
    <row r="1517" s="64" customFormat="1" customHeight="1" spans="2:2">
      <c r="B1517" s="68"/>
    </row>
    <row r="1518" s="64" customFormat="1" customHeight="1" spans="2:2">
      <c r="B1518" s="68"/>
    </row>
    <row r="1519" s="64" customFormat="1" customHeight="1" spans="2:2">
      <c r="B1519" s="68"/>
    </row>
    <row r="1520" s="64" customFormat="1" customHeight="1" spans="2:2">
      <c r="B1520" s="68"/>
    </row>
    <row r="1521" s="64" customFormat="1" customHeight="1" spans="2:2">
      <c r="B1521" s="68"/>
    </row>
    <row r="1522" s="64" customFormat="1" customHeight="1" spans="2:2">
      <c r="B1522" s="68"/>
    </row>
    <row r="1523" s="64" customFormat="1" customHeight="1" spans="2:2">
      <c r="B1523" s="68"/>
    </row>
    <row r="1524" s="64" customFormat="1" customHeight="1" spans="2:2">
      <c r="B1524" s="68"/>
    </row>
    <row r="1525" s="64" customFormat="1" customHeight="1" spans="2:2">
      <c r="B1525" s="68"/>
    </row>
    <row r="1526" s="64" customFormat="1" customHeight="1" spans="2:2">
      <c r="B1526" s="68"/>
    </row>
    <row r="1527" s="64" customFormat="1" customHeight="1" spans="2:2">
      <c r="B1527" s="68"/>
    </row>
    <row r="1528" s="64" customFormat="1" customHeight="1" spans="2:2">
      <c r="B1528" s="68"/>
    </row>
    <row r="1529" s="64" customFormat="1" customHeight="1" spans="2:2">
      <c r="B1529" s="68"/>
    </row>
    <row r="1530" s="64" customFormat="1" customHeight="1" spans="2:2">
      <c r="B1530" s="68"/>
    </row>
    <row r="1531" s="64" customFormat="1" customHeight="1" spans="2:2">
      <c r="B1531" s="68"/>
    </row>
    <row r="1532" s="64" customFormat="1" customHeight="1" spans="2:2">
      <c r="B1532" s="68"/>
    </row>
    <row r="1533" s="64" customFormat="1" customHeight="1" spans="2:2">
      <c r="B1533" s="68"/>
    </row>
    <row r="1534" s="64" customFormat="1" customHeight="1" spans="2:2">
      <c r="B1534" s="68"/>
    </row>
    <row r="1535" s="64" customFormat="1" customHeight="1" spans="2:2">
      <c r="B1535" s="68"/>
    </row>
    <row r="1536" s="64" customFormat="1" customHeight="1" spans="2:2">
      <c r="B1536" s="68"/>
    </row>
    <row r="1537" s="64" customFormat="1" customHeight="1" spans="2:2">
      <c r="B1537" s="68"/>
    </row>
    <row r="1538" s="64" customFormat="1" customHeight="1" spans="2:2">
      <c r="B1538" s="68"/>
    </row>
    <row r="1539" s="64" customFormat="1" customHeight="1" spans="2:2">
      <c r="B1539" s="68"/>
    </row>
    <row r="1540" s="64" customFormat="1" customHeight="1" spans="2:2">
      <c r="B1540" s="68"/>
    </row>
    <row r="1541" s="64" customFormat="1" customHeight="1" spans="2:2">
      <c r="B1541" s="68"/>
    </row>
    <row r="1542" s="64" customFormat="1" customHeight="1" spans="2:2">
      <c r="B1542" s="68"/>
    </row>
    <row r="1543" s="64" customFormat="1" customHeight="1" spans="2:2">
      <c r="B1543" s="68"/>
    </row>
    <row r="1544" s="64" customFormat="1" customHeight="1" spans="2:2">
      <c r="B1544" s="68"/>
    </row>
    <row r="1545" s="64" customFormat="1" customHeight="1" spans="2:2">
      <c r="B1545" s="68"/>
    </row>
    <row r="1546" s="64" customFormat="1" customHeight="1" spans="2:2">
      <c r="B1546" s="68"/>
    </row>
    <row r="1547" s="64" customFormat="1" customHeight="1" spans="2:2">
      <c r="B1547" s="68"/>
    </row>
    <row r="1548" s="64" customFormat="1" customHeight="1" spans="2:2">
      <c r="B1548" s="68"/>
    </row>
    <row r="1549" s="64" customFormat="1" customHeight="1" spans="2:2">
      <c r="B1549" s="68"/>
    </row>
    <row r="1550" s="64" customFormat="1" customHeight="1" spans="2:2">
      <c r="B1550" s="68"/>
    </row>
    <row r="1551" s="64" customFormat="1" customHeight="1" spans="2:2">
      <c r="B1551" s="68"/>
    </row>
    <row r="1552" s="64" customFormat="1" customHeight="1" spans="2:2">
      <c r="B1552" s="68"/>
    </row>
    <row r="1553" s="64" customFormat="1" customHeight="1" spans="2:2">
      <c r="B1553" s="68"/>
    </row>
    <row r="1554" s="64" customFormat="1" customHeight="1" spans="2:2">
      <c r="B1554" s="68"/>
    </row>
    <row r="1555" s="64" customFormat="1" customHeight="1" spans="2:2">
      <c r="B1555" s="68"/>
    </row>
    <row r="1556" s="64" customFormat="1" customHeight="1" spans="2:2">
      <c r="B1556" s="68"/>
    </row>
    <row r="1557" s="64" customFormat="1" customHeight="1" spans="2:2">
      <c r="B1557" s="68"/>
    </row>
    <row r="1558" s="64" customFormat="1" customHeight="1" spans="2:2">
      <c r="B1558" s="68"/>
    </row>
    <row r="1559" s="64" customFormat="1" customHeight="1" spans="2:2">
      <c r="B1559" s="68"/>
    </row>
    <row r="1560" s="64" customFormat="1" customHeight="1" spans="2:2">
      <c r="B1560" s="68"/>
    </row>
    <row r="1561" s="64" customFormat="1" customHeight="1" spans="2:2">
      <c r="B1561" s="68"/>
    </row>
    <row r="1562" s="64" customFormat="1" customHeight="1" spans="2:2">
      <c r="B1562" s="68"/>
    </row>
    <row r="1563" s="64" customFormat="1" customHeight="1" spans="2:2">
      <c r="B1563" s="68"/>
    </row>
    <row r="1564" s="64" customFormat="1" customHeight="1" spans="2:2">
      <c r="B1564" s="68"/>
    </row>
    <row r="1565" s="64" customFormat="1" customHeight="1" spans="2:2">
      <c r="B1565" s="68"/>
    </row>
    <row r="1566" s="64" customFormat="1" customHeight="1" spans="2:2">
      <c r="B1566" s="68"/>
    </row>
    <row r="1567" s="64" customFormat="1" customHeight="1" spans="2:2">
      <c r="B1567" s="68"/>
    </row>
    <row r="1568" s="64" customFormat="1" customHeight="1" spans="2:2">
      <c r="B1568" s="68"/>
    </row>
    <row r="1569" s="64" customFormat="1" customHeight="1" spans="2:2">
      <c r="B1569" s="68"/>
    </row>
    <row r="1570" s="64" customFormat="1" customHeight="1" spans="2:2">
      <c r="B1570" s="68"/>
    </row>
    <row r="1571" s="64" customFormat="1" customHeight="1" spans="2:2">
      <c r="B1571" s="68"/>
    </row>
    <row r="1572" s="64" customFormat="1" customHeight="1" spans="2:2">
      <c r="B1572" s="68"/>
    </row>
    <row r="1573" s="64" customFormat="1" customHeight="1" spans="2:2">
      <c r="B1573" s="68"/>
    </row>
    <row r="1574" s="64" customFormat="1" customHeight="1" spans="2:2">
      <c r="B1574" s="68"/>
    </row>
    <row r="1575" s="64" customFormat="1" customHeight="1" spans="2:2">
      <c r="B1575" s="68"/>
    </row>
    <row r="1576" s="64" customFormat="1" customHeight="1" spans="2:2">
      <c r="B1576" s="68"/>
    </row>
    <row r="1577" s="64" customFormat="1" customHeight="1" spans="2:2">
      <c r="B1577" s="68"/>
    </row>
    <row r="1578" s="64" customFormat="1" customHeight="1" spans="2:2">
      <c r="B1578" s="68"/>
    </row>
    <row r="1579" s="64" customFormat="1" customHeight="1" spans="2:2">
      <c r="B1579" s="68"/>
    </row>
    <row r="1580" s="64" customFormat="1" customHeight="1" spans="2:2">
      <c r="B1580" s="68"/>
    </row>
    <row r="1581" s="64" customFormat="1" customHeight="1" spans="2:2">
      <c r="B1581" s="68"/>
    </row>
    <row r="1582" s="64" customFormat="1" customHeight="1" spans="2:2">
      <c r="B1582" s="68"/>
    </row>
    <row r="1583" s="64" customFormat="1" customHeight="1" spans="2:2">
      <c r="B1583" s="68"/>
    </row>
    <row r="1584" s="64" customFormat="1" customHeight="1" spans="2:2">
      <c r="B1584" s="68"/>
    </row>
    <row r="1585" s="64" customFormat="1" customHeight="1" spans="2:2">
      <c r="B1585" s="68"/>
    </row>
    <row r="1586" s="64" customFormat="1" customHeight="1" spans="2:2">
      <c r="B1586" s="68"/>
    </row>
    <row r="1587" s="64" customFormat="1" customHeight="1" spans="2:2">
      <c r="B1587" s="68"/>
    </row>
    <row r="1588" s="64" customFormat="1" customHeight="1" spans="2:2">
      <c r="B1588" s="68"/>
    </row>
    <row r="1589" s="64" customFormat="1" customHeight="1" spans="2:2">
      <c r="B1589" s="68"/>
    </row>
    <row r="1590" s="64" customFormat="1" customHeight="1" spans="2:2">
      <c r="B1590" s="68"/>
    </row>
    <row r="1591" s="64" customFormat="1" customHeight="1" spans="2:2">
      <c r="B1591" s="68"/>
    </row>
    <row r="1592" s="64" customFormat="1" customHeight="1" spans="2:2">
      <c r="B1592" s="68"/>
    </row>
    <row r="1593" s="64" customFormat="1" customHeight="1" spans="2:2">
      <c r="B1593" s="68"/>
    </row>
    <row r="1594" s="64" customFormat="1" customHeight="1" spans="2:2">
      <c r="B1594" s="68"/>
    </row>
    <row r="1595" s="64" customFormat="1" customHeight="1" spans="2:2">
      <c r="B1595" s="68"/>
    </row>
    <row r="1596" s="64" customFormat="1" customHeight="1" spans="2:2">
      <c r="B1596" s="68"/>
    </row>
    <row r="1597" s="64" customFormat="1" customHeight="1" spans="2:2">
      <c r="B1597" s="68"/>
    </row>
    <row r="1598" s="64" customFormat="1" customHeight="1" spans="2:2">
      <c r="B1598" s="68"/>
    </row>
    <row r="1599" s="64" customFormat="1" customHeight="1" spans="2:2">
      <c r="B1599" s="68"/>
    </row>
    <row r="1600" s="64" customFormat="1" customHeight="1" spans="2:2">
      <c r="B1600" s="68"/>
    </row>
    <row r="1601" s="64" customFormat="1" customHeight="1" spans="2:2">
      <c r="B1601" s="68"/>
    </row>
    <row r="1602" s="64" customFormat="1" customHeight="1" spans="2:2">
      <c r="B1602" s="68"/>
    </row>
    <row r="1603" s="64" customFormat="1" customHeight="1" spans="2:2">
      <c r="B1603" s="68"/>
    </row>
    <row r="1604" s="64" customFormat="1" customHeight="1" spans="2:2">
      <c r="B1604" s="68"/>
    </row>
    <row r="1605" s="64" customFormat="1" customHeight="1" spans="2:2">
      <c r="B1605" s="68"/>
    </row>
    <row r="1606" s="64" customFormat="1" customHeight="1" spans="2:2">
      <c r="B1606" s="68"/>
    </row>
    <row r="1607" s="64" customFormat="1" customHeight="1" spans="2:2">
      <c r="B1607" s="68"/>
    </row>
    <row r="1608" s="64" customFormat="1" customHeight="1" spans="2:2">
      <c r="B1608" s="68"/>
    </row>
    <row r="1609" s="64" customFormat="1" customHeight="1" spans="2:2">
      <c r="B1609" s="68"/>
    </row>
    <row r="1610" s="64" customFormat="1" customHeight="1" spans="2:2">
      <c r="B1610" s="68"/>
    </row>
    <row r="1611" s="64" customFormat="1" customHeight="1" spans="2:2">
      <c r="B1611" s="68"/>
    </row>
    <row r="1612" s="64" customFormat="1" customHeight="1" spans="2:2">
      <c r="B1612" s="68"/>
    </row>
    <row r="1613" s="64" customFormat="1" customHeight="1" spans="2:2">
      <c r="B1613" s="68"/>
    </row>
    <row r="1614" s="64" customFormat="1" customHeight="1" spans="2:2">
      <c r="B1614" s="68"/>
    </row>
    <row r="1615" s="64" customFormat="1" customHeight="1" spans="2:2">
      <c r="B1615" s="68"/>
    </row>
    <row r="1616" s="64" customFormat="1" customHeight="1" spans="2:2">
      <c r="B1616" s="68"/>
    </row>
    <row r="1617" s="64" customFormat="1" customHeight="1" spans="2:2">
      <c r="B1617" s="68"/>
    </row>
    <row r="1618" s="64" customFormat="1" customHeight="1" spans="2:2">
      <c r="B1618" s="68"/>
    </row>
    <row r="1619" s="64" customFormat="1" customHeight="1" spans="2:2">
      <c r="B1619" s="68"/>
    </row>
    <row r="1620" s="64" customFormat="1" customHeight="1" spans="2:2">
      <c r="B1620" s="68"/>
    </row>
    <row r="1621" s="64" customFormat="1" customHeight="1" spans="2:2">
      <c r="B1621" s="68"/>
    </row>
    <row r="1622" s="64" customFormat="1" customHeight="1" spans="2:2">
      <c r="B1622" s="68"/>
    </row>
    <row r="1623" s="64" customFormat="1" customHeight="1" spans="2:2">
      <c r="B1623" s="68"/>
    </row>
    <row r="1624" s="64" customFormat="1" customHeight="1" spans="2:2">
      <c r="B1624" s="68"/>
    </row>
    <row r="1625" s="64" customFormat="1" customHeight="1" spans="2:2">
      <c r="B1625" s="68"/>
    </row>
    <row r="1626" s="64" customFormat="1" customHeight="1" spans="2:2">
      <c r="B1626" s="68"/>
    </row>
    <row r="1627" s="64" customFormat="1" customHeight="1" spans="2:2">
      <c r="B1627" s="68"/>
    </row>
    <row r="1628" s="64" customFormat="1" customHeight="1" spans="2:2">
      <c r="B1628" s="68"/>
    </row>
    <row r="1629" s="64" customFormat="1" customHeight="1" spans="2:2">
      <c r="B1629" s="68"/>
    </row>
    <row r="1630" s="64" customFormat="1" customHeight="1" spans="2:2">
      <c r="B1630" s="68"/>
    </row>
    <row r="1631" s="64" customFormat="1" customHeight="1" spans="2:2">
      <c r="B1631" s="68"/>
    </row>
    <row r="1632" s="64" customFormat="1" customHeight="1" spans="2:2">
      <c r="B1632" s="68"/>
    </row>
    <row r="1633" s="64" customFormat="1" customHeight="1" spans="2:2">
      <c r="B1633" s="68"/>
    </row>
    <row r="1634" s="64" customFormat="1" customHeight="1" spans="2:2">
      <c r="B1634" s="68"/>
    </row>
    <row r="1635" s="64" customFormat="1" customHeight="1" spans="2:2">
      <c r="B1635" s="68"/>
    </row>
    <row r="1636" s="64" customFormat="1" customHeight="1" spans="2:2">
      <c r="B1636" s="68"/>
    </row>
    <row r="1637" s="64" customFormat="1" customHeight="1" spans="2:2">
      <c r="B1637" s="68"/>
    </row>
    <row r="1638" s="64" customFormat="1" customHeight="1" spans="2:2">
      <c r="B1638" s="68"/>
    </row>
    <row r="1639" s="64" customFormat="1" customHeight="1" spans="2:2">
      <c r="B1639" s="68"/>
    </row>
    <row r="1640" s="64" customFormat="1" customHeight="1" spans="2:2">
      <c r="B1640" s="68"/>
    </row>
    <row r="1641" s="64" customFormat="1" customHeight="1" spans="2:2">
      <c r="B1641" s="68"/>
    </row>
    <row r="1642" s="64" customFormat="1" customHeight="1" spans="2:2">
      <c r="B1642" s="68"/>
    </row>
    <row r="1643" s="64" customFormat="1" customHeight="1" spans="2:2">
      <c r="B1643" s="68"/>
    </row>
    <row r="1644" s="64" customFormat="1" customHeight="1" spans="2:2">
      <c r="B1644" s="68"/>
    </row>
    <row r="1645" s="64" customFormat="1" customHeight="1" spans="2:2">
      <c r="B1645" s="68"/>
    </row>
    <row r="1646" s="64" customFormat="1" customHeight="1" spans="2:2">
      <c r="B1646" s="68"/>
    </row>
    <row r="1647" s="64" customFormat="1" customHeight="1" spans="2:2">
      <c r="B1647" s="68"/>
    </row>
    <row r="1648" s="64" customFormat="1" customHeight="1" spans="2:2">
      <c r="B1648" s="68"/>
    </row>
    <row r="1649" s="64" customFormat="1" customHeight="1" spans="2:2">
      <c r="B1649" s="68"/>
    </row>
    <row r="1650" s="64" customFormat="1" customHeight="1" spans="2:2">
      <c r="B1650" s="68"/>
    </row>
    <row r="1651" s="64" customFormat="1" customHeight="1" spans="2:2">
      <c r="B1651" s="68"/>
    </row>
    <row r="1652" s="64" customFormat="1" customHeight="1" spans="2:2">
      <c r="B1652" s="68"/>
    </row>
    <row r="1653" s="64" customFormat="1" customHeight="1" spans="2:2">
      <c r="B1653" s="68"/>
    </row>
    <row r="1654" s="64" customFormat="1" customHeight="1" spans="2:2">
      <c r="B1654" s="68"/>
    </row>
    <row r="1655" s="64" customFormat="1" customHeight="1" spans="2:2">
      <c r="B1655" s="68"/>
    </row>
    <row r="1656" s="64" customFormat="1" customHeight="1" spans="2:2">
      <c r="B1656" s="68"/>
    </row>
    <row r="1657" s="64" customFormat="1" customHeight="1" spans="2:2">
      <c r="B1657" s="68"/>
    </row>
    <row r="1658" s="64" customFormat="1" customHeight="1" spans="2:2">
      <c r="B1658" s="68"/>
    </row>
    <row r="1659" s="64" customFormat="1" customHeight="1" spans="2:2">
      <c r="B1659" s="68"/>
    </row>
    <row r="1660" s="64" customFormat="1" customHeight="1" spans="2:2">
      <c r="B1660" s="68"/>
    </row>
    <row r="1661" s="64" customFormat="1" customHeight="1" spans="2:2">
      <c r="B1661" s="68"/>
    </row>
    <row r="1662" s="64" customFormat="1" customHeight="1" spans="2:2">
      <c r="B1662" s="68"/>
    </row>
    <row r="1663" s="64" customFormat="1" customHeight="1" spans="2:2">
      <c r="B1663" s="68"/>
    </row>
    <row r="1664" s="64" customFormat="1" customHeight="1" spans="2:2">
      <c r="B1664" s="68"/>
    </row>
    <row r="1665" s="64" customFormat="1" customHeight="1" spans="2:2">
      <c r="B1665" s="68"/>
    </row>
    <row r="1666" s="64" customFormat="1" customHeight="1" spans="2:2">
      <c r="B1666" s="68"/>
    </row>
    <row r="1667" s="64" customFormat="1" customHeight="1" spans="2:2">
      <c r="B1667" s="68"/>
    </row>
    <row r="1668" s="64" customFormat="1" customHeight="1" spans="2:2">
      <c r="B1668" s="68"/>
    </row>
    <row r="1669" s="64" customFormat="1" customHeight="1" spans="2:2">
      <c r="B1669" s="68"/>
    </row>
    <row r="1670" s="64" customFormat="1" customHeight="1" spans="2:2">
      <c r="B1670" s="68"/>
    </row>
    <row r="1671" s="64" customFormat="1" customHeight="1" spans="2:2">
      <c r="B1671" s="68"/>
    </row>
    <row r="1672" s="64" customFormat="1" customHeight="1" spans="2:2">
      <c r="B1672" s="68"/>
    </row>
    <row r="1673" s="64" customFormat="1" customHeight="1" spans="2:2">
      <c r="B1673" s="68"/>
    </row>
    <row r="1674" s="64" customFormat="1" customHeight="1" spans="2:2">
      <c r="B1674" s="68"/>
    </row>
    <row r="1675" s="64" customFormat="1" customHeight="1" spans="2:2">
      <c r="B1675" s="68"/>
    </row>
    <row r="1676" s="64" customFormat="1" customHeight="1" spans="2:2">
      <c r="B1676" s="68"/>
    </row>
    <row r="1677" s="64" customFormat="1" customHeight="1" spans="2:2">
      <c r="B1677" s="68"/>
    </row>
    <row r="1678" s="64" customFormat="1" customHeight="1" spans="2:2">
      <c r="B1678" s="68"/>
    </row>
    <row r="1679" s="64" customFormat="1" customHeight="1" spans="2:2">
      <c r="B1679" s="68"/>
    </row>
    <row r="1680" s="64" customFormat="1" customHeight="1" spans="2:2">
      <c r="B1680" s="68"/>
    </row>
    <row r="1681" s="64" customFormat="1" customHeight="1" spans="2:2">
      <c r="B1681" s="68"/>
    </row>
    <row r="1682" s="64" customFormat="1" customHeight="1" spans="2:2">
      <c r="B1682" s="68"/>
    </row>
    <row r="1683" s="64" customFormat="1" customHeight="1" spans="2:2">
      <c r="B1683" s="68"/>
    </row>
    <row r="1684" s="64" customFormat="1" customHeight="1" spans="2:2">
      <c r="B1684" s="68"/>
    </row>
    <row r="1685" s="64" customFormat="1" customHeight="1" spans="2:2">
      <c r="B1685" s="68"/>
    </row>
    <row r="1686" s="64" customFormat="1" customHeight="1" spans="2:2">
      <c r="B1686" s="68"/>
    </row>
    <row r="1687" s="64" customFormat="1" customHeight="1" spans="2:2">
      <c r="B1687" s="68"/>
    </row>
    <row r="1688" s="64" customFormat="1" customHeight="1" spans="2:2">
      <c r="B1688" s="68"/>
    </row>
    <row r="1689" s="64" customFormat="1" customHeight="1" spans="2:2">
      <c r="B1689" s="68"/>
    </row>
    <row r="1690" s="64" customFormat="1" customHeight="1" spans="2:2">
      <c r="B1690" s="68"/>
    </row>
    <row r="1691" s="64" customFormat="1" customHeight="1" spans="2:2">
      <c r="B1691" s="68"/>
    </row>
    <row r="1692" s="64" customFormat="1" customHeight="1" spans="2:2">
      <c r="B1692" s="68"/>
    </row>
    <row r="1693" s="64" customFormat="1" customHeight="1" spans="2:2">
      <c r="B1693" s="68"/>
    </row>
    <row r="1694" s="64" customFormat="1" customHeight="1" spans="2:2">
      <c r="B1694" s="68"/>
    </row>
    <row r="1695" s="64" customFormat="1" customHeight="1" spans="2:2">
      <c r="B1695" s="68"/>
    </row>
    <row r="1696" s="64" customFormat="1" customHeight="1" spans="2:2">
      <c r="B1696" s="68"/>
    </row>
    <row r="1697" s="64" customFormat="1" customHeight="1" spans="2:2">
      <c r="B1697" s="68"/>
    </row>
    <row r="1698" s="64" customFormat="1" customHeight="1" spans="2:2">
      <c r="B1698" s="68"/>
    </row>
    <row r="1699" s="64" customFormat="1" customHeight="1" spans="2:2">
      <c r="B1699" s="68"/>
    </row>
    <row r="1700" s="64" customFormat="1" customHeight="1" spans="2:2">
      <c r="B1700" s="68"/>
    </row>
    <row r="1701" s="64" customFormat="1" customHeight="1" spans="2:2">
      <c r="B1701" s="68"/>
    </row>
    <row r="1702" s="64" customFormat="1" customHeight="1" spans="2:2">
      <c r="B1702" s="68"/>
    </row>
    <row r="1703" s="64" customFormat="1" customHeight="1" spans="2:2">
      <c r="B1703" s="68"/>
    </row>
    <row r="1704" s="64" customFormat="1" customHeight="1" spans="2:2">
      <c r="B1704" s="68"/>
    </row>
    <row r="1705" s="64" customFormat="1" customHeight="1" spans="2:2">
      <c r="B1705" s="68"/>
    </row>
    <row r="1706" s="64" customFormat="1" customHeight="1" spans="2:2">
      <c r="B1706" s="68"/>
    </row>
    <row r="1707" s="64" customFormat="1" customHeight="1" spans="2:2">
      <c r="B1707" s="68"/>
    </row>
    <row r="1708" s="64" customFormat="1" customHeight="1" spans="2:2">
      <c r="B1708" s="68"/>
    </row>
    <row r="1709" s="64" customFormat="1" customHeight="1" spans="2:2">
      <c r="B1709" s="68"/>
    </row>
    <row r="1710" s="64" customFormat="1" customHeight="1" spans="2:2">
      <c r="B1710" s="68"/>
    </row>
    <row r="1711" s="64" customFormat="1" customHeight="1" spans="2:2">
      <c r="B1711" s="68"/>
    </row>
    <row r="1712" s="64" customFormat="1" customHeight="1" spans="2:2">
      <c r="B1712" s="68"/>
    </row>
    <row r="1713" s="64" customFormat="1" customHeight="1" spans="2:2">
      <c r="B1713" s="68"/>
    </row>
    <row r="1714" s="64" customFormat="1" customHeight="1" spans="2:2">
      <c r="B1714" s="68"/>
    </row>
    <row r="1715" s="64" customFormat="1" customHeight="1" spans="2:2">
      <c r="B1715" s="68"/>
    </row>
    <row r="1716" s="64" customFormat="1" customHeight="1" spans="2:2">
      <c r="B1716" s="68"/>
    </row>
    <row r="1717" s="64" customFormat="1" customHeight="1" spans="2:2">
      <c r="B1717" s="68"/>
    </row>
    <row r="1718" s="64" customFormat="1" customHeight="1" spans="2:2">
      <c r="B1718" s="68"/>
    </row>
    <row r="1719" s="64" customFormat="1" customHeight="1" spans="2:2">
      <c r="B1719" s="68"/>
    </row>
    <row r="1720" s="64" customFormat="1" customHeight="1" spans="2:2">
      <c r="B1720" s="68"/>
    </row>
    <row r="1721" s="64" customFormat="1" customHeight="1" spans="2:2">
      <c r="B1721" s="68"/>
    </row>
    <row r="1722" s="64" customFormat="1" customHeight="1" spans="2:2">
      <c r="B1722" s="68"/>
    </row>
    <row r="1723" s="64" customFormat="1" customHeight="1" spans="2:2">
      <c r="B1723" s="68"/>
    </row>
    <row r="1724" s="64" customFormat="1" customHeight="1" spans="2:2">
      <c r="B1724" s="68"/>
    </row>
    <row r="1725" s="64" customFormat="1" customHeight="1" spans="2:2">
      <c r="B1725" s="68"/>
    </row>
    <row r="1726" s="64" customFormat="1" customHeight="1" spans="2:2">
      <c r="B1726" s="68"/>
    </row>
    <row r="1727" s="64" customFormat="1" customHeight="1" spans="2:2">
      <c r="B1727" s="68"/>
    </row>
    <row r="1728" s="64" customFormat="1" customHeight="1" spans="2:2">
      <c r="B1728" s="68"/>
    </row>
    <row r="1729" s="64" customFormat="1" customHeight="1" spans="2:2">
      <c r="B1729" s="68"/>
    </row>
    <row r="1730" s="64" customFormat="1" customHeight="1" spans="2:2">
      <c r="B1730" s="68"/>
    </row>
    <row r="1731" s="64" customFormat="1" customHeight="1" spans="2:2">
      <c r="B1731" s="68"/>
    </row>
    <row r="1732" s="64" customFormat="1" customHeight="1" spans="2:2">
      <c r="B1732" s="68"/>
    </row>
    <row r="1733" s="64" customFormat="1" customHeight="1" spans="2:2">
      <c r="B1733" s="68"/>
    </row>
    <row r="1734" s="64" customFormat="1" customHeight="1" spans="2:2">
      <c r="B1734" s="68"/>
    </row>
    <row r="1735" s="64" customFormat="1" customHeight="1" spans="2:2">
      <c r="B1735" s="68"/>
    </row>
    <row r="1736" s="64" customFormat="1" customHeight="1" spans="2:2">
      <c r="B1736" s="68"/>
    </row>
    <row r="1737" s="64" customFormat="1" customHeight="1" spans="2:2">
      <c r="B1737" s="68"/>
    </row>
    <row r="1738" s="64" customFormat="1" customHeight="1" spans="2:2">
      <c r="B1738" s="68"/>
    </row>
    <row r="1739" s="64" customFormat="1" customHeight="1" spans="2:2">
      <c r="B1739" s="68"/>
    </row>
    <row r="1740" s="64" customFormat="1" customHeight="1" spans="2:2">
      <c r="B1740" s="68"/>
    </row>
    <row r="1741" s="64" customFormat="1" customHeight="1" spans="2:2">
      <c r="B1741" s="68"/>
    </row>
    <row r="1742" s="64" customFormat="1" customHeight="1" spans="2:2">
      <c r="B1742" s="68"/>
    </row>
    <row r="1743" s="64" customFormat="1" customHeight="1" spans="2:2">
      <c r="B1743" s="68"/>
    </row>
    <row r="1744" s="64" customFormat="1" customHeight="1" spans="2:2">
      <c r="B1744" s="68"/>
    </row>
    <row r="1745" s="64" customFormat="1" customHeight="1" spans="2:2">
      <c r="B1745" s="68"/>
    </row>
    <row r="1746" s="64" customFormat="1" customHeight="1" spans="2:2">
      <c r="B1746" s="68"/>
    </row>
    <row r="1747" s="64" customFormat="1" customHeight="1" spans="2:2">
      <c r="B1747" s="68"/>
    </row>
    <row r="1748" s="64" customFormat="1" customHeight="1" spans="2:2">
      <c r="B1748" s="68"/>
    </row>
    <row r="1749" s="64" customFormat="1" customHeight="1" spans="2:2">
      <c r="B1749" s="68"/>
    </row>
    <row r="1750" s="64" customFormat="1" customHeight="1" spans="2:2">
      <c r="B1750" s="68"/>
    </row>
    <row r="1751" s="64" customFormat="1" customHeight="1" spans="2:2">
      <c r="B1751" s="68"/>
    </row>
    <row r="1752" s="64" customFormat="1" customHeight="1" spans="2:2">
      <c r="B1752" s="68"/>
    </row>
    <row r="1753" s="64" customFormat="1" customHeight="1" spans="2:2">
      <c r="B1753" s="68"/>
    </row>
    <row r="1754" s="64" customFormat="1" customHeight="1" spans="2:2">
      <c r="B1754" s="68"/>
    </row>
    <row r="1755" s="64" customFormat="1" customHeight="1" spans="2:2">
      <c r="B1755" s="68"/>
    </row>
    <row r="1756" s="64" customFormat="1" customHeight="1" spans="2:2">
      <c r="B1756" s="68"/>
    </row>
    <row r="1757" s="64" customFormat="1" customHeight="1" spans="2:2">
      <c r="B1757" s="68"/>
    </row>
    <row r="1758" s="64" customFormat="1" customHeight="1" spans="2:2">
      <c r="B1758" s="68"/>
    </row>
    <row r="1759" s="64" customFormat="1" customHeight="1" spans="2:2">
      <c r="B1759" s="68"/>
    </row>
    <row r="1760" s="64" customFormat="1" customHeight="1" spans="2:2">
      <c r="B1760" s="68"/>
    </row>
    <row r="1761" s="64" customFormat="1" customHeight="1" spans="2:2">
      <c r="B1761" s="68"/>
    </row>
    <row r="1762" s="64" customFormat="1" customHeight="1" spans="2:2">
      <c r="B1762" s="68"/>
    </row>
    <row r="1763" s="64" customFormat="1" customHeight="1" spans="2:2">
      <c r="B1763" s="68"/>
    </row>
    <row r="1764" s="64" customFormat="1" customHeight="1" spans="2:2">
      <c r="B1764" s="68"/>
    </row>
    <row r="1765" s="64" customFormat="1" customHeight="1" spans="2:2">
      <c r="B1765" s="68"/>
    </row>
    <row r="1766" s="64" customFormat="1" customHeight="1" spans="2:2">
      <c r="B1766" s="68"/>
    </row>
    <row r="1767" s="64" customFormat="1" customHeight="1" spans="2:2">
      <c r="B1767" s="68"/>
    </row>
    <row r="1768" s="64" customFormat="1" customHeight="1" spans="2:2">
      <c r="B1768" s="68"/>
    </row>
    <row r="1769" s="64" customFormat="1" customHeight="1" spans="2:2">
      <c r="B1769" s="68"/>
    </row>
    <row r="1770" s="64" customFormat="1" customHeight="1" spans="2:2">
      <c r="B1770" s="68"/>
    </row>
    <row r="1771" s="64" customFormat="1" customHeight="1" spans="2:2">
      <c r="B1771" s="68"/>
    </row>
    <row r="1772" s="64" customFormat="1" customHeight="1" spans="2:2">
      <c r="B1772" s="68"/>
    </row>
    <row r="1773" s="64" customFormat="1" customHeight="1" spans="2:2">
      <c r="B1773" s="68"/>
    </row>
    <row r="1774" s="64" customFormat="1" customHeight="1" spans="2:2">
      <c r="B1774" s="68"/>
    </row>
    <row r="1775" s="64" customFormat="1" customHeight="1" spans="2:2">
      <c r="B1775" s="68"/>
    </row>
    <row r="1776" s="64" customFormat="1" customHeight="1" spans="2:2">
      <c r="B1776" s="68"/>
    </row>
    <row r="1777" s="64" customFormat="1" customHeight="1" spans="2:2">
      <c r="B1777" s="68"/>
    </row>
    <row r="1778" s="64" customFormat="1" customHeight="1" spans="2:2">
      <c r="B1778" s="68"/>
    </row>
    <row r="1779" s="64" customFormat="1" customHeight="1" spans="2:2">
      <c r="B1779" s="68"/>
    </row>
    <row r="1780" s="64" customFormat="1" customHeight="1" spans="2:2">
      <c r="B1780" s="68"/>
    </row>
    <row r="1781" s="64" customFormat="1" customHeight="1" spans="2:2">
      <c r="B1781" s="68"/>
    </row>
    <row r="1782" s="64" customFormat="1" customHeight="1" spans="2:2">
      <c r="B1782" s="68"/>
    </row>
    <row r="1783" s="64" customFormat="1" customHeight="1" spans="2:2">
      <c r="B1783" s="68"/>
    </row>
    <row r="1784" s="64" customFormat="1" customHeight="1" spans="2:2">
      <c r="B1784" s="68"/>
    </row>
    <row r="1785" s="64" customFormat="1" customHeight="1" spans="2:2">
      <c r="B1785" s="68"/>
    </row>
    <row r="1786" s="64" customFormat="1" customHeight="1" spans="2:2">
      <c r="B1786" s="68"/>
    </row>
    <row r="1787" s="64" customFormat="1" customHeight="1" spans="2:2">
      <c r="B1787" s="68"/>
    </row>
    <row r="1788" s="64" customFormat="1" customHeight="1" spans="2:2">
      <c r="B1788" s="68"/>
    </row>
    <row r="1789" s="64" customFormat="1" customHeight="1" spans="2:2">
      <c r="B1789" s="68"/>
    </row>
    <row r="1790" s="64" customFormat="1" customHeight="1" spans="2:2">
      <c r="B1790" s="68"/>
    </row>
    <row r="1791" s="64" customFormat="1" customHeight="1" spans="2:2">
      <c r="B1791" s="68"/>
    </row>
    <row r="1792" s="64" customFormat="1" customHeight="1" spans="2:2">
      <c r="B1792" s="68"/>
    </row>
    <row r="1793" s="64" customFormat="1" customHeight="1" spans="2:2">
      <c r="B1793" s="68"/>
    </row>
    <row r="1794" s="64" customFormat="1" customHeight="1" spans="2:2">
      <c r="B1794" s="68"/>
    </row>
    <row r="1795" s="64" customFormat="1" customHeight="1" spans="2:2">
      <c r="B1795" s="68"/>
    </row>
    <row r="1796" s="64" customFormat="1" customHeight="1" spans="2:2">
      <c r="B1796" s="68"/>
    </row>
    <row r="1797" s="64" customFormat="1" customHeight="1" spans="2:2">
      <c r="B1797" s="68"/>
    </row>
    <row r="1798" s="64" customFormat="1" customHeight="1" spans="2:2">
      <c r="B1798" s="68"/>
    </row>
    <row r="1799" s="64" customFormat="1" customHeight="1" spans="2:2">
      <c r="B1799" s="68"/>
    </row>
    <row r="1800" s="64" customFormat="1" customHeight="1" spans="2:2">
      <c r="B1800" s="68"/>
    </row>
    <row r="1801" s="64" customFormat="1" customHeight="1" spans="2:2">
      <c r="B1801" s="68"/>
    </row>
    <row r="1802" s="64" customFormat="1" customHeight="1" spans="2:2">
      <c r="B1802" s="68"/>
    </row>
    <row r="1803" s="64" customFormat="1" customHeight="1" spans="2:2">
      <c r="B1803" s="68"/>
    </row>
    <row r="1804" s="64" customFormat="1" customHeight="1" spans="2:2">
      <c r="B1804" s="68"/>
    </row>
    <row r="1805" s="64" customFormat="1" customHeight="1" spans="2:2">
      <c r="B1805" s="68"/>
    </row>
    <row r="1806" s="64" customFormat="1" customHeight="1" spans="2:2">
      <c r="B1806" s="68"/>
    </row>
    <row r="1807" s="64" customFormat="1" customHeight="1" spans="2:2">
      <c r="B1807" s="68"/>
    </row>
    <row r="1808" s="64" customFormat="1" customHeight="1" spans="2:2">
      <c r="B1808" s="68"/>
    </row>
    <row r="1809" s="64" customFormat="1" customHeight="1" spans="2:2">
      <c r="B1809" s="68"/>
    </row>
    <row r="1810" s="64" customFormat="1" customHeight="1" spans="2:2">
      <c r="B1810" s="68"/>
    </row>
    <row r="1811" s="64" customFormat="1" customHeight="1" spans="2:2">
      <c r="B1811" s="68"/>
    </row>
    <row r="1812" s="64" customFormat="1" customHeight="1" spans="2:2">
      <c r="B1812" s="68"/>
    </row>
    <row r="1813" s="64" customFormat="1" customHeight="1" spans="2:2">
      <c r="B1813" s="68"/>
    </row>
    <row r="1814" s="64" customFormat="1" customHeight="1" spans="2:2">
      <c r="B1814" s="68"/>
    </row>
    <row r="1815" s="64" customFormat="1" customHeight="1" spans="2:2">
      <c r="B1815" s="68"/>
    </row>
    <row r="1816" s="64" customFormat="1" customHeight="1" spans="2:2">
      <c r="B1816" s="68"/>
    </row>
    <row r="1817" s="64" customFormat="1" customHeight="1" spans="2:2">
      <c r="B1817" s="68"/>
    </row>
    <row r="1818" s="64" customFormat="1" customHeight="1" spans="2:2">
      <c r="B1818" s="68"/>
    </row>
    <row r="1819" s="64" customFormat="1" customHeight="1" spans="2:2">
      <c r="B1819" s="68"/>
    </row>
    <row r="1820" s="64" customFormat="1" customHeight="1" spans="2:2">
      <c r="B1820" s="68"/>
    </row>
    <row r="1821" s="64" customFormat="1" customHeight="1" spans="2:2">
      <c r="B1821" s="68"/>
    </row>
    <row r="1822" s="64" customFormat="1" customHeight="1" spans="2:2">
      <c r="B1822" s="68"/>
    </row>
    <row r="1823" s="64" customFormat="1" customHeight="1" spans="2:2">
      <c r="B1823" s="68"/>
    </row>
    <row r="1824" s="64" customFormat="1" customHeight="1" spans="2:2">
      <c r="B1824" s="68"/>
    </row>
    <row r="1825" s="64" customFormat="1" customHeight="1" spans="2:2">
      <c r="B1825" s="68"/>
    </row>
    <row r="1826" s="64" customFormat="1" customHeight="1" spans="2:2">
      <c r="B1826" s="68"/>
    </row>
    <row r="1827" s="64" customFormat="1" customHeight="1" spans="2:2">
      <c r="B1827" s="68"/>
    </row>
    <row r="1828" s="64" customFormat="1" customHeight="1" spans="2:2">
      <c r="B1828" s="68"/>
    </row>
    <row r="1829" s="64" customFormat="1" customHeight="1" spans="2:2">
      <c r="B1829" s="68"/>
    </row>
    <row r="1830" s="64" customFormat="1" customHeight="1" spans="2:2">
      <c r="B1830" s="68"/>
    </row>
    <row r="1831" s="64" customFormat="1" customHeight="1" spans="2:2">
      <c r="B1831" s="68"/>
    </row>
    <row r="1832" s="64" customFormat="1" customHeight="1" spans="2:2">
      <c r="B1832" s="68"/>
    </row>
    <row r="1833" s="64" customFormat="1" customHeight="1" spans="2:2">
      <c r="B1833" s="68"/>
    </row>
    <row r="1834" s="64" customFormat="1" customHeight="1" spans="2:2">
      <c r="B1834" s="68"/>
    </row>
    <row r="1835" s="64" customFormat="1" customHeight="1" spans="2:2">
      <c r="B1835" s="68"/>
    </row>
    <row r="1836" s="64" customFormat="1" customHeight="1" spans="2:2">
      <c r="B1836" s="68"/>
    </row>
    <row r="1837" s="64" customFormat="1" customHeight="1" spans="2:2">
      <c r="B1837" s="68"/>
    </row>
    <row r="1838" s="64" customFormat="1" customHeight="1" spans="2:2">
      <c r="B1838" s="68"/>
    </row>
    <row r="1839" s="64" customFormat="1" customHeight="1" spans="2:2">
      <c r="B1839" s="68"/>
    </row>
    <row r="1840" s="64" customFormat="1" customHeight="1" spans="2:2">
      <c r="B1840" s="68"/>
    </row>
    <row r="1841" s="64" customFormat="1" customHeight="1" spans="2:2">
      <c r="B1841" s="68"/>
    </row>
    <row r="1842" s="64" customFormat="1" customHeight="1" spans="2:2">
      <c r="B1842" s="68"/>
    </row>
    <row r="1843" s="64" customFormat="1" customHeight="1" spans="2:2">
      <c r="B1843" s="68"/>
    </row>
    <row r="1844" s="64" customFormat="1" customHeight="1" spans="2:2">
      <c r="B1844" s="68"/>
    </row>
    <row r="1845" s="64" customFormat="1" customHeight="1" spans="2:2">
      <c r="B1845" s="68"/>
    </row>
    <row r="1846" s="64" customFormat="1" customHeight="1" spans="2:2">
      <c r="B1846" s="68"/>
    </row>
    <row r="1847" s="64" customFormat="1" customHeight="1" spans="2:2">
      <c r="B1847" s="68"/>
    </row>
    <row r="1848" s="64" customFormat="1" customHeight="1" spans="2:2">
      <c r="B1848" s="68"/>
    </row>
    <row r="1849" s="64" customFormat="1" customHeight="1" spans="2:2">
      <c r="B1849" s="68"/>
    </row>
    <row r="1850" s="64" customFormat="1" customHeight="1" spans="2:2">
      <c r="B1850" s="68"/>
    </row>
    <row r="1851" s="64" customFormat="1" customHeight="1" spans="2:2">
      <c r="B1851" s="68"/>
    </row>
    <row r="1852" s="64" customFormat="1" customHeight="1" spans="2:2">
      <c r="B1852" s="68"/>
    </row>
    <row r="1853" s="64" customFormat="1" customHeight="1" spans="2:2">
      <c r="B1853" s="68"/>
    </row>
    <row r="1854" s="64" customFormat="1" customHeight="1" spans="2:2">
      <c r="B1854" s="68"/>
    </row>
    <row r="1855" s="64" customFormat="1" customHeight="1" spans="2:2">
      <c r="B1855" s="68"/>
    </row>
    <row r="1856" s="64" customFormat="1" customHeight="1" spans="2:2">
      <c r="B1856" s="68"/>
    </row>
    <row r="1857" s="64" customFormat="1" customHeight="1" spans="2:2">
      <c r="B1857" s="68"/>
    </row>
    <row r="1858" s="64" customFormat="1" customHeight="1" spans="2:2">
      <c r="B1858" s="68"/>
    </row>
    <row r="1859" s="64" customFormat="1" customHeight="1" spans="2:2">
      <c r="B1859" s="68"/>
    </row>
    <row r="1860" s="64" customFormat="1" customHeight="1" spans="2:2">
      <c r="B1860" s="68"/>
    </row>
    <row r="1861" s="64" customFormat="1" customHeight="1" spans="2:2">
      <c r="B1861" s="68"/>
    </row>
    <row r="1862" s="64" customFormat="1" customHeight="1" spans="2:2">
      <c r="B1862" s="68"/>
    </row>
    <row r="1863" s="64" customFormat="1" customHeight="1" spans="2:2">
      <c r="B1863" s="68"/>
    </row>
    <row r="1864" s="64" customFormat="1" customHeight="1" spans="2:2">
      <c r="B1864" s="68"/>
    </row>
    <row r="1865" s="64" customFormat="1" customHeight="1" spans="2:2">
      <c r="B1865" s="68"/>
    </row>
    <row r="1866" s="64" customFormat="1" customHeight="1" spans="2:2">
      <c r="B1866" s="68"/>
    </row>
    <row r="1867" s="64" customFormat="1" customHeight="1" spans="2:2">
      <c r="B1867" s="68"/>
    </row>
    <row r="1868" s="64" customFormat="1" customHeight="1" spans="2:2">
      <c r="B1868" s="68"/>
    </row>
    <row r="1869" s="64" customFormat="1" customHeight="1" spans="2:2">
      <c r="B1869" s="68"/>
    </row>
    <row r="1870" s="64" customFormat="1" customHeight="1" spans="2:2">
      <c r="B1870" s="68"/>
    </row>
    <row r="1871" s="64" customFormat="1" customHeight="1" spans="2:2">
      <c r="B1871" s="68"/>
    </row>
    <row r="1872" s="64" customFormat="1" customHeight="1" spans="2:2">
      <c r="B1872" s="68"/>
    </row>
    <row r="1873" s="64" customFormat="1" customHeight="1" spans="2:2">
      <c r="B1873" s="68"/>
    </row>
    <row r="1874" s="64" customFormat="1" customHeight="1" spans="2:2">
      <c r="B1874" s="68"/>
    </row>
    <row r="1875" s="64" customFormat="1" customHeight="1" spans="2:2">
      <c r="B1875" s="68"/>
    </row>
    <row r="1876" s="64" customFormat="1" customHeight="1" spans="2:2">
      <c r="B1876" s="68"/>
    </row>
    <row r="1877" s="64" customFormat="1" customHeight="1" spans="2:2">
      <c r="B1877" s="68"/>
    </row>
    <row r="1878" s="64" customFormat="1" customHeight="1" spans="2:2">
      <c r="B1878" s="68"/>
    </row>
    <row r="1879" s="64" customFormat="1" customHeight="1" spans="2:2">
      <c r="B1879" s="68"/>
    </row>
    <row r="1880" s="64" customFormat="1" customHeight="1" spans="2:2">
      <c r="B1880" s="68"/>
    </row>
    <row r="1881" s="64" customFormat="1" customHeight="1" spans="2:2">
      <c r="B1881" s="68"/>
    </row>
    <row r="1882" s="64" customFormat="1" customHeight="1" spans="2:2">
      <c r="B1882" s="68"/>
    </row>
    <row r="1883" s="64" customFormat="1" customHeight="1" spans="2:2">
      <c r="B1883" s="68"/>
    </row>
    <row r="1884" s="64" customFormat="1" customHeight="1" spans="2:2">
      <c r="B1884" s="68"/>
    </row>
    <row r="1885" s="64" customFormat="1" customHeight="1" spans="2:2">
      <c r="B1885" s="68"/>
    </row>
    <row r="1886" s="64" customFormat="1" customHeight="1" spans="2:2">
      <c r="B1886" s="68"/>
    </row>
    <row r="1887" s="64" customFormat="1" customHeight="1" spans="2:2">
      <c r="B1887" s="68"/>
    </row>
    <row r="1888" s="64" customFormat="1" customHeight="1" spans="2:2">
      <c r="B1888" s="68"/>
    </row>
    <row r="1889" s="64" customFormat="1" customHeight="1" spans="2:2">
      <c r="B1889" s="68"/>
    </row>
    <row r="1890" s="64" customFormat="1" customHeight="1" spans="2:2">
      <c r="B1890" s="68"/>
    </row>
    <row r="1891" s="64" customFormat="1" customHeight="1" spans="2:2">
      <c r="B1891" s="68"/>
    </row>
    <row r="1892" s="64" customFormat="1" customHeight="1" spans="2:2">
      <c r="B1892" s="68"/>
    </row>
    <row r="1893" s="64" customFormat="1" customHeight="1" spans="2:2">
      <c r="B1893" s="68"/>
    </row>
    <row r="1894" s="64" customFormat="1" customHeight="1" spans="2:2">
      <c r="B1894" s="68"/>
    </row>
    <row r="1895" s="64" customFormat="1" customHeight="1" spans="2:2">
      <c r="B1895" s="68"/>
    </row>
    <row r="1896" s="64" customFormat="1" customHeight="1" spans="2:2">
      <c r="B1896" s="68"/>
    </row>
    <row r="1897" s="64" customFormat="1" customHeight="1" spans="2:2">
      <c r="B1897" s="68"/>
    </row>
    <row r="1898" s="64" customFormat="1" customHeight="1" spans="2:2">
      <c r="B1898" s="68"/>
    </row>
    <row r="1899" s="64" customFormat="1" customHeight="1" spans="2:2">
      <c r="B1899" s="68"/>
    </row>
    <row r="1900" s="64" customFormat="1" customHeight="1" spans="2:2">
      <c r="B1900" s="68"/>
    </row>
    <row r="1901" s="64" customFormat="1" customHeight="1" spans="2:2">
      <c r="B1901" s="68"/>
    </row>
    <row r="1902" s="64" customFormat="1" customHeight="1" spans="2:2">
      <c r="B1902" s="68"/>
    </row>
    <row r="1903" s="64" customFormat="1" customHeight="1" spans="2:2">
      <c r="B1903" s="68"/>
    </row>
    <row r="1904" s="64" customFormat="1" customHeight="1" spans="2:2">
      <c r="B1904" s="68"/>
    </row>
    <row r="1905" s="64" customFormat="1" customHeight="1" spans="2:2">
      <c r="B1905" s="68"/>
    </row>
    <row r="1906" s="64" customFormat="1" customHeight="1" spans="2:2">
      <c r="B1906" s="68"/>
    </row>
    <row r="1907" s="64" customFormat="1" customHeight="1" spans="2:2">
      <c r="B1907" s="68"/>
    </row>
    <row r="1908" s="64" customFormat="1" customHeight="1" spans="2:2">
      <c r="B1908" s="68"/>
    </row>
    <row r="1909" s="64" customFormat="1" customHeight="1" spans="2:2">
      <c r="B1909" s="68"/>
    </row>
    <row r="1910" s="64" customFormat="1" customHeight="1" spans="2:2">
      <c r="B1910" s="68"/>
    </row>
    <row r="1911" s="64" customFormat="1" customHeight="1" spans="2:2">
      <c r="B1911" s="68"/>
    </row>
    <row r="1912" s="64" customFormat="1" customHeight="1" spans="2:2">
      <c r="B1912" s="68"/>
    </row>
    <row r="1913" s="64" customFormat="1" customHeight="1" spans="2:2">
      <c r="B1913" s="68"/>
    </row>
    <row r="1914" s="64" customFormat="1" customHeight="1" spans="2:2">
      <c r="B1914" s="68"/>
    </row>
    <row r="1915" s="64" customFormat="1" customHeight="1" spans="2:2">
      <c r="B1915" s="68"/>
    </row>
    <row r="1916" s="64" customFormat="1" customHeight="1" spans="2:2">
      <c r="B1916" s="68"/>
    </row>
    <row r="1917" s="64" customFormat="1" customHeight="1" spans="2:2">
      <c r="B1917" s="68"/>
    </row>
    <row r="1918" s="64" customFormat="1" customHeight="1" spans="2:2">
      <c r="B1918" s="68"/>
    </row>
    <row r="1919" s="64" customFormat="1" customHeight="1" spans="2:2">
      <c r="B1919" s="68"/>
    </row>
    <row r="1920" s="64" customFormat="1" customHeight="1" spans="2:2">
      <c r="B1920" s="68"/>
    </row>
    <row r="1921" s="64" customFormat="1" customHeight="1" spans="2:2">
      <c r="B1921" s="68"/>
    </row>
    <row r="1922" s="64" customFormat="1" customHeight="1" spans="2:2">
      <c r="B1922" s="68"/>
    </row>
    <row r="1923" s="64" customFormat="1" customHeight="1" spans="2:2">
      <c r="B1923" s="68"/>
    </row>
    <row r="1924" s="64" customFormat="1" customHeight="1" spans="2:2">
      <c r="B1924" s="68"/>
    </row>
    <row r="1925" s="64" customFormat="1" customHeight="1" spans="2:2">
      <c r="B1925" s="68"/>
    </row>
    <row r="1926" s="64" customFormat="1" customHeight="1" spans="2:2">
      <c r="B1926" s="68"/>
    </row>
    <row r="1927" s="64" customFormat="1" customHeight="1" spans="2:2">
      <c r="B1927" s="68"/>
    </row>
    <row r="1928" s="64" customFormat="1" customHeight="1" spans="2:2">
      <c r="B1928" s="68"/>
    </row>
    <row r="1929" s="64" customFormat="1" customHeight="1" spans="2:2">
      <c r="B1929" s="68"/>
    </row>
    <row r="1930" s="64" customFormat="1" customHeight="1" spans="2:2">
      <c r="B1930" s="68"/>
    </row>
    <row r="1931" s="64" customFormat="1" customHeight="1" spans="2:2">
      <c r="B1931" s="68"/>
    </row>
    <row r="1932" s="64" customFormat="1" customHeight="1" spans="2:2">
      <c r="B1932" s="68"/>
    </row>
    <row r="1933" s="64" customFormat="1" customHeight="1" spans="2:2">
      <c r="B1933" s="68"/>
    </row>
    <row r="1934" s="64" customFormat="1" customHeight="1" spans="2:2">
      <c r="B1934" s="68"/>
    </row>
    <row r="1935" s="64" customFormat="1" customHeight="1" spans="2:2">
      <c r="B1935" s="68"/>
    </row>
    <row r="1936" s="64" customFormat="1" customHeight="1" spans="2:2">
      <c r="B1936" s="68"/>
    </row>
    <row r="1937" s="64" customFormat="1" customHeight="1" spans="2:2">
      <c r="B1937" s="68"/>
    </row>
    <row r="1938" s="64" customFormat="1" customHeight="1" spans="2:2">
      <c r="B1938" s="68"/>
    </row>
    <row r="1939" s="64" customFormat="1" customHeight="1" spans="2:2">
      <c r="B1939" s="68"/>
    </row>
    <row r="1940" s="64" customFormat="1" customHeight="1" spans="2:2">
      <c r="B1940" s="68"/>
    </row>
    <row r="1941" s="64" customFormat="1" customHeight="1" spans="2:2">
      <c r="B1941" s="68"/>
    </row>
    <row r="1942" s="64" customFormat="1" customHeight="1" spans="2:2">
      <c r="B1942" s="68"/>
    </row>
    <row r="1943" s="64" customFormat="1" customHeight="1" spans="2:2">
      <c r="B1943" s="68"/>
    </row>
    <row r="1944" s="64" customFormat="1" customHeight="1" spans="2:2">
      <c r="B1944" s="68"/>
    </row>
    <row r="1945" s="64" customFormat="1" customHeight="1" spans="2:2">
      <c r="B1945" s="68"/>
    </row>
    <row r="1946" s="64" customFormat="1" customHeight="1" spans="2:2">
      <c r="B1946" s="68"/>
    </row>
    <row r="1947" s="64" customFormat="1" customHeight="1" spans="2:2">
      <c r="B1947" s="68"/>
    </row>
    <row r="1948" s="64" customFormat="1" customHeight="1" spans="2:2">
      <c r="B1948" s="68"/>
    </row>
    <row r="1949" s="64" customFormat="1" customHeight="1" spans="2:2">
      <c r="B1949" s="68"/>
    </row>
    <row r="1950" s="64" customFormat="1" customHeight="1" spans="2:2">
      <c r="B1950" s="68"/>
    </row>
    <row r="1951" s="64" customFormat="1" customHeight="1" spans="2:2">
      <c r="B1951" s="68"/>
    </row>
    <row r="1952" s="64" customFormat="1" customHeight="1" spans="2:2">
      <c r="B1952" s="68"/>
    </row>
    <row r="1953" s="64" customFormat="1" customHeight="1" spans="2:2">
      <c r="B1953" s="68"/>
    </row>
    <row r="1954" s="64" customFormat="1" customHeight="1" spans="2:2">
      <c r="B1954" s="68"/>
    </row>
    <row r="1955" s="64" customFormat="1" customHeight="1" spans="2:2">
      <c r="B1955" s="68"/>
    </row>
    <row r="1956" s="64" customFormat="1" customHeight="1" spans="2:2">
      <c r="B1956" s="68"/>
    </row>
    <row r="1957" s="64" customFormat="1" customHeight="1" spans="2:2">
      <c r="B1957" s="68"/>
    </row>
    <row r="1958" s="64" customFormat="1" customHeight="1" spans="2:2">
      <c r="B1958" s="68"/>
    </row>
    <row r="1959" s="64" customFormat="1" customHeight="1" spans="2:2">
      <c r="B1959" s="68"/>
    </row>
    <row r="1960" s="64" customFormat="1" customHeight="1" spans="2:2">
      <c r="B1960" s="68"/>
    </row>
    <row r="1961" s="64" customFormat="1" customHeight="1" spans="2:2">
      <c r="B1961" s="68"/>
    </row>
    <row r="1962" s="64" customFormat="1" customHeight="1" spans="2:2">
      <c r="B1962" s="68"/>
    </row>
    <row r="1963" s="64" customFormat="1" customHeight="1" spans="2:2">
      <c r="B1963" s="68"/>
    </row>
    <row r="1964" s="64" customFormat="1" customHeight="1" spans="2:2">
      <c r="B1964" s="68"/>
    </row>
    <row r="1965" s="64" customFormat="1" customHeight="1" spans="2:2">
      <c r="B1965" s="68"/>
    </row>
    <row r="1966" s="64" customFormat="1" customHeight="1" spans="2:2">
      <c r="B1966" s="68"/>
    </row>
    <row r="1967" s="64" customFormat="1" customHeight="1" spans="2:2">
      <c r="B1967" s="68"/>
    </row>
    <row r="1968" s="64" customFormat="1" customHeight="1" spans="2:2">
      <c r="B1968" s="68"/>
    </row>
    <row r="1969" s="64" customFormat="1" customHeight="1" spans="2:2">
      <c r="B1969" s="68"/>
    </row>
    <row r="1970" s="64" customFormat="1" customHeight="1" spans="2:2">
      <c r="B1970" s="68"/>
    </row>
    <row r="1971" s="64" customFormat="1" customHeight="1" spans="2:2">
      <c r="B1971" s="68"/>
    </row>
    <row r="1972" s="64" customFormat="1" customHeight="1" spans="2:2">
      <c r="B1972" s="68"/>
    </row>
    <row r="1973" s="64" customFormat="1" customHeight="1" spans="2:2">
      <c r="B1973" s="68"/>
    </row>
    <row r="1974" s="64" customFormat="1" customHeight="1" spans="2:2">
      <c r="B1974" s="68"/>
    </row>
    <row r="1975" s="64" customFormat="1" customHeight="1" spans="2:2">
      <c r="B1975" s="68"/>
    </row>
    <row r="1976" s="64" customFormat="1" customHeight="1" spans="2:2">
      <c r="B1976" s="68"/>
    </row>
    <row r="1977" s="64" customFormat="1" customHeight="1" spans="2:2">
      <c r="B1977" s="68"/>
    </row>
    <row r="1978" s="64" customFormat="1" customHeight="1" spans="2:2">
      <c r="B1978" s="68"/>
    </row>
    <row r="1979" s="64" customFormat="1" customHeight="1" spans="2:2">
      <c r="B1979" s="68"/>
    </row>
    <row r="1980" s="64" customFormat="1" customHeight="1" spans="2:2">
      <c r="B1980" s="68"/>
    </row>
    <row r="1981" s="64" customFormat="1" customHeight="1" spans="2:2">
      <c r="B1981" s="68"/>
    </row>
    <row r="1982" s="64" customFormat="1" customHeight="1" spans="2:2">
      <c r="B1982" s="68"/>
    </row>
    <row r="1983" s="64" customFormat="1" customHeight="1" spans="2:2">
      <c r="B1983" s="68"/>
    </row>
    <row r="1984" s="64" customFormat="1" customHeight="1" spans="2:2">
      <c r="B1984" s="68"/>
    </row>
    <row r="1985" s="64" customFormat="1" customHeight="1" spans="2:2">
      <c r="B1985" s="68"/>
    </row>
    <row r="1986" s="64" customFormat="1" customHeight="1" spans="2:2">
      <c r="B1986" s="68"/>
    </row>
    <row r="1987" s="64" customFormat="1" customHeight="1" spans="2:2">
      <c r="B1987" s="68"/>
    </row>
    <row r="1988" s="64" customFormat="1" customHeight="1" spans="2:2">
      <c r="B1988" s="68"/>
    </row>
    <row r="1989" s="64" customFormat="1" customHeight="1" spans="2:2">
      <c r="B1989" s="68"/>
    </row>
    <row r="1990" s="64" customFormat="1" customHeight="1" spans="2:2">
      <c r="B1990" s="68"/>
    </row>
    <row r="1991" s="64" customFormat="1" customHeight="1" spans="2:2">
      <c r="B1991" s="68"/>
    </row>
    <row r="1992" s="64" customFormat="1" customHeight="1" spans="2:2">
      <c r="B1992" s="68"/>
    </row>
    <row r="1993" s="64" customFormat="1" customHeight="1" spans="2:2">
      <c r="B1993" s="68"/>
    </row>
    <row r="1994" s="64" customFormat="1" customHeight="1" spans="2:2">
      <c r="B1994" s="68"/>
    </row>
    <row r="1995" s="64" customFormat="1" customHeight="1" spans="2:2">
      <c r="B1995" s="68"/>
    </row>
    <row r="1996" s="64" customFormat="1" customHeight="1" spans="2:2">
      <c r="B1996" s="68"/>
    </row>
    <row r="1997" s="64" customFormat="1" customHeight="1" spans="2:2">
      <c r="B1997" s="68"/>
    </row>
    <row r="1998" s="64" customFormat="1" customHeight="1" spans="2:2">
      <c r="B1998" s="68"/>
    </row>
    <row r="1999" s="64" customFormat="1" customHeight="1" spans="2:2">
      <c r="B1999" s="68"/>
    </row>
    <row r="2000" s="64" customFormat="1" customHeight="1" spans="2:2">
      <c r="B2000" s="68"/>
    </row>
    <row r="2001" s="64" customFormat="1" customHeight="1" spans="2:2">
      <c r="B2001" s="68"/>
    </row>
    <row r="2002" s="64" customFormat="1" customHeight="1" spans="2:2">
      <c r="B2002" s="68"/>
    </row>
    <row r="2003" s="64" customFormat="1" customHeight="1" spans="2:2">
      <c r="B2003" s="68"/>
    </row>
    <row r="2004" s="64" customFormat="1" customHeight="1" spans="2:2">
      <c r="B2004" s="68"/>
    </row>
    <row r="2005" s="64" customFormat="1" customHeight="1" spans="2:2">
      <c r="B2005" s="68"/>
    </row>
    <row r="2006" s="64" customFormat="1" customHeight="1" spans="2:2">
      <c r="B2006" s="68"/>
    </row>
    <row r="2007" s="64" customFormat="1" customHeight="1" spans="2:2">
      <c r="B2007" s="68"/>
    </row>
    <row r="2008" s="64" customFormat="1" customHeight="1" spans="2:2">
      <c r="B2008" s="68"/>
    </row>
    <row r="2009" s="64" customFormat="1" customHeight="1" spans="2:2">
      <c r="B2009" s="68"/>
    </row>
    <row r="2010" s="64" customFormat="1" customHeight="1" spans="2:2">
      <c r="B2010" s="68"/>
    </row>
    <row r="2011" s="64" customFormat="1" customHeight="1" spans="2:2">
      <c r="B2011" s="68"/>
    </row>
    <row r="2012" s="64" customFormat="1" customHeight="1" spans="2:2">
      <c r="B2012" s="68"/>
    </row>
    <row r="2013" s="64" customFormat="1" customHeight="1" spans="2:2">
      <c r="B2013" s="68"/>
    </row>
    <row r="2014" s="64" customFormat="1" customHeight="1" spans="2:2">
      <c r="B2014" s="68"/>
    </row>
    <row r="2015" s="64" customFormat="1" customHeight="1" spans="2:2">
      <c r="B2015" s="68"/>
    </row>
    <row r="2016" s="64" customFormat="1" customHeight="1" spans="2:2">
      <c r="B2016" s="68"/>
    </row>
    <row r="2017" s="64" customFormat="1" customHeight="1" spans="2:2">
      <c r="B2017" s="68"/>
    </row>
    <row r="2018" s="64" customFormat="1" customHeight="1" spans="2:2">
      <c r="B2018" s="68"/>
    </row>
    <row r="2019" s="64" customFormat="1" customHeight="1" spans="2:2">
      <c r="B2019" s="68"/>
    </row>
    <row r="2020" s="64" customFormat="1" customHeight="1" spans="2:2">
      <c r="B2020" s="68"/>
    </row>
    <row r="2021" s="64" customFormat="1" customHeight="1" spans="2:2">
      <c r="B2021" s="68"/>
    </row>
    <row r="2022" s="64" customFormat="1" customHeight="1" spans="2:2">
      <c r="B2022" s="68"/>
    </row>
    <row r="2023" s="64" customFormat="1" customHeight="1" spans="2:2">
      <c r="B2023" s="68"/>
    </row>
    <row r="2024" s="64" customFormat="1" customHeight="1" spans="2:2">
      <c r="B2024" s="68"/>
    </row>
    <row r="2025" s="64" customFormat="1" customHeight="1" spans="2:2">
      <c r="B2025" s="68"/>
    </row>
    <row r="2026" s="64" customFormat="1" customHeight="1" spans="2:2">
      <c r="B2026" s="68"/>
    </row>
    <row r="2027" s="64" customFormat="1" customHeight="1" spans="2:2">
      <c r="B2027" s="68"/>
    </row>
    <row r="2028" s="64" customFormat="1" customHeight="1" spans="2:2">
      <c r="B2028" s="68"/>
    </row>
    <row r="2029" s="64" customFormat="1" customHeight="1" spans="2:2">
      <c r="B2029" s="68"/>
    </row>
    <row r="2030" s="64" customFormat="1" customHeight="1" spans="2:2">
      <c r="B2030" s="68"/>
    </row>
    <row r="2031" s="64" customFormat="1" customHeight="1" spans="2:2">
      <c r="B2031" s="68"/>
    </row>
    <row r="2032" s="64" customFormat="1" customHeight="1" spans="2:2">
      <c r="B2032" s="68"/>
    </row>
    <row r="2033" s="64" customFormat="1" customHeight="1" spans="2:2">
      <c r="B2033" s="68"/>
    </row>
    <row r="2034" s="64" customFormat="1" customHeight="1" spans="2:2">
      <c r="B2034" s="68"/>
    </row>
    <row r="2035" s="64" customFormat="1" customHeight="1" spans="2:2">
      <c r="B2035" s="68"/>
    </row>
    <row r="2036" s="64" customFormat="1" customHeight="1" spans="2:2">
      <c r="B2036" s="68"/>
    </row>
    <row r="2037" s="64" customFormat="1" customHeight="1" spans="2:2">
      <c r="B2037" s="68"/>
    </row>
    <row r="2038" s="64" customFormat="1" customHeight="1" spans="2:2">
      <c r="B2038" s="68"/>
    </row>
    <row r="2039" s="64" customFormat="1" customHeight="1" spans="2:2">
      <c r="B2039" s="68"/>
    </row>
    <row r="2040" s="64" customFormat="1" customHeight="1" spans="2:2">
      <c r="B2040" s="68"/>
    </row>
    <row r="2041" s="64" customFormat="1" customHeight="1" spans="2:2">
      <c r="B2041" s="68"/>
    </row>
    <row r="2042" s="64" customFormat="1" customHeight="1" spans="2:2">
      <c r="B2042" s="68"/>
    </row>
    <row r="2043" s="64" customFormat="1" customHeight="1" spans="2:2">
      <c r="B2043" s="68"/>
    </row>
    <row r="2044" s="64" customFormat="1" customHeight="1" spans="2:2">
      <c r="B2044" s="68"/>
    </row>
    <row r="2045" s="64" customFormat="1" customHeight="1" spans="2:2">
      <c r="B2045" s="68"/>
    </row>
    <row r="2046" s="64" customFormat="1" customHeight="1" spans="2:2">
      <c r="B2046" s="68"/>
    </row>
    <row r="2047" s="64" customFormat="1" customHeight="1" spans="2:2">
      <c r="B2047" s="68"/>
    </row>
    <row r="2048" s="64" customFormat="1" customHeight="1" spans="2:2">
      <c r="B2048" s="68"/>
    </row>
    <row r="2049" s="64" customFormat="1" customHeight="1" spans="2:2">
      <c r="B2049" s="68"/>
    </row>
    <row r="2050" s="64" customFormat="1" customHeight="1" spans="2:2">
      <c r="B2050" s="68"/>
    </row>
    <row r="2051" s="64" customFormat="1" customHeight="1" spans="2:2">
      <c r="B2051" s="68"/>
    </row>
    <row r="2052" s="64" customFormat="1" customHeight="1" spans="2:2">
      <c r="B2052" s="68"/>
    </row>
    <row r="2053" s="64" customFormat="1" customHeight="1" spans="2:2">
      <c r="B2053" s="68"/>
    </row>
    <row r="2054" s="64" customFormat="1" customHeight="1" spans="2:2">
      <c r="B2054" s="68"/>
    </row>
    <row r="2055" s="64" customFormat="1" customHeight="1" spans="2:2">
      <c r="B2055" s="68"/>
    </row>
    <row r="2056" s="64" customFormat="1" customHeight="1" spans="2:2">
      <c r="B2056" s="68"/>
    </row>
    <row r="2057" s="64" customFormat="1" customHeight="1" spans="2:2">
      <c r="B2057" s="68"/>
    </row>
    <row r="2058" s="64" customFormat="1" customHeight="1" spans="2:2">
      <c r="B2058" s="68"/>
    </row>
    <row r="2059" s="64" customFormat="1" customHeight="1" spans="2:2">
      <c r="B2059" s="68"/>
    </row>
    <row r="2060" s="64" customFormat="1" customHeight="1" spans="2:2">
      <c r="B2060" s="68"/>
    </row>
    <row r="2061" s="64" customFormat="1" customHeight="1" spans="2:2">
      <c r="B2061" s="68"/>
    </row>
    <row r="2062" s="64" customFormat="1" customHeight="1" spans="2:2">
      <c r="B2062" s="68"/>
    </row>
    <row r="2063" s="64" customFormat="1" customHeight="1" spans="2:2">
      <c r="B2063" s="68"/>
    </row>
    <row r="2064" s="64" customFormat="1" customHeight="1" spans="2:2">
      <c r="B2064" s="68"/>
    </row>
    <row r="2065" s="64" customFormat="1" customHeight="1" spans="2:2">
      <c r="B2065" s="68"/>
    </row>
    <row r="2066" s="64" customFormat="1" customHeight="1" spans="2:2">
      <c r="B2066" s="68"/>
    </row>
    <row r="2067" s="64" customFormat="1" customHeight="1" spans="2:2">
      <c r="B2067" s="68"/>
    </row>
    <row r="2068" s="64" customFormat="1" customHeight="1" spans="2:2">
      <c r="B2068" s="68"/>
    </row>
    <row r="2069" s="64" customFormat="1" customHeight="1" spans="2:2">
      <c r="B2069" s="68"/>
    </row>
    <row r="2070" s="64" customFormat="1" customHeight="1" spans="2:2">
      <c r="B2070" s="68"/>
    </row>
    <row r="2071" s="64" customFormat="1" customHeight="1" spans="2:2">
      <c r="B2071" s="68"/>
    </row>
    <row r="2072" s="64" customFormat="1" customHeight="1" spans="2:2">
      <c r="B2072" s="68"/>
    </row>
    <row r="2073" s="64" customFormat="1" customHeight="1" spans="2:2">
      <c r="B2073" s="68"/>
    </row>
    <row r="2074" s="64" customFormat="1" customHeight="1" spans="2:2">
      <c r="B2074" s="68"/>
    </row>
    <row r="2075" s="64" customFormat="1" customHeight="1" spans="2:2">
      <c r="B2075" s="68"/>
    </row>
    <row r="2076" s="64" customFormat="1" customHeight="1" spans="2:2">
      <c r="B2076" s="68"/>
    </row>
    <row r="2077" s="64" customFormat="1" customHeight="1" spans="2:2">
      <c r="B2077" s="68"/>
    </row>
    <row r="2078" s="64" customFormat="1" customHeight="1" spans="2:2">
      <c r="B2078" s="68"/>
    </row>
    <row r="2079" s="64" customFormat="1" customHeight="1" spans="2:2">
      <c r="B2079" s="68"/>
    </row>
    <row r="2080" s="64" customFormat="1" customHeight="1" spans="2:2">
      <c r="B2080" s="68"/>
    </row>
    <row r="2081" s="64" customFormat="1" customHeight="1" spans="2:2">
      <c r="B2081" s="68"/>
    </row>
    <row r="2082" s="64" customFormat="1" customHeight="1" spans="2:2">
      <c r="B2082" s="68"/>
    </row>
    <row r="2083" s="64" customFormat="1" customHeight="1" spans="2:2">
      <c r="B2083" s="68"/>
    </row>
    <row r="2084" s="64" customFormat="1" customHeight="1" spans="2:2">
      <c r="B2084" s="68"/>
    </row>
    <row r="2085" s="64" customFormat="1" customHeight="1" spans="2:2">
      <c r="B2085" s="68"/>
    </row>
    <row r="2086" s="64" customFormat="1" customHeight="1" spans="2:2">
      <c r="B2086" s="68"/>
    </row>
    <row r="2087" s="64" customFormat="1" customHeight="1" spans="2:2">
      <c r="B2087" s="68"/>
    </row>
    <row r="2088" s="64" customFormat="1" customHeight="1" spans="2:2">
      <c r="B2088" s="68"/>
    </row>
    <row r="2089" s="64" customFormat="1" customHeight="1" spans="2:2">
      <c r="B2089" s="68"/>
    </row>
    <row r="2090" s="64" customFormat="1" customHeight="1" spans="2:2">
      <c r="B2090" s="68"/>
    </row>
    <row r="2091" s="64" customFormat="1" customHeight="1" spans="2:2">
      <c r="B2091" s="68"/>
    </row>
    <row r="2092" s="64" customFormat="1" customHeight="1" spans="2:2">
      <c r="B2092" s="68"/>
    </row>
    <row r="2093" s="64" customFormat="1" customHeight="1" spans="2:2">
      <c r="B2093" s="68"/>
    </row>
    <row r="2094" s="64" customFormat="1" customHeight="1" spans="2:2">
      <c r="B2094" s="68"/>
    </row>
    <row r="2095" s="64" customFormat="1" customHeight="1" spans="2:2">
      <c r="B2095" s="68"/>
    </row>
    <row r="2096" s="64" customFormat="1" customHeight="1" spans="2:2">
      <c r="B2096" s="68"/>
    </row>
    <row r="2097" s="64" customFormat="1" customHeight="1" spans="2:2">
      <c r="B2097" s="68"/>
    </row>
    <row r="2098" s="64" customFormat="1" customHeight="1" spans="2:2">
      <c r="B2098" s="68"/>
    </row>
    <row r="2099" s="64" customFormat="1" customHeight="1" spans="2:2">
      <c r="B2099" s="68"/>
    </row>
    <row r="2100" s="64" customFormat="1" customHeight="1" spans="2:2">
      <c r="B2100" s="68"/>
    </row>
    <row r="2101" s="64" customFormat="1" customHeight="1" spans="2:2">
      <c r="B2101" s="68"/>
    </row>
    <row r="2102" s="64" customFormat="1" customHeight="1" spans="2:2">
      <c r="B2102" s="68"/>
    </row>
    <row r="2103" s="64" customFormat="1" customHeight="1" spans="2:2">
      <c r="B2103" s="68"/>
    </row>
    <row r="2104" s="64" customFormat="1" customHeight="1" spans="2:2">
      <c r="B2104" s="68"/>
    </row>
    <row r="2105" s="64" customFormat="1" customHeight="1" spans="2:2">
      <c r="B2105" s="68"/>
    </row>
    <row r="2106" s="64" customFormat="1" customHeight="1" spans="2:2">
      <c r="B2106" s="68"/>
    </row>
    <row r="2107" s="64" customFormat="1" customHeight="1" spans="2:2">
      <c r="B2107" s="68"/>
    </row>
    <row r="2108" s="64" customFormat="1" customHeight="1" spans="2:2">
      <c r="B2108" s="68"/>
    </row>
    <row r="2109" s="64" customFormat="1" customHeight="1" spans="2:2">
      <c r="B2109" s="68"/>
    </row>
    <row r="2110" s="64" customFormat="1" customHeight="1" spans="2:2">
      <c r="B2110" s="68"/>
    </row>
    <row r="2111" s="64" customFormat="1" customHeight="1" spans="2:2">
      <c r="B2111" s="68"/>
    </row>
    <row r="2112" s="64" customFormat="1" customHeight="1" spans="2:2">
      <c r="B2112" s="68"/>
    </row>
    <row r="2113" s="64" customFormat="1" customHeight="1" spans="2:2">
      <c r="B2113" s="68"/>
    </row>
    <row r="2114" s="64" customFormat="1" customHeight="1" spans="2:2">
      <c r="B2114" s="68"/>
    </row>
    <row r="2115" s="64" customFormat="1" customHeight="1" spans="2:2">
      <c r="B2115" s="68"/>
    </row>
    <row r="2116" s="64" customFormat="1" customHeight="1" spans="2:2">
      <c r="B2116" s="68"/>
    </row>
    <row r="2117" s="64" customFormat="1" customHeight="1" spans="2:2">
      <c r="B2117" s="68"/>
    </row>
    <row r="2118" s="64" customFormat="1" customHeight="1" spans="2:2">
      <c r="B2118" s="68"/>
    </row>
    <row r="2119" s="64" customFormat="1" customHeight="1" spans="2:2">
      <c r="B2119" s="68"/>
    </row>
    <row r="2120" s="64" customFormat="1" customHeight="1" spans="2:2">
      <c r="B2120" s="68"/>
    </row>
    <row r="2121" s="64" customFormat="1" customHeight="1" spans="2:2">
      <c r="B2121" s="68"/>
    </row>
    <row r="2122" s="64" customFormat="1" customHeight="1" spans="2:2">
      <c r="B2122" s="68"/>
    </row>
    <row r="2123" s="64" customFormat="1" customHeight="1" spans="2:2">
      <c r="B2123" s="68"/>
    </row>
    <row r="2124" s="64" customFormat="1" customHeight="1" spans="2:2">
      <c r="B2124" s="68"/>
    </row>
    <row r="2125" s="64" customFormat="1" customHeight="1" spans="2:2">
      <c r="B2125" s="68"/>
    </row>
    <row r="2126" s="64" customFormat="1" customHeight="1" spans="2:2">
      <c r="B2126" s="68"/>
    </row>
    <row r="2127" s="64" customFormat="1" customHeight="1" spans="2:2">
      <c r="B2127" s="68"/>
    </row>
    <row r="2128" s="64" customFormat="1" customHeight="1" spans="2:2">
      <c r="B2128" s="68"/>
    </row>
    <row r="2129" s="64" customFormat="1" customHeight="1" spans="2:2">
      <c r="B2129" s="68"/>
    </row>
    <row r="2130" s="64" customFormat="1" customHeight="1" spans="2:2">
      <c r="B2130" s="68"/>
    </row>
    <row r="2131" s="64" customFormat="1" customHeight="1" spans="2:2">
      <c r="B2131" s="68"/>
    </row>
    <row r="2132" s="64" customFormat="1" customHeight="1" spans="2:2">
      <c r="B2132" s="68"/>
    </row>
    <row r="2133" s="64" customFormat="1" customHeight="1" spans="2:2">
      <c r="B2133" s="68"/>
    </row>
    <row r="2134" s="64" customFormat="1" customHeight="1" spans="2:2">
      <c r="B2134" s="68"/>
    </row>
    <row r="2135" s="64" customFormat="1" customHeight="1" spans="2:2">
      <c r="B2135" s="68"/>
    </row>
    <row r="2136" s="64" customFormat="1" customHeight="1" spans="2:2">
      <c r="B2136" s="68"/>
    </row>
    <row r="2137" s="64" customFormat="1" customHeight="1" spans="2:2">
      <c r="B2137" s="68"/>
    </row>
    <row r="2138" s="64" customFormat="1" customHeight="1" spans="2:2">
      <c r="B2138" s="68"/>
    </row>
    <row r="2139" s="64" customFormat="1" customHeight="1" spans="2:2">
      <c r="B2139" s="68"/>
    </row>
    <row r="2140" s="64" customFormat="1" customHeight="1" spans="2:2">
      <c r="B2140" s="68"/>
    </row>
    <row r="2141" s="64" customFormat="1" customHeight="1" spans="2:2">
      <c r="B2141" s="68"/>
    </row>
    <row r="2142" s="64" customFormat="1" customHeight="1" spans="2:2">
      <c r="B2142" s="68"/>
    </row>
    <row r="2143" s="64" customFormat="1" customHeight="1" spans="2:2">
      <c r="B2143" s="68"/>
    </row>
    <row r="2144" s="64" customFormat="1" customHeight="1" spans="2:2">
      <c r="B2144" s="68"/>
    </row>
    <row r="2145" s="64" customFormat="1" customHeight="1" spans="2:2">
      <c r="B2145" s="68"/>
    </row>
    <row r="2146" s="64" customFormat="1" customHeight="1" spans="2:2">
      <c r="B2146" s="68"/>
    </row>
    <row r="2147" s="64" customFormat="1" customHeight="1" spans="2:2">
      <c r="B2147" s="68"/>
    </row>
    <row r="2148" s="64" customFormat="1" customHeight="1" spans="2:2">
      <c r="B2148" s="68"/>
    </row>
    <row r="2149" s="64" customFormat="1" customHeight="1" spans="2:2">
      <c r="B2149" s="68"/>
    </row>
    <row r="2150" s="64" customFormat="1" customHeight="1" spans="2:2">
      <c r="B2150" s="68"/>
    </row>
    <row r="2151" s="64" customFormat="1" customHeight="1" spans="2:2">
      <c r="B2151" s="68"/>
    </row>
    <row r="2152" s="64" customFormat="1" customHeight="1" spans="2:2">
      <c r="B2152" s="68"/>
    </row>
    <row r="2153" s="64" customFormat="1" customHeight="1" spans="2:2">
      <c r="B2153" s="68"/>
    </row>
    <row r="2154" s="64" customFormat="1" customHeight="1" spans="2:2">
      <c r="B2154" s="68"/>
    </row>
    <row r="2155" s="64" customFormat="1" customHeight="1" spans="2:2">
      <c r="B2155" s="68"/>
    </row>
    <row r="2156" s="64" customFormat="1" customHeight="1" spans="2:2">
      <c r="B2156" s="68"/>
    </row>
    <row r="2157" s="64" customFormat="1" customHeight="1" spans="2:2">
      <c r="B2157" s="68"/>
    </row>
    <row r="2158" s="64" customFormat="1" customHeight="1" spans="2:2">
      <c r="B2158" s="68"/>
    </row>
    <row r="2159" s="64" customFormat="1" customHeight="1" spans="2:2">
      <c r="B2159" s="68"/>
    </row>
    <row r="2160" s="64" customFormat="1" customHeight="1" spans="2:2">
      <c r="B2160" s="68"/>
    </row>
    <row r="2161" s="64" customFormat="1" customHeight="1" spans="2:2">
      <c r="B2161" s="68"/>
    </row>
    <row r="2162" s="64" customFormat="1" customHeight="1" spans="2:2">
      <c r="B2162" s="68"/>
    </row>
    <row r="2163" s="64" customFormat="1" customHeight="1" spans="2:2">
      <c r="B2163" s="68"/>
    </row>
    <row r="2164" s="64" customFormat="1" customHeight="1" spans="2:2">
      <c r="B2164" s="68"/>
    </row>
    <row r="2165" s="64" customFormat="1" customHeight="1" spans="2:2">
      <c r="B2165" s="68"/>
    </row>
    <row r="2166" s="64" customFormat="1" customHeight="1" spans="2:2">
      <c r="B2166" s="68"/>
    </row>
    <row r="2167" s="64" customFormat="1" customHeight="1" spans="2:2">
      <c r="B2167" s="68"/>
    </row>
    <row r="2168" s="64" customFormat="1" customHeight="1" spans="2:2">
      <c r="B2168" s="68"/>
    </row>
    <row r="2169" s="64" customFormat="1" customHeight="1" spans="2:2">
      <c r="B2169" s="68"/>
    </row>
    <row r="2170" s="64" customFormat="1" customHeight="1" spans="2:2">
      <c r="B2170" s="68"/>
    </row>
    <row r="2171" s="64" customFormat="1" customHeight="1" spans="2:2">
      <c r="B2171" s="68"/>
    </row>
    <row r="2172" s="64" customFormat="1" customHeight="1" spans="2:2">
      <c r="B2172" s="68"/>
    </row>
    <row r="2173" s="64" customFormat="1" customHeight="1" spans="2:2">
      <c r="B2173" s="68"/>
    </row>
    <row r="2174" s="64" customFormat="1" customHeight="1" spans="2:2">
      <c r="B2174" s="68"/>
    </row>
    <row r="2175" s="64" customFormat="1" customHeight="1" spans="2:2">
      <c r="B2175" s="68"/>
    </row>
    <row r="2176" s="64" customFormat="1" customHeight="1" spans="2:2">
      <c r="B2176" s="68"/>
    </row>
    <row r="2177" s="64" customFormat="1" customHeight="1" spans="2:2">
      <c r="B2177" s="68"/>
    </row>
    <row r="2178" s="64" customFormat="1" customHeight="1" spans="2:4">
      <c r="B2178" s="68"/>
      <c r="C2178" s="66"/>
      <c r="D2178" s="66"/>
    </row>
    <row r="2179" s="64" customFormat="1" customHeight="1" spans="2:4">
      <c r="B2179" s="68"/>
      <c r="C2179" s="66"/>
      <c r="D2179" s="66"/>
    </row>
    <row r="2180" s="64" customFormat="1" customHeight="1" spans="2:4">
      <c r="B2180" s="68"/>
      <c r="C2180" s="66"/>
      <c r="D2180" s="66"/>
    </row>
    <row r="2181" s="64" customFormat="1" customHeight="1" spans="2:4">
      <c r="B2181" s="68"/>
      <c r="C2181" s="66"/>
      <c r="D2181" s="66"/>
    </row>
    <row r="2182" customHeight="1" spans="1:2">
      <c r="A2182" s="64"/>
      <c r="B2182" s="68"/>
    </row>
    <row r="2183" customHeight="1" spans="1:2">
      <c r="A2183" s="64"/>
      <c r="B2183" s="68"/>
    </row>
    <row r="2184" customHeight="1" spans="1:2">
      <c r="A2184" s="64"/>
      <c r="B2184" s="68"/>
    </row>
    <row r="2185" customHeight="1" spans="1:2">
      <c r="A2185" s="64"/>
      <c r="B2185" s="68"/>
    </row>
    <row r="2186" customHeight="1" spans="1:2">
      <c r="A2186" s="64"/>
      <c r="B2186" s="68"/>
    </row>
    <row r="2187" customHeight="1" spans="1:2">
      <c r="A2187" s="64"/>
      <c r="B2187" s="68"/>
    </row>
    <row r="2188" customHeight="1" spans="1:2">
      <c r="A2188" s="64"/>
      <c r="B2188" s="68"/>
    </row>
    <row r="2189" customHeight="1" spans="1:2">
      <c r="A2189" s="64"/>
      <c r="B2189" s="68"/>
    </row>
    <row r="2190" customHeight="1" spans="1:2">
      <c r="A2190" s="64"/>
      <c r="B2190" s="68"/>
    </row>
    <row r="2191" customHeight="1" spans="1:2">
      <c r="A2191" s="64"/>
      <c r="B2191" s="68"/>
    </row>
    <row r="2192" customHeight="1" spans="1:2">
      <c r="A2192" s="64"/>
      <c r="B2192" s="68"/>
    </row>
    <row r="2193" customHeight="1" spans="1:2">
      <c r="A2193" s="64"/>
      <c r="B2193" s="68"/>
    </row>
    <row r="2194" customHeight="1" spans="1:2">
      <c r="A2194" s="64"/>
      <c r="B2194" s="68"/>
    </row>
    <row r="2195" customHeight="1" spans="1:2">
      <c r="A2195" s="64"/>
      <c r="B2195" s="68"/>
    </row>
    <row r="2196" customHeight="1" spans="1:2">
      <c r="A2196" s="64"/>
      <c r="B2196" s="68"/>
    </row>
    <row r="2197" customHeight="1" spans="1:2">
      <c r="A2197" s="64"/>
      <c r="B2197" s="68"/>
    </row>
    <row r="2198" customHeight="1" spans="1:2">
      <c r="A2198" s="64"/>
      <c r="B2198" s="68"/>
    </row>
    <row r="2199" customHeight="1" spans="1:2">
      <c r="A2199" s="64"/>
      <c r="B2199" s="68"/>
    </row>
    <row r="2200" customHeight="1" spans="1:2">
      <c r="A2200" s="64"/>
      <c r="B2200" s="68"/>
    </row>
    <row r="2201" customHeight="1" spans="1:2">
      <c r="A2201" s="64"/>
      <c r="B2201" s="68"/>
    </row>
    <row r="2202" customHeight="1" spans="1:2">
      <c r="A2202" s="64"/>
      <c r="B2202" s="68"/>
    </row>
    <row r="2203" customHeight="1" spans="1:2">
      <c r="A2203" s="64"/>
      <c r="B2203" s="68"/>
    </row>
    <row r="2204" customHeight="1" spans="1:2">
      <c r="A2204" s="64"/>
      <c r="B2204" s="68"/>
    </row>
    <row r="2205" customHeight="1" spans="1:2">
      <c r="A2205" s="64"/>
      <c r="B2205" s="68"/>
    </row>
    <row r="2206" customHeight="1" spans="1:2">
      <c r="A2206" s="64"/>
      <c r="B2206" s="68"/>
    </row>
    <row r="2207" customHeight="1" spans="1:2">
      <c r="A2207" s="64"/>
      <c r="B2207" s="68"/>
    </row>
    <row r="2208" customHeight="1" spans="1:2">
      <c r="A2208" s="64"/>
      <c r="B2208" s="68"/>
    </row>
    <row r="2209" customHeight="1" spans="1:2">
      <c r="A2209" s="64"/>
      <c r="B2209" s="68"/>
    </row>
    <row r="2210" customHeight="1" spans="1:2">
      <c r="A2210" s="64"/>
      <c r="B2210" s="68"/>
    </row>
    <row r="2211" customHeight="1" spans="1:2">
      <c r="A2211" s="64"/>
      <c r="B2211" s="68"/>
    </row>
    <row r="2212" customHeight="1" spans="1:2">
      <c r="A2212" s="64"/>
      <c r="B2212" s="68"/>
    </row>
    <row r="2213" customHeight="1" spans="1:2">
      <c r="A2213" s="64"/>
      <c r="B2213" s="68"/>
    </row>
    <row r="2214" customHeight="1" spans="1:2">
      <c r="A2214" s="64"/>
      <c r="B2214" s="68"/>
    </row>
    <row r="2215" customHeight="1" spans="1:2">
      <c r="A2215" s="64"/>
      <c r="B2215" s="68"/>
    </row>
    <row r="2216" customHeight="1" spans="1:2">
      <c r="A2216" s="64"/>
      <c r="B2216" s="68"/>
    </row>
    <row r="2217" customHeight="1" spans="1:2">
      <c r="A2217" s="64"/>
      <c r="B2217" s="68"/>
    </row>
    <row r="2218" customHeight="1" spans="1:2">
      <c r="A2218" s="64"/>
      <c r="B2218" s="68"/>
    </row>
    <row r="2219" customHeight="1" spans="1:2">
      <c r="A2219" s="64"/>
      <c r="B2219" s="68"/>
    </row>
    <row r="2220" customHeight="1" spans="1:2">
      <c r="A2220" s="64"/>
      <c r="B2220" s="68"/>
    </row>
    <row r="2221" customHeight="1" spans="1:2">
      <c r="A2221" s="64"/>
      <c r="B2221" s="68"/>
    </row>
    <row r="2222" customHeight="1" spans="1:2">
      <c r="A2222" s="64"/>
      <c r="B2222" s="68"/>
    </row>
    <row r="2223" customHeight="1" spans="1:2">
      <c r="A2223" s="64"/>
      <c r="B2223" s="68"/>
    </row>
    <row r="2224" customHeight="1" spans="1:2">
      <c r="A2224" s="64"/>
      <c r="B2224" s="68"/>
    </row>
    <row r="2225" customHeight="1" spans="1:2">
      <c r="A2225" s="64"/>
      <c r="B2225" s="68"/>
    </row>
    <row r="2226" customHeight="1" spans="1:2">
      <c r="A2226" s="64"/>
      <c r="B2226" s="68"/>
    </row>
    <row r="2227" customHeight="1" spans="1:2">
      <c r="A2227" s="64"/>
      <c r="B2227" s="68"/>
    </row>
    <row r="2228" customHeight="1" spans="1:2">
      <c r="A2228" s="64"/>
      <c r="B2228" s="68"/>
    </row>
    <row r="2229" customHeight="1" spans="1:2">
      <c r="A2229" s="64"/>
      <c r="B2229" s="68"/>
    </row>
    <row r="2230" customHeight="1" spans="1:2">
      <c r="A2230" s="64"/>
      <c r="B2230" s="68"/>
    </row>
    <row r="2231" customHeight="1" spans="1:2">
      <c r="A2231" s="64"/>
      <c r="B2231" s="68"/>
    </row>
    <row r="2232" customHeight="1" spans="1:2">
      <c r="A2232" s="64"/>
      <c r="B2232" s="68"/>
    </row>
    <row r="2233" customHeight="1" spans="1:2">
      <c r="A2233" s="64"/>
      <c r="B2233" s="68"/>
    </row>
    <row r="2234" customHeight="1" spans="1:2">
      <c r="A2234" s="64"/>
      <c r="B2234" s="68"/>
    </row>
    <row r="2235" customHeight="1" spans="1:2">
      <c r="A2235" s="64"/>
      <c r="B2235" s="68"/>
    </row>
    <row r="2236" customHeight="1" spans="1:2">
      <c r="A2236" s="64"/>
      <c r="B2236" s="68"/>
    </row>
    <row r="2237" customHeight="1" spans="1:2">
      <c r="A2237" s="64"/>
      <c r="B2237" s="68"/>
    </row>
    <row r="2238" customHeight="1" spans="1:2">
      <c r="A2238" s="64"/>
      <c r="B2238" s="68"/>
    </row>
    <row r="2239" customHeight="1" spans="1:2">
      <c r="A2239" s="64"/>
      <c r="B2239" s="68"/>
    </row>
    <row r="2240" customHeight="1" spans="1:2">
      <c r="A2240" s="64"/>
      <c r="B2240" s="68"/>
    </row>
    <row r="2241" customHeight="1" spans="1:2">
      <c r="A2241" s="64"/>
      <c r="B2241" s="68"/>
    </row>
    <row r="2242" customHeight="1" spans="1:2">
      <c r="A2242" s="64"/>
      <c r="B2242" s="68"/>
    </row>
    <row r="2243" customHeight="1" spans="1:2">
      <c r="A2243" s="64"/>
      <c r="B2243" s="68"/>
    </row>
    <row r="2244" customHeight="1" spans="1:2">
      <c r="A2244" s="64"/>
      <c r="B2244" s="68"/>
    </row>
    <row r="2245" customHeight="1" spans="1:2">
      <c r="A2245" s="64"/>
      <c r="B2245" s="68"/>
    </row>
    <row r="2246" customHeight="1" spans="1:2">
      <c r="A2246" s="64"/>
      <c r="B2246" s="68"/>
    </row>
    <row r="2247" customHeight="1" spans="1:2">
      <c r="A2247" s="64"/>
      <c r="B2247" s="68"/>
    </row>
    <row r="2248" customHeight="1" spans="1:2">
      <c r="A2248" s="64"/>
      <c r="B2248" s="68"/>
    </row>
    <row r="2249" customHeight="1" spans="1:2">
      <c r="A2249" s="64"/>
      <c r="B2249" s="68"/>
    </row>
    <row r="2250" customHeight="1" spans="1:2">
      <c r="A2250" s="64"/>
      <c r="B2250" s="68"/>
    </row>
    <row r="2251" customHeight="1" spans="1:2">
      <c r="A2251" s="64"/>
      <c r="B2251" s="68"/>
    </row>
    <row r="2252" customHeight="1" spans="1:2">
      <c r="A2252" s="64"/>
      <c r="B2252" s="68"/>
    </row>
    <row r="2253" customHeight="1" spans="1:2">
      <c r="A2253" s="64"/>
      <c r="B2253" s="68"/>
    </row>
    <row r="2254" customHeight="1" spans="1:2">
      <c r="A2254" s="64"/>
      <c r="B2254" s="68"/>
    </row>
    <row r="2255" customHeight="1" spans="1:2">
      <c r="A2255" s="64"/>
      <c r="B2255" s="68"/>
    </row>
    <row r="2256" customHeight="1" spans="1:2">
      <c r="A2256" s="64"/>
      <c r="B2256" s="68"/>
    </row>
    <row r="2257" customHeight="1" spans="1:2">
      <c r="A2257" s="64"/>
      <c r="B2257" s="68"/>
    </row>
    <row r="2258" customHeight="1" spans="1:2">
      <c r="A2258" s="64"/>
      <c r="B2258" s="68"/>
    </row>
    <row r="2259" customHeight="1" spans="1:2">
      <c r="A2259" s="64"/>
      <c r="B2259" s="68"/>
    </row>
    <row r="2260" customHeight="1" spans="1:2">
      <c r="A2260" s="64"/>
      <c r="B2260" s="68"/>
    </row>
    <row r="2261" customHeight="1" spans="1:2">
      <c r="A2261" s="64"/>
      <c r="B2261" s="68"/>
    </row>
    <row r="2262" customHeight="1" spans="1:2">
      <c r="A2262" s="64"/>
      <c r="B2262" s="68"/>
    </row>
    <row r="2263" customHeight="1" spans="1:2">
      <c r="A2263" s="64"/>
      <c r="B2263" s="68"/>
    </row>
    <row r="2264" customHeight="1" spans="1:2">
      <c r="A2264" s="64"/>
      <c r="B2264" s="68"/>
    </row>
    <row r="2265" customHeight="1" spans="1:2">
      <c r="A2265" s="64"/>
      <c r="B2265" s="68"/>
    </row>
    <row r="2266" customHeight="1" spans="1:2">
      <c r="A2266" s="64"/>
      <c r="B2266" s="68"/>
    </row>
    <row r="2267" customHeight="1" spans="1:2">
      <c r="A2267" s="64"/>
      <c r="B2267" s="68"/>
    </row>
    <row r="2268" customHeight="1" spans="1:2">
      <c r="A2268" s="64"/>
      <c r="B2268" s="68"/>
    </row>
    <row r="2269" customHeight="1" spans="1:2">
      <c r="A2269" s="64"/>
      <c r="B2269" s="68"/>
    </row>
    <row r="2270" customHeight="1" spans="1:2">
      <c r="A2270" s="64"/>
      <c r="B2270" s="68"/>
    </row>
    <row r="2271" customHeight="1" spans="1:2">
      <c r="A2271" s="64"/>
      <c r="B2271" s="68"/>
    </row>
    <row r="2272" customHeight="1" spans="1:2">
      <c r="A2272" s="64"/>
      <c r="B2272" s="68"/>
    </row>
    <row r="2273" customHeight="1" spans="1:2">
      <c r="A2273" s="64"/>
      <c r="B2273" s="68"/>
    </row>
    <row r="2274" customHeight="1" spans="1:2">
      <c r="A2274" s="64"/>
      <c r="B2274" s="68"/>
    </row>
    <row r="2275" customHeight="1" spans="1:2">
      <c r="A2275" s="64"/>
      <c r="B2275" s="68"/>
    </row>
    <row r="2276" customHeight="1" spans="1:2">
      <c r="A2276" s="64"/>
      <c r="B2276" s="68"/>
    </row>
    <row r="2277" customHeight="1" spans="1:2">
      <c r="A2277" s="64"/>
      <c r="B2277" s="68"/>
    </row>
    <row r="2278" customHeight="1" spans="1:2">
      <c r="A2278" s="64"/>
      <c r="B2278" s="68"/>
    </row>
    <row r="2279" customHeight="1" spans="1:2">
      <c r="A2279" s="64"/>
      <c r="B2279" s="68"/>
    </row>
    <row r="2280" customHeight="1" spans="1:2">
      <c r="A2280" s="64"/>
      <c r="B2280" s="68"/>
    </row>
    <row r="2281" customHeight="1" spans="1:2">
      <c r="A2281" s="64"/>
      <c r="B2281" s="68"/>
    </row>
    <row r="2282" customHeight="1" spans="1:2">
      <c r="A2282" s="64"/>
      <c r="B2282" s="68"/>
    </row>
    <row r="2283" customHeight="1" spans="1:2">
      <c r="A2283" s="64"/>
      <c r="B2283" s="68"/>
    </row>
    <row r="2284" customHeight="1" spans="1:2">
      <c r="A2284" s="64"/>
      <c r="B2284" s="68"/>
    </row>
    <row r="2285" customHeight="1" spans="1:2">
      <c r="A2285" s="64"/>
      <c r="B2285" s="68"/>
    </row>
    <row r="2286" customHeight="1" spans="1:2">
      <c r="A2286" s="64"/>
      <c r="B2286" s="68"/>
    </row>
    <row r="2287" customHeight="1" spans="1:2">
      <c r="A2287" s="64"/>
      <c r="B2287" s="68"/>
    </row>
    <row r="2288" customHeight="1" spans="1:2">
      <c r="A2288" s="64"/>
      <c r="B2288" s="68"/>
    </row>
    <row r="2289" customHeight="1" spans="1:2">
      <c r="A2289" s="64"/>
      <c r="B2289" s="68"/>
    </row>
    <row r="2290" customHeight="1" spans="1:2">
      <c r="A2290" s="64"/>
      <c r="B2290" s="68"/>
    </row>
    <row r="2291" customHeight="1" spans="1:2">
      <c r="A2291" s="64"/>
      <c r="B2291" s="68"/>
    </row>
    <row r="2292" customHeight="1" spans="1:2">
      <c r="A2292" s="64"/>
      <c r="B2292" s="68"/>
    </row>
    <row r="2293" customHeight="1" spans="1:2">
      <c r="A2293" s="64"/>
      <c r="B2293" s="68"/>
    </row>
    <row r="2294" customHeight="1" spans="1:2">
      <c r="A2294" s="64"/>
      <c r="B2294" s="68"/>
    </row>
    <row r="2295" customHeight="1" spans="1:2">
      <c r="A2295" s="64"/>
      <c r="B2295" s="68"/>
    </row>
    <row r="2296" customHeight="1" spans="1:2">
      <c r="A2296" s="64"/>
      <c r="B2296" s="68"/>
    </row>
    <row r="2297" customHeight="1" spans="1:2">
      <c r="A2297" s="64"/>
      <c r="B2297" s="68"/>
    </row>
    <row r="2298" customHeight="1" spans="1:2">
      <c r="A2298" s="64"/>
      <c r="B2298" s="68"/>
    </row>
    <row r="2299" customHeight="1" spans="1:2">
      <c r="A2299" s="64"/>
      <c r="B2299" s="68"/>
    </row>
    <row r="2300" customHeight="1" spans="1:2">
      <c r="A2300" s="64"/>
      <c r="B2300" s="68"/>
    </row>
    <row r="2301" customHeight="1" spans="1:2">
      <c r="A2301" s="64"/>
      <c r="B2301" s="68"/>
    </row>
    <row r="2302" customHeight="1" spans="1:2">
      <c r="A2302" s="64"/>
      <c r="B2302" s="68"/>
    </row>
    <row r="2303" customHeight="1" spans="1:2">
      <c r="A2303" s="64"/>
      <c r="B2303" s="68"/>
    </row>
    <row r="2304" customHeight="1" spans="1:2">
      <c r="A2304" s="64"/>
      <c r="B2304" s="68"/>
    </row>
    <row r="2305" customHeight="1" spans="1:2">
      <c r="A2305" s="64"/>
      <c r="B2305" s="68"/>
    </row>
    <row r="2306" customHeight="1" spans="1:2">
      <c r="A2306" s="64"/>
      <c r="B2306" s="68"/>
    </row>
    <row r="2307" customHeight="1" spans="1:2">
      <c r="A2307" s="64"/>
      <c r="B2307" s="68"/>
    </row>
    <row r="2308" customHeight="1" spans="1:2">
      <c r="A2308" s="64"/>
      <c r="B2308" s="68"/>
    </row>
    <row r="2309" customHeight="1" spans="1:2">
      <c r="A2309" s="64"/>
      <c r="B2309" s="68"/>
    </row>
    <row r="2310" customHeight="1" spans="1:2">
      <c r="A2310" s="64"/>
      <c r="B2310" s="68"/>
    </row>
    <row r="2311" customHeight="1" spans="1:2">
      <c r="A2311" s="64"/>
      <c r="B2311" s="68"/>
    </row>
    <row r="2312" customHeight="1" spans="1:2">
      <c r="A2312" s="64"/>
      <c r="B2312" s="68"/>
    </row>
    <row r="2313" customHeight="1" spans="1:2">
      <c r="A2313" s="64"/>
      <c r="B2313" s="68"/>
    </row>
    <row r="2314" customHeight="1" spans="1:2">
      <c r="A2314" s="64"/>
      <c r="B2314" s="68"/>
    </row>
    <row r="2315" customHeight="1" spans="1:2">
      <c r="A2315" s="64"/>
      <c r="B2315" s="68"/>
    </row>
    <row r="2316" customHeight="1" spans="1:2">
      <c r="A2316" s="64"/>
      <c r="B2316" s="68"/>
    </row>
    <row r="2317" customHeight="1" spans="1:2">
      <c r="A2317" s="64"/>
      <c r="B2317" s="68"/>
    </row>
    <row r="2318" customHeight="1" spans="1:2">
      <c r="A2318" s="64"/>
      <c r="B2318" s="68"/>
    </row>
    <row r="2319" customHeight="1" spans="1:2">
      <c r="A2319" s="64"/>
      <c r="B2319" s="68"/>
    </row>
    <row r="2320" customHeight="1" spans="1:2">
      <c r="A2320" s="64"/>
      <c r="B2320" s="68"/>
    </row>
    <row r="2321" customHeight="1" spans="1:2">
      <c r="A2321" s="64"/>
      <c r="B2321" s="68"/>
    </row>
    <row r="2322" customHeight="1" spans="1:2">
      <c r="A2322" s="64"/>
      <c r="B2322" s="68"/>
    </row>
    <row r="2323" customHeight="1" spans="1:2">
      <c r="A2323" s="64"/>
      <c r="B2323" s="68"/>
    </row>
    <row r="2324" customHeight="1" spans="1:2">
      <c r="A2324" s="64"/>
      <c r="B2324" s="68"/>
    </row>
    <row r="2325" customHeight="1" spans="1:2">
      <c r="A2325" s="64"/>
      <c r="B2325" s="68"/>
    </row>
    <row r="2326" customHeight="1" spans="1:2">
      <c r="A2326" s="64"/>
      <c r="B2326" s="68"/>
    </row>
    <row r="2327" customHeight="1" spans="1:2">
      <c r="A2327" s="64"/>
      <c r="B2327" s="68"/>
    </row>
    <row r="2328" customHeight="1" spans="1:2">
      <c r="A2328" s="64"/>
      <c r="B2328" s="68"/>
    </row>
    <row r="2329" customHeight="1" spans="1:2">
      <c r="A2329" s="64"/>
      <c r="B2329" s="68"/>
    </row>
    <row r="2330" customHeight="1" spans="1:2">
      <c r="A2330" s="64"/>
      <c r="B2330" s="68"/>
    </row>
    <row r="2331" customHeight="1" spans="1:2">
      <c r="A2331" s="64"/>
      <c r="B2331" s="68"/>
    </row>
    <row r="2332" customHeight="1" spans="1:2">
      <c r="A2332" s="64"/>
      <c r="B2332" s="68"/>
    </row>
    <row r="2333" customHeight="1" spans="1:2">
      <c r="A2333" s="64"/>
      <c r="B2333" s="68"/>
    </row>
    <row r="2334" customHeight="1" spans="1:2">
      <c r="A2334" s="64"/>
      <c r="B2334" s="68"/>
    </row>
    <row r="2335" customHeight="1" spans="1:2">
      <c r="A2335" s="64"/>
      <c r="B2335" s="68"/>
    </row>
    <row r="2336" customHeight="1" spans="1:2">
      <c r="A2336" s="64"/>
      <c r="B2336" s="68"/>
    </row>
    <row r="2337" customHeight="1" spans="1:2">
      <c r="A2337" s="64"/>
      <c r="B2337" s="68"/>
    </row>
    <row r="2338" customHeight="1" spans="1:2">
      <c r="A2338" s="64"/>
      <c r="B2338" s="68"/>
    </row>
    <row r="2339" customHeight="1" spans="1:2">
      <c r="A2339" s="64"/>
      <c r="B2339" s="68"/>
    </row>
    <row r="2340" customHeight="1" spans="1:2">
      <c r="A2340" s="64"/>
      <c r="B2340" s="68"/>
    </row>
    <row r="2341" customHeight="1" spans="1:2">
      <c r="A2341" s="64"/>
      <c r="B2341" s="68"/>
    </row>
    <row r="2342" customHeight="1" spans="1:2">
      <c r="A2342" s="64"/>
      <c r="B2342" s="68"/>
    </row>
    <row r="2343" customHeight="1" spans="1:2">
      <c r="A2343" s="64"/>
      <c r="B2343" s="68"/>
    </row>
    <row r="2344" customHeight="1" spans="1:2">
      <c r="A2344" s="64"/>
      <c r="B2344" s="68"/>
    </row>
    <row r="2345" customHeight="1" spans="1:2">
      <c r="A2345" s="64"/>
      <c r="B2345" s="68"/>
    </row>
    <row r="2346" customHeight="1" spans="1:2">
      <c r="A2346" s="64"/>
      <c r="B2346" s="68"/>
    </row>
    <row r="2347" customHeight="1" spans="1:2">
      <c r="A2347" s="64"/>
      <c r="B2347" s="68"/>
    </row>
    <row r="2348" customHeight="1" spans="1:2">
      <c r="A2348" s="64"/>
      <c r="B2348" s="68"/>
    </row>
    <row r="2349" customHeight="1" spans="1:2">
      <c r="A2349" s="64"/>
      <c r="B2349" s="68"/>
    </row>
    <row r="2350" customHeight="1" spans="1:2">
      <c r="A2350" s="64"/>
      <c r="B2350" s="68"/>
    </row>
    <row r="2351" customHeight="1" spans="1:2">
      <c r="A2351" s="64"/>
      <c r="B2351" s="68"/>
    </row>
    <row r="2352" customHeight="1" spans="1:2">
      <c r="A2352" s="64"/>
      <c r="B2352" s="68"/>
    </row>
    <row r="2353" customHeight="1" spans="1:2">
      <c r="A2353" s="64"/>
      <c r="B2353" s="68"/>
    </row>
    <row r="2354" customHeight="1" spans="1:2">
      <c r="A2354" s="64"/>
      <c r="B2354" s="68"/>
    </row>
    <row r="2355" customHeight="1" spans="1:2">
      <c r="A2355" s="64"/>
      <c r="B2355" s="68"/>
    </row>
    <row r="2356" customHeight="1" spans="1:2">
      <c r="A2356" s="64"/>
      <c r="B2356" s="68"/>
    </row>
    <row r="2357" customHeight="1" spans="1:2">
      <c r="A2357" s="64"/>
      <c r="B2357" s="68"/>
    </row>
    <row r="2358" customHeight="1" spans="1:2">
      <c r="A2358" s="64"/>
      <c r="B2358" s="68"/>
    </row>
    <row r="2359" customHeight="1" spans="1:2">
      <c r="A2359" s="64"/>
      <c r="B2359" s="68"/>
    </row>
    <row r="2360" customHeight="1" spans="1:2">
      <c r="A2360" s="64"/>
      <c r="B2360" s="68"/>
    </row>
    <row r="2361" customHeight="1" spans="1:2">
      <c r="A2361" s="64"/>
      <c r="B2361" s="68"/>
    </row>
    <row r="2362" customHeight="1" spans="1:2">
      <c r="A2362" s="64"/>
      <c r="B2362" s="68"/>
    </row>
    <row r="2363" customHeight="1" spans="1:2">
      <c r="A2363" s="64"/>
      <c r="B2363" s="68"/>
    </row>
    <row r="2364" customHeight="1" spans="1:2">
      <c r="A2364" s="64"/>
      <c r="B2364" s="68"/>
    </row>
    <row r="2365" customHeight="1" spans="1:2">
      <c r="A2365" s="64"/>
      <c r="B2365" s="68"/>
    </row>
    <row r="2366" customHeight="1" spans="1:2">
      <c r="A2366" s="64"/>
      <c r="B2366" s="68"/>
    </row>
    <row r="2367" customHeight="1" spans="1:2">
      <c r="A2367" s="64"/>
      <c r="B2367" s="68"/>
    </row>
    <row r="2368" customHeight="1" spans="1:2">
      <c r="A2368" s="64"/>
      <c r="B2368" s="68"/>
    </row>
    <row r="2369" customHeight="1" spans="1:2">
      <c r="A2369" s="64"/>
      <c r="B2369" s="68"/>
    </row>
    <row r="2370" customHeight="1" spans="1:2">
      <c r="A2370" s="64"/>
      <c r="B2370" s="68"/>
    </row>
    <row r="2371" customHeight="1" spans="1:2">
      <c r="A2371" s="64"/>
      <c r="B2371" s="68"/>
    </row>
    <row r="2372" customHeight="1" spans="1:2">
      <c r="A2372" s="64"/>
      <c r="B2372" s="68"/>
    </row>
    <row r="2373" customHeight="1" spans="1:2">
      <c r="A2373" s="64"/>
      <c r="B2373" s="68"/>
    </row>
    <row r="2374" customHeight="1" spans="1:2">
      <c r="A2374" s="64"/>
      <c r="B2374" s="68"/>
    </row>
    <row r="2375" customHeight="1" spans="1:2">
      <c r="A2375" s="64"/>
      <c r="B2375" s="68"/>
    </row>
    <row r="2376" customHeight="1" spans="1:2">
      <c r="A2376" s="64"/>
      <c r="B2376" s="68"/>
    </row>
    <row r="2377" customHeight="1" spans="1:2">
      <c r="A2377" s="64"/>
      <c r="B2377" s="68"/>
    </row>
    <row r="2378" customHeight="1" spans="1:2">
      <c r="A2378" s="64"/>
      <c r="B2378" s="68"/>
    </row>
    <row r="2379" customHeight="1" spans="1:2">
      <c r="A2379" s="64"/>
      <c r="B2379" s="68"/>
    </row>
    <row r="2380" customHeight="1" spans="1:2">
      <c r="A2380" s="64"/>
      <c r="B2380" s="68"/>
    </row>
    <row r="2381" customHeight="1" spans="1:2">
      <c r="A2381" s="64"/>
      <c r="B2381" s="68"/>
    </row>
    <row r="2382" customHeight="1" spans="1:2">
      <c r="A2382" s="64"/>
      <c r="B2382" s="68"/>
    </row>
    <row r="2383" customHeight="1" spans="1:2">
      <c r="A2383" s="64"/>
      <c r="B2383" s="68"/>
    </row>
    <row r="2384" customHeight="1" spans="1:2">
      <c r="A2384" s="64"/>
      <c r="B2384" s="68"/>
    </row>
    <row r="2385" customHeight="1" spans="1:2">
      <c r="A2385" s="64"/>
      <c r="B2385" s="68"/>
    </row>
    <row r="2386" customHeight="1" spans="1:2">
      <c r="A2386" s="64"/>
      <c r="B2386" s="68"/>
    </row>
    <row r="2387" customHeight="1" spans="1:2">
      <c r="A2387" s="64"/>
      <c r="B2387" s="68"/>
    </row>
    <row r="2388" customHeight="1" spans="1:2">
      <c r="A2388" s="64"/>
      <c r="B2388" s="68"/>
    </row>
    <row r="2389" customHeight="1" spans="1:2">
      <c r="A2389" s="64"/>
      <c r="B2389" s="68"/>
    </row>
    <row r="2390" customHeight="1" spans="1:2">
      <c r="A2390" s="64"/>
      <c r="B2390" s="68"/>
    </row>
    <row r="2391" customHeight="1" spans="1:2">
      <c r="A2391" s="64"/>
      <c r="B2391" s="68"/>
    </row>
    <row r="2392" customHeight="1" spans="1:2">
      <c r="A2392" s="64"/>
      <c r="B2392" s="68"/>
    </row>
    <row r="2393" customHeight="1" spans="1:2">
      <c r="A2393" s="64"/>
      <c r="B2393" s="68"/>
    </row>
    <row r="2394" customHeight="1" spans="1:2">
      <c r="A2394" s="64"/>
      <c r="B2394" s="68"/>
    </row>
    <row r="2395" customHeight="1" spans="1:2">
      <c r="A2395" s="64"/>
      <c r="B2395" s="68"/>
    </row>
    <row r="2396" customHeight="1" spans="1:2">
      <c r="A2396" s="64"/>
      <c r="B2396" s="68"/>
    </row>
    <row r="2397" customHeight="1" spans="1:2">
      <c r="A2397" s="64"/>
      <c r="B2397" s="68"/>
    </row>
    <row r="2398" customHeight="1" spans="1:2">
      <c r="A2398" s="64"/>
      <c r="B2398" s="68"/>
    </row>
    <row r="2399" customHeight="1" spans="1:2">
      <c r="A2399" s="64"/>
      <c r="B2399" s="68"/>
    </row>
    <row r="2400" customHeight="1" spans="1:2">
      <c r="A2400" s="64"/>
      <c r="B2400" s="68"/>
    </row>
    <row r="2401" customHeight="1" spans="1:2">
      <c r="A2401" s="64"/>
      <c r="B2401" s="68"/>
    </row>
    <row r="2402" customHeight="1" spans="1:2">
      <c r="A2402" s="64"/>
      <c r="B2402" s="68"/>
    </row>
    <row r="2403" customHeight="1" spans="1:2">
      <c r="A2403" s="64"/>
      <c r="B2403" s="68"/>
    </row>
    <row r="2404" customHeight="1" spans="1:2">
      <c r="A2404" s="64"/>
      <c r="B2404" s="68"/>
    </row>
    <row r="2405" customHeight="1" spans="1:2">
      <c r="A2405" s="64"/>
      <c r="B2405" s="68"/>
    </row>
    <row r="2406" customHeight="1" spans="1:2">
      <c r="A2406" s="64"/>
      <c r="B2406" s="68"/>
    </row>
    <row r="2407" customHeight="1" spans="1:2">
      <c r="A2407" s="64"/>
      <c r="B2407" s="68"/>
    </row>
    <row r="2408" customHeight="1" spans="1:2">
      <c r="A2408" s="64"/>
      <c r="B2408" s="68"/>
    </row>
    <row r="2409" customHeight="1" spans="1:2">
      <c r="A2409" s="64"/>
      <c r="B2409" s="68"/>
    </row>
    <row r="2410" customHeight="1" spans="1:2">
      <c r="A2410" s="64"/>
      <c r="B2410" s="68"/>
    </row>
    <row r="2411" customHeight="1" spans="1:2">
      <c r="A2411" s="64"/>
      <c r="B2411" s="68"/>
    </row>
    <row r="2412" customHeight="1" spans="1:2">
      <c r="A2412" s="64"/>
      <c r="B2412" s="68"/>
    </row>
    <row r="2413" customHeight="1" spans="1:2">
      <c r="A2413" s="64"/>
      <c r="B2413" s="68"/>
    </row>
    <row r="2414" customHeight="1" spans="1:2">
      <c r="A2414" s="64"/>
      <c r="B2414" s="68"/>
    </row>
    <row r="2415" customHeight="1" spans="1:2">
      <c r="A2415" s="64"/>
      <c r="B2415" s="68"/>
    </row>
    <row r="2416" customHeight="1" spans="1:2">
      <c r="A2416" s="64"/>
      <c r="B2416" s="68"/>
    </row>
    <row r="2417" customHeight="1" spans="1:2">
      <c r="A2417" s="64"/>
      <c r="B2417" s="68"/>
    </row>
    <row r="2418" customHeight="1" spans="1:2">
      <c r="A2418" s="64"/>
      <c r="B2418" s="68"/>
    </row>
    <row r="2419" customHeight="1" spans="1:2">
      <c r="A2419" s="64"/>
      <c r="B2419" s="68"/>
    </row>
    <row r="2420" customHeight="1" spans="1:2">
      <c r="A2420" s="64"/>
      <c r="B2420" s="68"/>
    </row>
    <row r="2421" customHeight="1" spans="1:2">
      <c r="A2421" s="64"/>
      <c r="B2421" s="68"/>
    </row>
    <row r="2422" customHeight="1" spans="1:2">
      <c r="A2422" s="64"/>
      <c r="B2422" s="68"/>
    </row>
    <row r="2423" customHeight="1" spans="1:2">
      <c r="A2423" s="64"/>
      <c r="B2423" s="68"/>
    </row>
    <row r="2424" customHeight="1" spans="1:2">
      <c r="A2424" s="64"/>
      <c r="B2424" s="68"/>
    </row>
    <row r="2425" customHeight="1" spans="1:2">
      <c r="A2425" s="64"/>
      <c r="B2425" s="68"/>
    </row>
    <row r="2426" customHeight="1" spans="1:2">
      <c r="A2426" s="64"/>
      <c r="B2426" s="68"/>
    </row>
    <row r="2427" customHeight="1" spans="1:2">
      <c r="A2427" s="64"/>
      <c r="B2427" s="68"/>
    </row>
    <row r="2428" customHeight="1" spans="1:2">
      <c r="A2428" s="64"/>
      <c r="B2428" s="68"/>
    </row>
    <row r="2429" customHeight="1" spans="1:2">
      <c r="A2429" s="64"/>
      <c r="B2429" s="68"/>
    </row>
    <row r="2430" customHeight="1" spans="1:2">
      <c r="A2430" s="64"/>
      <c r="B2430" s="68"/>
    </row>
    <row r="2431" customHeight="1" spans="1:2">
      <c r="A2431" s="64"/>
      <c r="B2431" s="68"/>
    </row>
    <row r="2432" customHeight="1" spans="1:2">
      <c r="A2432" s="64"/>
      <c r="B2432" s="68"/>
    </row>
    <row r="2433" customHeight="1" spans="1:2">
      <c r="A2433" s="64"/>
      <c r="B2433" s="68"/>
    </row>
    <row r="2434" customHeight="1" spans="1:2">
      <c r="A2434" s="64"/>
      <c r="B2434" s="68"/>
    </row>
    <row r="2435" customHeight="1" spans="1:2">
      <c r="A2435" s="64"/>
      <c r="B2435" s="68"/>
    </row>
    <row r="2436" customHeight="1" spans="1:2">
      <c r="A2436" s="64"/>
      <c r="B2436" s="68"/>
    </row>
    <row r="2437" customHeight="1" spans="1:2">
      <c r="A2437" s="64"/>
      <c r="B2437" s="68"/>
    </row>
    <row r="2438" customHeight="1" spans="1:2">
      <c r="A2438" s="64"/>
      <c r="B2438" s="68"/>
    </row>
    <row r="2439" customHeight="1" spans="1:2">
      <c r="A2439" s="64"/>
      <c r="B2439" s="68"/>
    </row>
    <row r="2440" customHeight="1" spans="1:2">
      <c r="A2440" s="64"/>
      <c r="B2440" s="68"/>
    </row>
    <row r="2441" customHeight="1" spans="1:2">
      <c r="A2441" s="64"/>
      <c r="B2441" s="68"/>
    </row>
    <row r="2442" customHeight="1" spans="1:2">
      <c r="A2442" s="64"/>
      <c r="B2442" s="68"/>
    </row>
    <row r="2443" customHeight="1" spans="1:2">
      <c r="A2443" s="64"/>
      <c r="B2443" s="68"/>
    </row>
    <row r="2444" customHeight="1" spans="1:2">
      <c r="A2444" s="64"/>
      <c r="B2444" s="68"/>
    </row>
    <row r="2445" customHeight="1" spans="1:2">
      <c r="A2445" s="64"/>
      <c r="B2445" s="68"/>
    </row>
    <row r="2446" customHeight="1" spans="1:2">
      <c r="A2446" s="64"/>
      <c r="B2446" s="68"/>
    </row>
    <row r="2447" customHeight="1" spans="1:2">
      <c r="A2447" s="64"/>
      <c r="B2447" s="68"/>
    </row>
    <row r="2448" customHeight="1" spans="1:2">
      <c r="A2448" s="64"/>
      <c r="B2448" s="68"/>
    </row>
    <row r="2449" customHeight="1" spans="1:2">
      <c r="A2449" s="64"/>
      <c r="B2449" s="68"/>
    </row>
    <row r="2450" customHeight="1" spans="1:2">
      <c r="A2450" s="64"/>
      <c r="B2450" s="68"/>
    </row>
    <row r="2451" customHeight="1" spans="1:2">
      <c r="A2451" s="64"/>
      <c r="B2451" s="68"/>
    </row>
    <row r="2452" customHeight="1" spans="1:2">
      <c r="A2452" s="64"/>
      <c r="B2452" s="68"/>
    </row>
    <row r="2453" customHeight="1" spans="1:2">
      <c r="A2453" s="64"/>
      <c r="B2453" s="68"/>
    </row>
    <row r="2454" customHeight="1" spans="1:2">
      <c r="A2454" s="64"/>
      <c r="B2454" s="68"/>
    </row>
    <row r="2455" customHeight="1" spans="1:2">
      <c r="A2455" s="64"/>
      <c r="B2455" s="68"/>
    </row>
    <row r="2456" customHeight="1" spans="1:2">
      <c r="A2456" s="64"/>
      <c r="B2456" s="68"/>
    </row>
    <row r="2457" customHeight="1" spans="1:2">
      <c r="A2457" s="64"/>
      <c r="B2457" s="68"/>
    </row>
    <row r="2458" customHeight="1" spans="1:2">
      <c r="A2458" s="64"/>
      <c r="B2458" s="68"/>
    </row>
    <row r="2459" customHeight="1" spans="1:2">
      <c r="A2459" s="64"/>
      <c r="B2459" s="68"/>
    </row>
    <row r="2460" customHeight="1" spans="1:2">
      <c r="A2460" s="64"/>
      <c r="B2460" s="68"/>
    </row>
    <row r="2461" customHeight="1" spans="1:2">
      <c r="A2461" s="64"/>
      <c r="B2461" s="68"/>
    </row>
    <row r="2462" customHeight="1" spans="1:2">
      <c r="A2462" s="64"/>
      <c r="B2462" s="68"/>
    </row>
    <row r="2463" customHeight="1" spans="1:2">
      <c r="A2463" s="64"/>
      <c r="B2463" s="68"/>
    </row>
    <row r="2464" customHeight="1" spans="1:2">
      <c r="A2464" s="64"/>
      <c r="B2464" s="68"/>
    </row>
    <row r="2465" customHeight="1" spans="1:2">
      <c r="A2465" s="64"/>
      <c r="B2465" s="68"/>
    </row>
    <row r="2466" customHeight="1" spans="1:2">
      <c r="A2466" s="64"/>
      <c r="B2466" s="68"/>
    </row>
    <row r="2467" customHeight="1" spans="1:2">
      <c r="A2467" s="64"/>
      <c r="B2467" s="68"/>
    </row>
    <row r="2468" customHeight="1" spans="1:2">
      <c r="A2468" s="64"/>
      <c r="B2468" s="68"/>
    </row>
    <row r="2469" customHeight="1" spans="1:2">
      <c r="A2469" s="64"/>
      <c r="B2469" s="68"/>
    </row>
    <row r="2470" customHeight="1" spans="1:2">
      <c r="A2470" s="64"/>
      <c r="B2470" s="68"/>
    </row>
    <row r="2471" customHeight="1" spans="1:2">
      <c r="A2471" s="64"/>
      <c r="B2471" s="68"/>
    </row>
    <row r="2472" customHeight="1" spans="1:2">
      <c r="A2472" s="64"/>
      <c r="B2472" s="68"/>
    </row>
    <row r="2473" customHeight="1" spans="1:2">
      <c r="A2473" s="64"/>
      <c r="B2473" s="68"/>
    </row>
    <row r="2474" customHeight="1" spans="1:2">
      <c r="A2474" s="64"/>
      <c r="B2474" s="68"/>
    </row>
    <row r="2475" customHeight="1" spans="1:2">
      <c r="A2475" s="64"/>
      <c r="B2475" s="68"/>
    </row>
    <row r="2476" customHeight="1" spans="1:2">
      <c r="A2476" s="64"/>
      <c r="B2476" s="68"/>
    </row>
    <row r="2477" customHeight="1" spans="1:2">
      <c r="A2477" s="64"/>
      <c r="B2477" s="68"/>
    </row>
    <row r="2478" customHeight="1" spans="1:2">
      <c r="A2478" s="64"/>
      <c r="B2478" s="68"/>
    </row>
    <row r="2479" customHeight="1" spans="1:2">
      <c r="A2479" s="64"/>
      <c r="B2479" s="68"/>
    </row>
    <row r="2480" customHeight="1" spans="1:2">
      <c r="A2480" s="64"/>
      <c r="B2480" s="68"/>
    </row>
    <row r="2481" customHeight="1" spans="1:2">
      <c r="A2481" s="64"/>
      <c r="B2481" s="68"/>
    </row>
    <row r="2482" customHeight="1" spans="1:2">
      <c r="A2482" s="64"/>
      <c r="B2482" s="68"/>
    </row>
    <row r="2483" customHeight="1" spans="1:2">
      <c r="A2483" s="64"/>
      <c r="B2483" s="68"/>
    </row>
    <row r="2484" customHeight="1" spans="1:2">
      <c r="A2484" s="64"/>
      <c r="B2484" s="68"/>
    </row>
    <row r="2485" customHeight="1" spans="1:2">
      <c r="A2485" s="64"/>
      <c r="B2485" s="68"/>
    </row>
    <row r="2486" customHeight="1" spans="1:2">
      <c r="A2486" s="64"/>
      <c r="B2486" s="68"/>
    </row>
    <row r="2487" customHeight="1" spans="1:2">
      <c r="A2487" s="64"/>
      <c r="B2487" s="68"/>
    </row>
    <row r="2488" customHeight="1" spans="1:2">
      <c r="A2488" s="64"/>
      <c r="B2488" s="68"/>
    </row>
    <row r="2489" customHeight="1" spans="1:2">
      <c r="A2489" s="64"/>
      <c r="B2489" s="68"/>
    </row>
    <row r="2490" customHeight="1" spans="1:2">
      <c r="A2490" s="64"/>
      <c r="B2490" s="68"/>
    </row>
    <row r="2491" customHeight="1" spans="1:2">
      <c r="A2491" s="64"/>
      <c r="B2491" s="68"/>
    </row>
    <row r="2492" customHeight="1" spans="1:2">
      <c r="A2492" s="64"/>
      <c r="B2492" s="68"/>
    </row>
    <row r="2493" customHeight="1" spans="1:2">
      <c r="A2493" s="64"/>
      <c r="B2493" s="68"/>
    </row>
    <row r="2494" customHeight="1" spans="1:2">
      <c r="A2494" s="64"/>
      <c r="B2494" s="68"/>
    </row>
    <row r="2495" customHeight="1" spans="1:2">
      <c r="A2495" s="64"/>
      <c r="B2495" s="68"/>
    </row>
    <row r="2496" customHeight="1" spans="1:2">
      <c r="A2496" s="64"/>
      <c r="B2496" s="68"/>
    </row>
    <row r="2497" customHeight="1" spans="1:2">
      <c r="A2497" s="64"/>
      <c r="B2497" s="68"/>
    </row>
    <row r="2498" customHeight="1" spans="1:2">
      <c r="A2498" s="64"/>
      <c r="B2498" s="68"/>
    </row>
    <row r="2499" customHeight="1" spans="1:2">
      <c r="A2499" s="64"/>
      <c r="B2499" s="68"/>
    </row>
    <row r="2500" customHeight="1" spans="1:2">
      <c r="A2500" s="64"/>
      <c r="B2500" s="68"/>
    </row>
    <row r="2501" customHeight="1" spans="1:2">
      <c r="A2501" s="64"/>
      <c r="B2501" s="68"/>
    </row>
    <row r="2502" customHeight="1" spans="1:2">
      <c r="A2502" s="64"/>
      <c r="B2502" s="68"/>
    </row>
    <row r="2503" customHeight="1" spans="1:2">
      <c r="A2503" s="64"/>
      <c r="B2503" s="68"/>
    </row>
    <row r="2504" customHeight="1" spans="1:2">
      <c r="A2504" s="64"/>
      <c r="B2504" s="68"/>
    </row>
    <row r="2505" customHeight="1" spans="1:2">
      <c r="A2505" s="64"/>
      <c r="B2505" s="68"/>
    </row>
    <row r="2506" customHeight="1" spans="1:2">
      <c r="A2506" s="64"/>
      <c r="B2506" s="68"/>
    </row>
    <row r="2507" customHeight="1" spans="1:2">
      <c r="A2507" s="64"/>
      <c r="B2507" s="68"/>
    </row>
    <row r="2508" customHeight="1" spans="1:2">
      <c r="A2508" s="64"/>
      <c r="B2508" s="68"/>
    </row>
    <row r="2509" customHeight="1" spans="1:2">
      <c r="A2509" s="64"/>
      <c r="B2509" s="68"/>
    </row>
    <row r="2510" customHeight="1" spans="1:2">
      <c r="A2510" s="64"/>
      <c r="B2510" s="68"/>
    </row>
    <row r="2511" customHeight="1" spans="1:2">
      <c r="A2511" s="64"/>
      <c r="B2511" s="68"/>
    </row>
    <row r="2512" customHeight="1" spans="1:2">
      <c r="A2512" s="64"/>
      <c r="B2512" s="68"/>
    </row>
    <row r="2513" customHeight="1" spans="1:2">
      <c r="A2513" s="64"/>
      <c r="B2513" s="68"/>
    </row>
    <row r="2514" customHeight="1" spans="1:2">
      <c r="A2514" s="64"/>
      <c r="B2514" s="68"/>
    </row>
    <row r="2515" customHeight="1" spans="1:2">
      <c r="A2515" s="64"/>
      <c r="B2515" s="68"/>
    </row>
    <row r="2516" customHeight="1" spans="1:2">
      <c r="A2516" s="64"/>
      <c r="B2516" s="68"/>
    </row>
    <row r="2517" customHeight="1" spans="1:2">
      <c r="A2517" s="64"/>
      <c r="B2517" s="68"/>
    </row>
    <row r="2518" customHeight="1" spans="1:2">
      <c r="A2518" s="64"/>
      <c r="B2518" s="68"/>
    </row>
    <row r="2519" customHeight="1" spans="1:2">
      <c r="A2519" s="64"/>
      <c r="B2519" s="68"/>
    </row>
    <row r="2520" customHeight="1" spans="1:2">
      <c r="A2520" s="64"/>
      <c r="B2520" s="68"/>
    </row>
    <row r="2521" customHeight="1" spans="1:2">
      <c r="A2521" s="64"/>
      <c r="B2521" s="68"/>
    </row>
    <row r="2522" customHeight="1" spans="1:2">
      <c r="A2522" s="64"/>
      <c r="B2522" s="68"/>
    </row>
    <row r="2523" customHeight="1" spans="1:2">
      <c r="A2523" s="64"/>
      <c r="B2523" s="68"/>
    </row>
    <row r="2524" customHeight="1" spans="1:2">
      <c r="A2524" s="64"/>
      <c r="B2524" s="68"/>
    </row>
    <row r="2525" customHeight="1" spans="1:2">
      <c r="A2525" s="64"/>
      <c r="B2525" s="68"/>
    </row>
    <row r="2526" customHeight="1" spans="1:2">
      <c r="A2526" s="64"/>
      <c r="B2526" s="68"/>
    </row>
    <row r="2527" customHeight="1" spans="1:2">
      <c r="A2527" s="64"/>
      <c r="B2527" s="68"/>
    </row>
    <row r="2528" customHeight="1" spans="1:2">
      <c r="A2528" s="64"/>
      <c r="B2528" s="68"/>
    </row>
    <row r="2529" customHeight="1" spans="1:2">
      <c r="A2529" s="64"/>
      <c r="B2529" s="68"/>
    </row>
    <row r="2530" customHeight="1" spans="1:2">
      <c r="A2530" s="64"/>
      <c r="B2530" s="68"/>
    </row>
    <row r="2531" customHeight="1" spans="1:2">
      <c r="A2531" s="64"/>
      <c r="B2531" s="68"/>
    </row>
    <row r="2532" customHeight="1" spans="1:2">
      <c r="A2532" s="64"/>
      <c r="B2532" s="68"/>
    </row>
    <row r="2533" customHeight="1" spans="1:2">
      <c r="A2533" s="64"/>
      <c r="B2533" s="68"/>
    </row>
    <row r="2534" customHeight="1" spans="1:2">
      <c r="A2534" s="64"/>
      <c r="B2534" s="68"/>
    </row>
    <row r="2535" customHeight="1" spans="1:2">
      <c r="A2535" s="64"/>
      <c r="B2535" s="68"/>
    </row>
    <row r="2536" customHeight="1" spans="1:2">
      <c r="A2536" s="64"/>
      <c r="B2536" s="68"/>
    </row>
    <row r="2537" customHeight="1" spans="1:2">
      <c r="A2537" s="64"/>
      <c r="B2537" s="68"/>
    </row>
    <row r="2538" customHeight="1" spans="1:2">
      <c r="A2538" s="64"/>
      <c r="B2538" s="68"/>
    </row>
    <row r="2539" customHeight="1" spans="1:2">
      <c r="A2539" s="64"/>
      <c r="B2539" s="68"/>
    </row>
    <row r="2540" customHeight="1" spans="1:2">
      <c r="A2540" s="64"/>
      <c r="B2540" s="68"/>
    </row>
    <row r="2541" customHeight="1" spans="1:2">
      <c r="A2541" s="64"/>
      <c r="B2541" s="68"/>
    </row>
    <row r="2542" customHeight="1" spans="1:2">
      <c r="A2542" s="64"/>
      <c r="B2542" s="68"/>
    </row>
    <row r="2543" customHeight="1" spans="1:2">
      <c r="A2543" s="64"/>
      <c r="B2543" s="68"/>
    </row>
    <row r="2544" customHeight="1" spans="1:2">
      <c r="A2544" s="64"/>
      <c r="B2544" s="68"/>
    </row>
    <row r="2545" customHeight="1" spans="1:2">
      <c r="A2545" s="64"/>
      <c r="B2545" s="68"/>
    </row>
    <row r="2546" customHeight="1" spans="1:2">
      <c r="A2546" s="64"/>
      <c r="B2546" s="68"/>
    </row>
    <row r="2547" customHeight="1" spans="1:2">
      <c r="A2547" s="64"/>
      <c r="B2547" s="68"/>
    </row>
    <row r="2548" customHeight="1" spans="1:2">
      <c r="A2548" s="64"/>
      <c r="B2548" s="68"/>
    </row>
    <row r="2549" customHeight="1" spans="1:2">
      <c r="A2549" s="64"/>
      <c r="B2549" s="68"/>
    </row>
    <row r="2550" customHeight="1" spans="1:2">
      <c r="A2550" s="64"/>
      <c r="B2550" s="68"/>
    </row>
    <row r="2551" customHeight="1" spans="1:2">
      <c r="A2551" s="64"/>
      <c r="B2551" s="68"/>
    </row>
    <row r="2552" customHeight="1" spans="1:2">
      <c r="A2552" s="64"/>
      <c r="B2552" s="68"/>
    </row>
    <row r="2553" customHeight="1" spans="1:2">
      <c r="A2553" s="64"/>
      <c r="B2553" s="68"/>
    </row>
    <row r="2554" customHeight="1" spans="1:2">
      <c r="A2554" s="64"/>
      <c r="B2554" s="68"/>
    </row>
    <row r="2555" customHeight="1" spans="1:2">
      <c r="A2555" s="64"/>
      <c r="B2555" s="68"/>
    </row>
    <row r="2556" customHeight="1" spans="1:2">
      <c r="A2556" s="64"/>
      <c r="B2556" s="68"/>
    </row>
    <row r="2557" customHeight="1" spans="1:2">
      <c r="A2557" s="64"/>
      <c r="B2557" s="68"/>
    </row>
    <row r="2558" customHeight="1" spans="1:2">
      <c r="A2558" s="64"/>
      <c r="B2558" s="68"/>
    </row>
    <row r="2559" customHeight="1" spans="1:2">
      <c r="A2559" s="64"/>
      <c r="B2559" s="68"/>
    </row>
    <row r="2560" customHeight="1" spans="1:2">
      <c r="A2560" s="64"/>
      <c r="B2560" s="68"/>
    </row>
    <row r="2561" customHeight="1" spans="1:2">
      <c r="A2561" s="64"/>
      <c r="B2561" s="68"/>
    </row>
    <row r="2562" customHeight="1" spans="1:2">
      <c r="A2562" s="64"/>
      <c r="B2562" s="68"/>
    </row>
    <row r="2563" customHeight="1" spans="1:2">
      <c r="A2563" s="64"/>
      <c r="B2563" s="68"/>
    </row>
    <row r="2564" customHeight="1" spans="1:2">
      <c r="A2564" s="64"/>
      <c r="B2564" s="68"/>
    </row>
    <row r="2565" customHeight="1" spans="1:2">
      <c r="A2565" s="64"/>
      <c r="B2565" s="68"/>
    </row>
    <row r="2566" customHeight="1" spans="1:2">
      <c r="A2566" s="64"/>
      <c r="B2566" s="68"/>
    </row>
    <row r="2567" customHeight="1" spans="1:2">
      <c r="A2567" s="64"/>
      <c r="B2567" s="68"/>
    </row>
    <row r="2568" customHeight="1" spans="1:2">
      <c r="A2568" s="64"/>
      <c r="B2568" s="68"/>
    </row>
    <row r="2569" customHeight="1" spans="1:2">
      <c r="A2569" s="64"/>
      <c r="B2569" s="68"/>
    </row>
    <row r="2570" customHeight="1" spans="1:2">
      <c r="A2570" s="64"/>
      <c r="B2570" s="68"/>
    </row>
    <row r="2571" customHeight="1" spans="1:2">
      <c r="A2571" s="64"/>
      <c r="B2571" s="68"/>
    </row>
    <row r="2572" customHeight="1" spans="1:2">
      <c r="A2572" s="64"/>
      <c r="B2572" s="68"/>
    </row>
    <row r="2573" customHeight="1" spans="1:2">
      <c r="A2573" s="64"/>
      <c r="B2573" s="68"/>
    </row>
    <row r="2574" customHeight="1" spans="1:2">
      <c r="A2574" s="64"/>
      <c r="B2574" s="68"/>
    </row>
    <row r="2575" customHeight="1" spans="1:2">
      <c r="A2575" s="64"/>
      <c r="B2575" s="68"/>
    </row>
    <row r="2576" customHeight="1" spans="1:2">
      <c r="A2576" s="64"/>
      <c r="B2576" s="68"/>
    </row>
    <row r="2577" customHeight="1" spans="1:2">
      <c r="A2577" s="64"/>
      <c r="B2577" s="68"/>
    </row>
    <row r="2578" customHeight="1" spans="1:2">
      <c r="A2578" s="64"/>
      <c r="B2578" s="68"/>
    </row>
    <row r="2579" customHeight="1" spans="1:2">
      <c r="A2579" s="64"/>
      <c r="B2579" s="68"/>
    </row>
    <row r="2580" customHeight="1" spans="1:2">
      <c r="A2580" s="64"/>
      <c r="B2580" s="68"/>
    </row>
    <row r="2581" customHeight="1" spans="1:2">
      <c r="A2581" s="64"/>
      <c r="B2581" s="68"/>
    </row>
    <row r="2582" customHeight="1" spans="1:2">
      <c r="A2582" s="64"/>
      <c r="B2582" s="68"/>
    </row>
    <row r="2583" customHeight="1" spans="1:2">
      <c r="A2583" s="64"/>
      <c r="B2583" s="68"/>
    </row>
    <row r="2584" customHeight="1" spans="1:2">
      <c r="A2584" s="64"/>
      <c r="B2584" s="68"/>
    </row>
    <row r="2585" customHeight="1" spans="1:2">
      <c r="A2585" s="64"/>
      <c r="B2585" s="68"/>
    </row>
    <row r="2586" customHeight="1" spans="1:2">
      <c r="A2586" s="64"/>
      <c r="B2586" s="68"/>
    </row>
    <row r="2587" customHeight="1" spans="1:2">
      <c r="A2587" s="64"/>
      <c r="B2587" s="68"/>
    </row>
    <row r="2588" customHeight="1" spans="1:2">
      <c r="A2588" s="64"/>
      <c r="B2588" s="68"/>
    </row>
    <row r="2589" customHeight="1" spans="1:2">
      <c r="A2589" s="64"/>
      <c r="B2589" s="68"/>
    </row>
    <row r="2590" customHeight="1" spans="1:2">
      <c r="A2590" s="64"/>
      <c r="B2590" s="68"/>
    </row>
    <row r="2591" customHeight="1" spans="1:2">
      <c r="A2591" s="64"/>
      <c r="B2591" s="68"/>
    </row>
    <row r="2592" customHeight="1" spans="1:2">
      <c r="A2592" s="64"/>
      <c r="B2592" s="68"/>
    </row>
    <row r="2593" customHeight="1" spans="1:2">
      <c r="A2593" s="64"/>
      <c r="B2593" s="68"/>
    </row>
    <row r="2594" customHeight="1" spans="1:2">
      <c r="A2594" s="64"/>
      <c r="B2594" s="68"/>
    </row>
    <row r="2595" customHeight="1" spans="1:2">
      <c r="A2595" s="64"/>
      <c r="B2595" s="68"/>
    </row>
    <row r="2596" customHeight="1" spans="1:2">
      <c r="A2596" s="64"/>
      <c r="B2596" s="68"/>
    </row>
    <row r="2597" customHeight="1" spans="1:2">
      <c r="A2597" s="64"/>
      <c r="B2597" s="68"/>
    </row>
    <row r="2598" customHeight="1" spans="1:2">
      <c r="A2598" s="64"/>
      <c r="B2598" s="68"/>
    </row>
    <row r="2599" customHeight="1" spans="1:2">
      <c r="A2599" s="64"/>
      <c r="B2599" s="68"/>
    </row>
    <row r="2600" customHeight="1" spans="1:2">
      <c r="A2600" s="64"/>
      <c r="B2600" s="68"/>
    </row>
    <row r="2601" customHeight="1" spans="1:2">
      <c r="A2601" s="64"/>
      <c r="B2601" s="68"/>
    </row>
    <row r="2602" customHeight="1" spans="1:2">
      <c r="A2602" s="64"/>
      <c r="B2602" s="68"/>
    </row>
    <row r="2603" customHeight="1" spans="1:2">
      <c r="A2603" s="64"/>
      <c r="B2603" s="68"/>
    </row>
    <row r="2604" customHeight="1" spans="1:2">
      <c r="A2604" s="64"/>
      <c r="B2604" s="68"/>
    </row>
    <row r="2605" customHeight="1" spans="1:2">
      <c r="A2605" s="64"/>
      <c r="B2605" s="68"/>
    </row>
    <row r="2606" customHeight="1" spans="1:2">
      <c r="A2606" s="64"/>
      <c r="B2606" s="68"/>
    </row>
    <row r="2607" customHeight="1" spans="1:2">
      <c r="A2607" s="64"/>
      <c r="B2607" s="68"/>
    </row>
    <row r="2608" customHeight="1" spans="1:2">
      <c r="A2608" s="64"/>
      <c r="B2608" s="68"/>
    </row>
    <row r="2609" customHeight="1" spans="1:2">
      <c r="A2609" s="64"/>
      <c r="B2609" s="68"/>
    </row>
    <row r="2610" customHeight="1" spans="1:2">
      <c r="A2610" s="64"/>
      <c r="B2610" s="68"/>
    </row>
    <row r="2611" customHeight="1" spans="1:2">
      <c r="A2611" s="64"/>
      <c r="B2611" s="68"/>
    </row>
    <row r="2612" customHeight="1" spans="1:2">
      <c r="A2612" s="64"/>
      <c r="B2612" s="68"/>
    </row>
    <row r="2613" customHeight="1" spans="1:2">
      <c r="A2613" s="64"/>
      <c r="B2613" s="68"/>
    </row>
    <row r="2614" customHeight="1" spans="1:2">
      <c r="A2614" s="64"/>
      <c r="B2614" s="68"/>
    </row>
    <row r="2615" customHeight="1" spans="1:2">
      <c r="A2615" s="64"/>
      <c r="B2615" s="68"/>
    </row>
    <row r="2616" customHeight="1" spans="1:2">
      <c r="A2616" s="64"/>
      <c r="B2616" s="68"/>
    </row>
    <row r="2617" customHeight="1" spans="1:2">
      <c r="A2617" s="64"/>
      <c r="B2617" s="68"/>
    </row>
    <row r="2618" customHeight="1" spans="1:2">
      <c r="A2618" s="64"/>
      <c r="B2618" s="68"/>
    </row>
    <row r="2619" customHeight="1" spans="1:2">
      <c r="A2619" s="64"/>
      <c r="B2619" s="68"/>
    </row>
    <row r="2620" customHeight="1" spans="1:2">
      <c r="A2620" s="64"/>
      <c r="B2620" s="68"/>
    </row>
    <row r="2621" customHeight="1" spans="1:2">
      <c r="A2621" s="64"/>
      <c r="B2621" s="68"/>
    </row>
    <row r="2622" customHeight="1" spans="1:2">
      <c r="A2622" s="64"/>
      <c r="B2622" s="68"/>
    </row>
    <row r="2623" customHeight="1" spans="1:2">
      <c r="A2623" s="64"/>
      <c r="B2623" s="68"/>
    </row>
    <row r="2624" customHeight="1" spans="1:2">
      <c r="A2624" s="64"/>
      <c r="B2624" s="68"/>
    </row>
    <row r="2625" customHeight="1" spans="1:2">
      <c r="A2625" s="64"/>
      <c r="B2625" s="68"/>
    </row>
    <row r="2626" customHeight="1" spans="1:2">
      <c r="A2626" s="64"/>
      <c r="B2626" s="68"/>
    </row>
    <row r="2627" customHeight="1" spans="1:2">
      <c r="A2627" s="64"/>
      <c r="B2627" s="68"/>
    </row>
    <row r="2628" customHeight="1" spans="1:2">
      <c r="A2628" s="64"/>
      <c r="B2628" s="68"/>
    </row>
    <row r="2629" customHeight="1" spans="1:2">
      <c r="A2629" s="64"/>
      <c r="B2629" s="68"/>
    </row>
    <row r="2630" customHeight="1" spans="1:2">
      <c r="A2630" s="64"/>
      <c r="B2630" s="68"/>
    </row>
    <row r="2631" customHeight="1" spans="1:2">
      <c r="A2631" s="64"/>
      <c r="B2631" s="68"/>
    </row>
    <row r="2632" customHeight="1" spans="1:2">
      <c r="A2632" s="64"/>
      <c r="B2632" s="68"/>
    </row>
    <row r="2633" customHeight="1" spans="1:2">
      <c r="A2633" s="64"/>
      <c r="B2633" s="68"/>
    </row>
    <row r="2634" customHeight="1" spans="1:2">
      <c r="A2634" s="64"/>
      <c r="B2634" s="68"/>
    </row>
    <row r="2635" customHeight="1" spans="1:2">
      <c r="A2635" s="64"/>
      <c r="B2635" s="68"/>
    </row>
    <row r="2636" customHeight="1" spans="1:2">
      <c r="A2636" s="64"/>
      <c r="B2636" s="68"/>
    </row>
    <row r="2637" customHeight="1" spans="1:2">
      <c r="A2637" s="64"/>
      <c r="B2637" s="68"/>
    </row>
    <row r="2638" customHeight="1" spans="1:2">
      <c r="A2638" s="64"/>
      <c r="B2638" s="68"/>
    </row>
    <row r="2639" customHeight="1" spans="1:2">
      <c r="A2639" s="64"/>
      <c r="B2639" s="68"/>
    </row>
    <row r="2640" customHeight="1" spans="1:2">
      <c r="A2640" s="64"/>
      <c r="B2640" s="68"/>
    </row>
    <row r="2641" customHeight="1" spans="1:2">
      <c r="A2641" s="64"/>
      <c r="B2641" s="68"/>
    </row>
    <row r="2642" customHeight="1" spans="1:2">
      <c r="A2642" s="64"/>
      <c r="B2642" s="68"/>
    </row>
    <row r="2643" customHeight="1" spans="1:2">
      <c r="A2643" s="64"/>
      <c r="B2643" s="68"/>
    </row>
    <row r="2644" customHeight="1" spans="1:2">
      <c r="A2644" s="64"/>
      <c r="B2644" s="68"/>
    </row>
    <row r="2645" customHeight="1" spans="1:2">
      <c r="A2645" s="64"/>
      <c r="B2645" s="68"/>
    </row>
    <row r="2646" customHeight="1" spans="1:2">
      <c r="A2646" s="64"/>
      <c r="B2646" s="68"/>
    </row>
    <row r="2647" customHeight="1" spans="1:2">
      <c r="A2647" s="64"/>
      <c r="B2647" s="68"/>
    </row>
    <row r="2648" customHeight="1" spans="1:2">
      <c r="A2648" s="64"/>
      <c r="B2648" s="68"/>
    </row>
    <row r="2649" customHeight="1" spans="1:2">
      <c r="A2649" s="64"/>
      <c r="B2649" s="68"/>
    </row>
    <row r="2650" customHeight="1" spans="1:2">
      <c r="A2650" s="64"/>
      <c r="B2650" s="68"/>
    </row>
    <row r="2651" customHeight="1" spans="1:2">
      <c r="A2651" s="64"/>
      <c r="B2651" s="68"/>
    </row>
    <row r="2652" customHeight="1" spans="1:2">
      <c r="A2652" s="64"/>
      <c r="B2652" s="68"/>
    </row>
    <row r="2653" customHeight="1" spans="1:2">
      <c r="A2653" s="64"/>
      <c r="B2653" s="68"/>
    </row>
    <row r="2654" customHeight="1" spans="1:2">
      <c r="A2654" s="64"/>
      <c r="B2654" s="68"/>
    </row>
    <row r="2655" customHeight="1" spans="1:2">
      <c r="A2655" s="64"/>
      <c r="B2655" s="68"/>
    </row>
    <row r="2656" customHeight="1" spans="1:2">
      <c r="A2656" s="64"/>
      <c r="B2656" s="68"/>
    </row>
    <row r="2657" customHeight="1" spans="1:2">
      <c r="A2657" s="64"/>
      <c r="B2657" s="68"/>
    </row>
    <row r="2658" customHeight="1" spans="1:2">
      <c r="A2658" s="64"/>
      <c r="B2658" s="68"/>
    </row>
    <row r="2659" customHeight="1" spans="1:2">
      <c r="A2659" s="64"/>
      <c r="B2659" s="68"/>
    </row>
    <row r="2660" customHeight="1" spans="1:2">
      <c r="A2660" s="64"/>
      <c r="B2660" s="68"/>
    </row>
    <row r="2661" customHeight="1" spans="1:2">
      <c r="A2661" s="64"/>
      <c r="B2661" s="68"/>
    </row>
    <row r="2662" customHeight="1" spans="1:2">
      <c r="A2662" s="64"/>
      <c r="B2662" s="68"/>
    </row>
    <row r="2663" customHeight="1" spans="1:2">
      <c r="A2663" s="64"/>
      <c r="B2663" s="68"/>
    </row>
    <row r="2664" customHeight="1" spans="1:2">
      <c r="A2664" s="64"/>
      <c r="B2664" s="68"/>
    </row>
    <row r="2665" customHeight="1" spans="1:2">
      <c r="A2665" s="64"/>
      <c r="B2665" s="68"/>
    </row>
    <row r="2666" customHeight="1" spans="1:2">
      <c r="A2666" s="64"/>
      <c r="B2666" s="68"/>
    </row>
    <row r="2667" customHeight="1" spans="1:2">
      <c r="A2667" s="64"/>
      <c r="B2667" s="68"/>
    </row>
    <row r="2668" customHeight="1" spans="1:2">
      <c r="A2668" s="64"/>
      <c r="B2668" s="68"/>
    </row>
    <row r="2669" customHeight="1" spans="1:2">
      <c r="A2669" s="64"/>
      <c r="B2669" s="68"/>
    </row>
    <row r="2670" customHeight="1" spans="1:2">
      <c r="A2670" s="64"/>
      <c r="B2670" s="68"/>
    </row>
    <row r="2671" customHeight="1" spans="1:2">
      <c r="A2671" s="64"/>
      <c r="B2671" s="68"/>
    </row>
    <row r="2672" customHeight="1" spans="1:2">
      <c r="A2672" s="64"/>
      <c r="B2672" s="68"/>
    </row>
    <row r="2673" customHeight="1" spans="1:2">
      <c r="A2673" s="64"/>
      <c r="B2673" s="68"/>
    </row>
    <row r="2674" customHeight="1" spans="1:2">
      <c r="A2674" s="64"/>
      <c r="B2674" s="68"/>
    </row>
    <row r="2675" customHeight="1" spans="1:2">
      <c r="A2675" s="64"/>
      <c r="B2675" s="68"/>
    </row>
    <row r="2676" customHeight="1" spans="1:2">
      <c r="A2676" s="64"/>
      <c r="B2676" s="68"/>
    </row>
    <row r="2677" customHeight="1" spans="1:2">
      <c r="A2677" s="64"/>
      <c r="B2677" s="68"/>
    </row>
    <row r="2678" customHeight="1" spans="1:2">
      <c r="A2678" s="64"/>
      <c r="B2678" s="68"/>
    </row>
    <row r="2679" customHeight="1" spans="1:2">
      <c r="A2679" s="64"/>
      <c r="B2679" s="68"/>
    </row>
    <row r="2680" customHeight="1" spans="1:2">
      <c r="A2680" s="64"/>
      <c r="B2680" s="68"/>
    </row>
    <row r="2681" customHeight="1" spans="1:2">
      <c r="A2681" s="64"/>
      <c r="B2681" s="68"/>
    </row>
    <row r="2682" customHeight="1" spans="1:2">
      <c r="A2682" s="64"/>
      <c r="B2682" s="68"/>
    </row>
    <row r="2683" customHeight="1" spans="1:2">
      <c r="A2683" s="64"/>
      <c r="B2683" s="68"/>
    </row>
    <row r="2684" customHeight="1" spans="1:2">
      <c r="A2684" s="64"/>
      <c r="B2684" s="68"/>
    </row>
    <row r="2685" customHeight="1" spans="1:2">
      <c r="A2685" s="64"/>
      <c r="B2685" s="68"/>
    </row>
    <row r="2686" customHeight="1" spans="1:2">
      <c r="A2686" s="64"/>
      <c r="B2686" s="68"/>
    </row>
    <row r="2687" customHeight="1" spans="1:2">
      <c r="A2687" s="64"/>
      <c r="B2687" s="68"/>
    </row>
    <row r="2688" customHeight="1" spans="1:2">
      <c r="A2688" s="64"/>
      <c r="B2688" s="68"/>
    </row>
    <row r="2689" customHeight="1" spans="1:2">
      <c r="A2689" s="64"/>
      <c r="B2689" s="68"/>
    </row>
    <row r="2690" customHeight="1" spans="1:2">
      <c r="A2690" s="64"/>
      <c r="B2690" s="68"/>
    </row>
    <row r="2691" customHeight="1" spans="1:2">
      <c r="A2691" s="64"/>
      <c r="B2691" s="68"/>
    </row>
    <row r="2692" customHeight="1" spans="1:2">
      <c r="A2692" s="64"/>
      <c r="B2692" s="68"/>
    </row>
    <row r="2693" customHeight="1" spans="1:2">
      <c r="A2693" s="64"/>
      <c r="B2693" s="68"/>
    </row>
    <row r="2694" customHeight="1" spans="1:2">
      <c r="A2694" s="64"/>
      <c r="B2694" s="68"/>
    </row>
    <row r="2695" customHeight="1" spans="1:2">
      <c r="A2695" s="64"/>
      <c r="B2695" s="68"/>
    </row>
    <row r="2696" customHeight="1" spans="1:2">
      <c r="A2696" s="64"/>
      <c r="B2696" s="68"/>
    </row>
    <row r="2697" customHeight="1" spans="1:2">
      <c r="A2697" s="64"/>
      <c r="B2697" s="68"/>
    </row>
    <row r="2698" customHeight="1" spans="1:2">
      <c r="A2698" s="64"/>
      <c r="B2698" s="68"/>
    </row>
    <row r="2699" customHeight="1" spans="1:2">
      <c r="A2699" s="64"/>
      <c r="B2699" s="68"/>
    </row>
    <row r="2700" customHeight="1" spans="1:2">
      <c r="A2700" s="64"/>
      <c r="B2700" s="68"/>
    </row>
    <row r="2701" customHeight="1" spans="1:2">
      <c r="A2701" s="64"/>
      <c r="B2701" s="68"/>
    </row>
    <row r="2702" customHeight="1" spans="1:2">
      <c r="A2702" s="64"/>
      <c r="B2702" s="68"/>
    </row>
    <row r="2703" customHeight="1" spans="1:2">
      <c r="A2703" s="64"/>
      <c r="B2703" s="68"/>
    </row>
    <row r="2704" customHeight="1" spans="1:2">
      <c r="A2704" s="64"/>
      <c r="B2704" s="68"/>
    </row>
    <row r="2705" customHeight="1" spans="1:2">
      <c r="A2705" s="64"/>
      <c r="B2705" s="68"/>
    </row>
    <row r="2706" customHeight="1" spans="1:2">
      <c r="A2706" s="64"/>
      <c r="B2706" s="68"/>
    </row>
    <row r="2707" customHeight="1" spans="1:2">
      <c r="A2707" s="64"/>
      <c r="B2707" s="68"/>
    </row>
    <row r="2708" customHeight="1" spans="1:2">
      <c r="A2708" s="64"/>
      <c r="B2708" s="68"/>
    </row>
    <row r="2709" customHeight="1" spans="1:2">
      <c r="A2709" s="64"/>
      <c r="B2709" s="68"/>
    </row>
    <row r="2710" customHeight="1" spans="1:2">
      <c r="A2710" s="64"/>
      <c r="B2710" s="68"/>
    </row>
    <row r="2711" customHeight="1" spans="1:2">
      <c r="A2711" s="64"/>
      <c r="B2711" s="68"/>
    </row>
    <row r="2712" customHeight="1" spans="1:2">
      <c r="A2712" s="64"/>
      <c r="B2712" s="68"/>
    </row>
    <row r="2713" customHeight="1" spans="1:2">
      <c r="A2713" s="64"/>
      <c r="B2713" s="68"/>
    </row>
    <row r="2714" customHeight="1" spans="1:2">
      <c r="A2714" s="64"/>
      <c r="B2714" s="68"/>
    </row>
    <row r="2715" customHeight="1" spans="1:2">
      <c r="A2715" s="64"/>
      <c r="B2715" s="68"/>
    </row>
    <row r="2716" customHeight="1" spans="1:2">
      <c r="A2716" s="64"/>
      <c r="B2716" s="68"/>
    </row>
    <row r="2717" customHeight="1" spans="1:2">
      <c r="A2717" s="64"/>
      <c r="B2717" s="68"/>
    </row>
    <row r="2718" customHeight="1" spans="1:2">
      <c r="A2718" s="64"/>
      <c r="B2718" s="68"/>
    </row>
    <row r="2719" customHeight="1" spans="1:2">
      <c r="A2719" s="64"/>
      <c r="B2719" s="68"/>
    </row>
    <row r="2720" customHeight="1" spans="1:2">
      <c r="A2720" s="64"/>
      <c r="B2720" s="68"/>
    </row>
    <row r="2721" customHeight="1" spans="1:2">
      <c r="A2721" s="64"/>
      <c r="B2721" s="68"/>
    </row>
    <row r="2722" customHeight="1" spans="1:2">
      <c r="A2722" s="64"/>
      <c r="B2722" s="68"/>
    </row>
    <row r="2723" customHeight="1" spans="1:2">
      <c r="A2723" s="64"/>
      <c r="B2723" s="68"/>
    </row>
    <row r="2724" customHeight="1" spans="1:2">
      <c r="A2724" s="64"/>
      <c r="B2724" s="68"/>
    </row>
    <row r="2725" customHeight="1" spans="1:2">
      <c r="A2725" s="64"/>
      <c r="B2725" s="68"/>
    </row>
    <row r="2726" customHeight="1" spans="1:2">
      <c r="A2726" s="64"/>
      <c r="B2726" s="68"/>
    </row>
    <row r="2727" customHeight="1" spans="1:2">
      <c r="A2727" s="64"/>
      <c r="B2727" s="68"/>
    </row>
    <row r="2728" customHeight="1" spans="1:2">
      <c r="A2728" s="64"/>
      <c r="B2728" s="68"/>
    </row>
    <row r="2729" customHeight="1" spans="1:2">
      <c r="A2729" s="64"/>
      <c r="B2729" s="68"/>
    </row>
    <row r="2730" customHeight="1" spans="1:2">
      <c r="A2730" s="64"/>
      <c r="B2730" s="68"/>
    </row>
    <row r="2731" customHeight="1" spans="1:2">
      <c r="A2731" s="64"/>
      <c r="B2731" s="68"/>
    </row>
    <row r="2732" customHeight="1" spans="1:2">
      <c r="A2732" s="64"/>
      <c r="B2732" s="68"/>
    </row>
    <row r="2733" customHeight="1" spans="1:2">
      <c r="A2733" s="64"/>
      <c r="B2733" s="68"/>
    </row>
    <row r="2734" customHeight="1" spans="1:2">
      <c r="A2734" s="64"/>
      <c r="B2734" s="68"/>
    </row>
    <row r="2735" customHeight="1" spans="1:2">
      <c r="A2735" s="64"/>
      <c r="B2735" s="68"/>
    </row>
    <row r="2736" customHeight="1" spans="1:2">
      <c r="A2736" s="64"/>
      <c r="B2736" s="68"/>
    </row>
    <row r="2737" customHeight="1" spans="1:2">
      <c r="A2737" s="64"/>
      <c r="B2737" s="68"/>
    </row>
    <row r="2738" customHeight="1" spans="1:2">
      <c r="A2738" s="64"/>
      <c r="B2738" s="68"/>
    </row>
    <row r="2739" customHeight="1" spans="1:2">
      <c r="A2739" s="64"/>
      <c r="B2739" s="68"/>
    </row>
    <row r="2740" customHeight="1" spans="1:2">
      <c r="A2740" s="64"/>
      <c r="B2740" s="68"/>
    </row>
    <row r="2741" customHeight="1" spans="1:2">
      <c r="A2741" s="64"/>
      <c r="B2741" s="68"/>
    </row>
    <row r="2742" customHeight="1" spans="1:2">
      <c r="A2742" s="64"/>
      <c r="B2742" s="68"/>
    </row>
    <row r="2743" customHeight="1" spans="1:2">
      <c r="A2743" s="64"/>
      <c r="B2743" s="68"/>
    </row>
    <row r="2744" customHeight="1" spans="1:2">
      <c r="A2744" s="64"/>
      <c r="B2744" s="68"/>
    </row>
    <row r="2745" customHeight="1" spans="1:2">
      <c r="A2745" s="64"/>
      <c r="B2745" s="68"/>
    </row>
    <row r="2746" customHeight="1" spans="1:2">
      <c r="A2746" s="64"/>
      <c r="B2746" s="68"/>
    </row>
    <row r="2747" customHeight="1" spans="1:2">
      <c r="A2747" s="64"/>
      <c r="B2747" s="68"/>
    </row>
    <row r="2748" customHeight="1" spans="1:2">
      <c r="A2748" s="64"/>
      <c r="B2748" s="68"/>
    </row>
    <row r="2749" customHeight="1" spans="1:2">
      <c r="A2749" s="64"/>
      <c r="B2749" s="68"/>
    </row>
    <row r="2750" customHeight="1" spans="1:2">
      <c r="A2750" s="64"/>
      <c r="B2750" s="68"/>
    </row>
    <row r="2751" customHeight="1" spans="1:2">
      <c r="A2751" s="64"/>
      <c r="B2751" s="68"/>
    </row>
    <row r="2752" customHeight="1" spans="1:2">
      <c r="A2752" s="64"/>
      <c r="B2752" s="68"/>
    </row>
    <row r="2753" customHeight="1" spans="1:2">
      <c r="A2753" s="64"/>
      <c r="B2753" s="68"/>
    </row>
    <row r="2754" customHeight="1" spans="1:2">
      <c r="A2754" s="64"/>
      <c r="B2754" s="68"/>
    </row>
    <row r="2755" customHeight="1" spans="1:2">
      <c r="A2755" s="64"/>
      <c r="B2755" s="68"/>
    </row>
    <row r="2756" customHeight="1" spans="1:2">
      <c r="A2756" s="64"/>
      <c r="B2756" s="68"/>
    </row>
    <row r="2757" customHeight="1" spans="1:2">
      <c r="A2757" s="64"/>
      <c r="B2757" s="68"/>
    </row>
    <row r="2758" customHeight="1" spans="1:2">
      <c r="A2758" s="64"/>
      <c r="B2758" s="68"/>
    </row>
    <row r="2759" customHeight="1" spans="1:2">
      <c r="A2759" s="64"/>
      <c r="B2759" s="68"/>
    </row>
    <row r="2760" customHeight="1" spans="1:2">
      <c r="A2760" s="64"/>
      <c r="B2760" s="68"/>
    </row>
    <row r="2761" customHeight="1" spans="1:2">
      <c r="A2761" s="64"/>
      <c r="B2761" s="68"/>
    </row>
    <row r="2762" customHeight="1" spans="1:2">
      <c r="A2762" s="64"/>
      <c r="B2762" s="68"/>
    </row>
    <row r="2763" customHeight="1" spans="1:2">
      <c r="A2763" s="64"/>
      <c r="B2763" s="68"/>
    </row>
    <row r="2764" customHeight="1" spans="1:2">
      <c r="A2764" s="64"/>
      <c r="B2764" s="68"/>
    </row>
    <row r="2765" customHeight="1" spans="1:2">
      <c r="A2765" s="64"/>
      <c r="B2765" s="68"/>
    </row>
    <row r="2766" customHeight="1" spans="1:2">
      <c r="A2766" s="64"/>
      <c r="B2766" s="68"/>
    </row>
    <row r="2767" customHeight="1" spans="1:2">
      <c r="A2767" s="64"/>
      <c r="B2767" s="68"/>
    </row>
    <row r="2768" customHeight="1" spans="1:2">
      <c r="A2768" s="64"/>
      <c r="B2768" s="68"/>
    </row>
    <row r="2769" customHeight="1" spans="1:2">
      <c r="A2769" s="64"/>
      <c r="B2769" s="68"/>
    </row>
    <row r="2770" customHeight="1" spans="1:2">
      <c r="A2770" s="64"/>
      <c r="B2770" s="68"/>
    </row>
    <row r="2771" customHeight="1" spans="1:2">
      <c r="A2771" s="64"/>
      <c r="B2771" s="68"/>
    </row>
    <row r="2772" customHeight="1" spans="1:2">
      <c r="A2772" s="64"/>
      <c r="B2772" s="68"/>
    </row>
    <row r="2773" customHeight="1" spans="1:2">
      <c r="A2773" s="64"/>
      <c r="B2773" s="68"/>
    </row>
    <row r="2774" customHeight="1" spans="1:2">
      <c r="A2774" s="64"/>
      <c r="B2774" s="68"/>
    </row>
    <row r="2775" customHeight="1" spans="1:2">
      <c r="A2775" s="64"/>
      <c r="B2775" s="68"/>
    </row>
    <row r="2776" customHeight="1" spans="1:2">
      <c r="A2776" s="64"/>
      <c r="B2776" s="68"/>
    </row>
    <row r="2777" customHeight="1" spans="1:2">
      <c r="A2777" s="64"/>
      <c r="B2777" s="68"/>
    </row>
    <row r="2778" customHeight="1" spans="1:2">
      <c r="A2778" s="64"/>
      <c r="B2778" s="68"/>
    </row>
    <row r="2779" customHeight="1" spans="1:2">
      <c r="A2779" s="64"/>
      <c r="B2779" s="68"/>
    </row>
    <row r="2780" customHeight="1" spans="1:2">
      <c r="A2780" s="64"/>
      <c r="B2780" s="68"/>
    </row>
    <row r="2781" customHeight="1" spans="1:2">
      <c r="A2781" s="64"/>
      <c r="B2781" s="68"/>
    </row>
    <row r="2782" customHeight="1" spans="1:2">
      <c r="A2782" s="64"/>
      <c r="B2782" s="68"/>
    </row>
    <row r="2783" customHeight="1" spans="1:2">
      <c r="A2783" s="64"/>
      <c r="B2783" s="68"/>
    </row>
    <row r="2784" customHeight="1" spans="1:2">
      <c r="A2784" s="64"/>
      <c r="B2784" s="68"/>
    </row>
    <row r="2785" customHeight="1" spans="1:2">
      <c r="A2785" s="64"/>
      <c r="B2785" s="68"/>
    </row>
    <row r="2786" customHeight="1" spans="1:2">
      <c r="A2786" s="64"/>
      <c r="B2786" s="68"/>
    </row>
    <row r="2787" customHeight="1" spans="1:2">
      <c r="A2787" s="64"/>
      <c r="B2787" s="68"/>
    </row>
    <row r="2788" customHeight="1" spans="1:2">
      <c r="A2788" s="64"/>
      <c r="B2788" s="68"/>
    </row>
    <row r="2789" customHeight="1" spans="1:2">
      <c r="A2789" s="64"/>
      <c r="B2789" s="68"/>
    </row>
    <row r="2790" customHeight="1" spans="1:2">
      <c r="A2790" s="64"/>
      <c r="B2790" s="68"/>
    </row>
    <row r="2791" customHeight="1" spans="1:2">
      <c r="A2791" s="64"/>
      <c r="B2791" s="68"/>
    </row>
    <row r="2792" customHeight="1" spans="1:2">
      <c r="A2792" s="64"/>
      <c r="B2792" s="68"/>
    </row>
    <row r="2793" customHeight="1" spans="1:2">
      <c r="A2793" s="64"/>
      <c r="B2793" s="68"/>
    </row>
    <row r="2794" customHeight="1" spans="1:2">
      <c r="A2794" s="64"/>
      <c r="B2794" s="68"/>
    </row>
    <row r="2795" customHeight="1" spans="1:2">
      <c r="A2795" s="64"/>
      <c r="B2795" s="68"/>
    </row>
    <row r="2796" customHeight="1" spans="1:2">
      <c r="A2796" s="64"/>
      <c r="B2796" s="68"/>
    </row>
    <row r="2797" customHeight="1" spans="1:2">
      <c r="A2797" s="64"/>
      <c r="B2797" s="68"/>
    </row>
    <row r="2798" customHeight="1" spans="1:2">
      <c r="A2798" s="64"/>
      <c r="B2798" s="68"/>
    </row>
    <row r="2799" customHeight="1" spans="1:2">
      <c r="A2799" s="64"/>
      <c r="B2799" s="68"/>
    </row>
    <row r="2800" customHeight="1" spans="1:2">
      <c r="A2800" s="64"/>
      <c r="B2800" s="68"/>
    </row>
    <row r="2801" customHeight="1" spans="1:2">
      <c r="A2801" s="64"/>
      <c r="B2801" s="68"/>
    </row>
    <row r="2802" customHeight="1" spans="1:2">
      <c r="A2802" s="64"/>
      <c r="B2802" s="68"/>
    </row>
    <row r="2803" customHeight="1" spans="1:2">
      <c r="A2803" s="64"/>
      <c r="B2803" s="68"/>
    </row>
    <row r="2804" customHeight="1" spans="1:2">
      <c r="A2804" s="64"/>
      <c r="B2804" s="68"/>
    </row>
    <row r="2805" customHeight="1" spans="1:2">
      <c r="A2805" s="64"/>
      <c r="B2805" s="68"/>
    </row>
    <row r="2806" customHeight="1" spans="1:2">
      <c r="A2806" s="64"/>
      <c r="B2806" s="68"/>
    </row>
    <row r="2807" customHeight="1" spans="1:2">
      <c r="A2807" s="64"/>
      <c r="B2807" s="68"/>
    </row>
    <row r="2808" customHeight="1" spans="1:2">
      <c r="A2808" s="64"/>
      <c r="B2808" s="68"/>
    </row>
    <row r="2809" customHeight="1" spans="1:2">
      <c r="A2809" s="64"/>
      <c r="B2809" s="68"/>
    </row>
    <row r="2810" customHeight="1" spans="1:2">
      <c r="A2810" s="64"/>
      <c r="B2810" s="68"/>
    </row>
    <row r="2811" customHeight="1" spans="1:2">
      <c r="A2811" s="64"/>
      <c r="B2811" s="68"/>
    </row>
    <row r="2812" customHeight="1" spans="1:2">
      <c r="A2812" s="64"/>
      <c r="B2812" s="68"/>
    </row>
    <row r="2813" customHeight="1" spans="1:2">
      <c r="A2813" s="64"/>
      <c r="B2813" s="68"/>
    </row>
    <row r="2814" customHeight="1" spans="1:2">
      <c r="A2814" s="64"/>
      <c r="B2814" s="68"/>
    </row>
    <row r="2815" customHeight="1" spans="1:2">
      <c r="A2815" s="64"/>
      <c r="B2815" s="68"/>
    </row>
    <row r="2816" customHeight="1" spans="1:2">
      <c r="A2816" s="64"/>
      <c r="B2816" s="68"/>
    </row>
    <row r="2817" customHeight="1" spans="1:2">
      <c r="A2817" s="64"/>
      <c r="B2817" s="68"/>
    </row>
    <row r="2818" customHeight="1" spans="1:2">
      <c r="A2818" s="64"/>
      <c r="B2818" s="68"/>
    </row>
    <row r="2819" customHeight="1" spans="1:2">
      <c r="A2819" s="64"/>
      <c r="B2819" s="68"/>
    </row>
    <row r="2820" customHeight="1" spans="1:2">
      <c r="A2820" s="64"/>
      <c r="B2820" s="68"/>
    </row>
    <row r="2821" customHeight="1" spans="1:2">
      <c r="A2821" s="64"/>
      <c r="B2821" s="68"/>
    </row>
    <row r="2822" customHeight="1" spans="1:2">
      <c r="A2822" s="64"/>
      <c r="B2822" s="68"/>
    </row>
    <row r="2823" customHeight="1" spans="1:2">
      <c r="A2823" s="64"/>
      <c r="B2823" s="68"/>
    </row>
    <row r="2824" customHeight="1" spans="1:2">
      <c r="A2824" s="64"/>
      <c r="B2824" s="68"/>
    </row>
    <row r="2825" customHeight="1" spans="1:2">
      <c r="A2825" s="64"/>
      <c r="B2825" s="68"/>
    </row>
    <row r="2826" customHeight="1" spans="1:2">
      <c r="A2826" s="64"/>
      <c r="B2826" s="68"/>
    </row>
    <row r="2827" customHeight="1" spans="1:2">
      <c r="A2827" s="64"/>
      <c r="B2827" s="68"/>
    </row>
    <row r="2828" customHeight="1" spans="1:2">
      <c r="A2828" s="64"/>
      <c r="B2828" s="68"/>
    </row>
    <row r="2829" customHeight="1" spans="1:2">
      <c r="A2829" s="64"/>
      <c r="B2829" s="68"/>
    </row>
    <row r="2830" customHeight="1" spans="1:2">
      <c r="A2830" s="64"/>
      <c r="B2830" s="68"/>
    </row>
    <row r="2831" customHeight="1" spans="1:2">
      <c r="A2831" s="64"/>
      <c r="B2831" s="68"/>
    </row>
    <row r="2832" customHeight="1" spans="1:2">
      <c r="A2832" s="64"/>
      <c r="B2832" s="68"/>
    </row>
    <row r="2833" customHeight="1" spans="1:2">
      <c r="A2833" s="64"/>
      <c r="B2833" s="68"/>
    </row>
    <row r="2834" customHeight="1" spans="1:2">
      <c r="A2834" s="64"/>
      <c r="B2834" s="68"/>
    </row>
    <row r="2835" customHeight="1" spans="1:2">
      <c r="A2835" s="64"/>
      <c r="B2835" s="68"/>
    </row>
    <row r="2836" customHeight="1" spans="1:2">
      <c r="A2836" s="64"/>
      <c r="B2836" s="68"/>
    </row>
    <row r="2837" customHeight="1" spans="1:2">
      <c r="A2837" s="64"/>
      <c r="B2837" s="68"/>
    </row>
    <row r="2838" customHeight="1" spans="1:2">
      <c r="A2838" s="64"/>
      <c r="B2838" s="68"/>
    </row>
    <row r="2839" customHeight="1" spans="1:2">
      <c r="A2839" s="64"/>
      <c r="B2839" s="68"/>
    </row>
    <row r="2840" customHeight="1" spans="1:2">
      <c r="A2840" s="64"/>
      <c r="B2840" s="68"/>
    </row>
    <row r="2841" customHeight="1" spans="1:2">
      <c r="A2841" s="64"/>
      <c r="B2841" s="68"/>
    </row>
    <row r="2842" customHeight="1" spans="1:2">
      <c r="A2842" s="64"/>
      <c r="B2842" s="68"/>
    </row>
    <row r="2843" customHeight="1" spans="1:2">
      <c r="A2843" s="64"/>
      <c r="B2843" s="68"/>
    </row>
    <row r="2844" customHeight="1" spans="1:2">
      <c r="A2844" s="64"/>
      <c r="B2844" s="68"/>
    </row>
    <row r="2845" customHeight="1" spans="1:2">
      <c r="A2845" s="64"/>
      <c r="B2845" s="68"/>
    </row>
    <row r="2846" customHeight="1" spans="1:2">
      <c r="A2846" s="64"/>
      <c r="B2846" s="68"/>
    </row>
    <row r="2847" customHeight="1" spans="1:2">
      <c r="A2847" s="64"/>
      <c r="B2847" s="68"/>
    </row>
    <row r="2848" customHeight="1" spans="1:2">
      <c r="A2848" s="64"/>
      <c r="B2848" s="68"/>
    </row>
    <row r="2849" customHeight="1" spans="1:2">
      <c r="A2849" s="64"/>
      <c r="B2849" s="68"/>
    </row>
    <row r="2850" customHeight="1" spans="1:2">
      <c r="A2850" s="64"/>
      <c r="B2850" s="68"/>
    </row>
    <row r="2851" customHeight="1" spans="1:2">
      <c r="A2851" s="64"/>
      <c r="B2851" s="68"/>
    </row>
    <row r="2852" customHeight="1" spans="1:2">
      <c r="A2852" s="64"/>
      <c r="B2852" s="68"/>
    </row>
    <row r="2853" customHeight="1" spans="1:2">
      <c r="A2853" s="64"/>
      <c r="B2853" s="68"/>
    </row>
    <row r="2854" customHeight="1" spans="1:2">
      <c r="A2854" s="64"/>
      <c r="B2854" s="68"/>
    </row>
    <row r="2855" customHeight="1" spans="1:2">
      <c r="A2855" s="64"/>
      <c r="B2855" s="68"/>
    </row>
    <row r="2856" customHeight="1" spans="1:2">
      <c r="A2856" s="64"/>
      <c r="B2856" s="68"/>
    </row>
    <row r="2857" customHeight="1" spans="1:2">
      <c r="A2857" s="64"/>
      <c r="B2857" s="68"/>
    </row>
    <row r="2858" customHeight="1" spans="1:2">
      <c r="A2858" s="64"/>
      <c r="B2858" s="68"/>
    </row>
    <row r="2859" customHeight="1" spans="1:2">
      <c r="A2859" s="64"/>
      <c r="B2859" s="68"/>
    </row>
    <row r="2860" customHeight="1" spans="1:2">
      <c r="A2860" s="64"/>
      <c r="B2860" s="68"/>
    </row>
    <row r="2861" customHeight="1" spans="1:2">
      <c r="A2861" s="64"/>
      <c r="B2861" s="68"/>
    </row>
    <row r="2862" customHeight="1" spans="1:2">
      <c r="A2862" s="64"/>
      <c r="B2862" s="68"/>
    </row>
    <row r="2863" customHeight="1" spans="1:2">
      <c r="A2863" s="64"/>
      <c r="B2863" s="68"/>
    </row>
    <row r="2864" customHeight="1" spans="1:2">
      <c r="A2864" s="64"/>
      <c r="B2864" s="68"/>
    </row>
    <row r="2865" customHeight="1" spans="1:2">
      <c r="A2865" s="64"/>
      <c r="B2865" s="68"/>
    </row>
    <row r="2866" customHeight="1" spans="1:2">
      <c r="A2866" s="64"/>
      <c r="B2866" s="68"/>
    </row>
    <row r="2867" customHeight="1" spans="1:2">
      <c r="A2867" s="64"/>
      <c r="B2867" s="68"/>
    </row>
    <row r="2868" customHeight="1" spans="1:2">
      <c r="A2868" s="64"/>
      <c r="B2868" s="68"/>
    </row>
    <row r="2869" customHeight="1" spans="1:2">
      <c r="A2869" s="64"/>
      <c r="B2869" s="68"/>
    </row>
    <row r="2870" customHeight="1" spans="1:2">
      <c r="A2870" s="64"/>
      <c r="B2870" s="68"/>
    </row>
    <row r="2871" customHeight="1" spans="1:2">
      <c r="A2871" s="64"/>
      <c r="B2871" s="68"/>
    </row>
    <row r="2872" customHeight="1" spans="1:2">
      <c r="A2872" s="64"/>
      <c r="B2872" s="68"/>
    </row>
    <row r="2873" customHeight="1" spans="1:2">
      <c r="A2873" s="64"/>
      <c r="B2873" s="68"/>
    </row>
    <row r="2874" customHeight="1" spans="1:2">
      <c r="A2874" s="64"/>
      <c r="B2874" s="68"/>
    </row>
    <row r="2875" customHeight="1" spans="1:2">
      <c r="A2875" s="64"/>
      <c r="B2875" s="68"/>
    </row>
    <row r="2876" customHeight="1" spans="1:2">
      <c r="A2876" s="64"/>
      <c r="B2876" s="68"/>
    </row>
    <row r="2877" customHeight="1" spans="1:2">
      <c r="A2877" s="64"/>
      <c r="B2877" s="68"/>
    </row>
    <row r="2878" customHeight="1" spans="1:2">
      <c r="A2878" s="64"/>
      <c r="B2878" s="68"/>
    </row>
    <row r="2879" customHeight="1" spans="1:2">
      <c r="A2879" s="64"/>
      <c r="B2879" s="68"/>
    </row>
    <row r="2880" customHeight="1" spans="1:2">
      <c r="A2880" s="64"/>
      <c r="B2880" s="68"/>
    </row>
    <row r="2881" customHeight="1" spans="1:2">
      <c r="A2881" s="64"/>
      <c r="B2881" s="68"/>
    </row>
    <row r="2882" customHeight="1" spans="1:2">
      <c r="A2882" s="64"/>
      <c r="B2882" s="68"/>
    </row>
    <row r="2883" customHeight="1" spans="1:2">
      <c r="A2883" s="64"/>
      <c r="B2883" s="68"/>
    </row>
    <row r="2884" customHeight="1" spans="1:2">
      <c r="A2884" s="64"/>
      <c r="B2884" s="68"/>
    </row>
    <row r="2885" customHeight="1" spans="1:2">
      <c r="A2885" s="64"/>
      <c r="B2885" s="68"/>
    </row>
    <row r="2886" customHeight="1" spans="1:2">
      <c r="A2886" s="64"/>
      <c r="B2886" s="68"/>
    </row>
    <row r="2887" customHeight="1" spans="1:2">
      <c r="A2887" s="64"/>
      <c r="B2887" s="68"/>
    </row>
    <row r="2888" customHeight="1" spans="1:2">
      <c r="A2888" s="64"/>
      <c r="B2888" s="68"/>
    </row>
    <row r="2889" customHeight="1" spans="1:2">
      <c r="A2889" s="64"/>
      <c r="B2889" s="68"/>
    </row>
    <row r="2890" customHeight="1" spans="1:2">
      <c r="A2890" s="64"/>
      <c r="B2890" s="68"/>
    </row>
    <row r="2891" customHeight="1" spans="1:2">
      <c r="A2891" s="64"/>
      <c r="B2891" s="68"/>
    </row>
    <row r="2892" customHeight="1" spans="1:2">
      <c r="A2892" s="64"/>
      <c r="B2892" s="68"/>
    </row>
    <row r="2893" customHeight="1" spans="1:2">
      <c r="A2893" s="64"/>
      <c r="B2893" s="68"/>
    </row>
    <row r="2894" customHeight="1" spans="1:2">
      <c r="A2894" s="64"/>
      <c r="B2894" s="68"/>
    </row>
    <row r="2895" customHeight="1" spans="1:2">
      <c r="A2895" s="64"/>
      <c r="B2895" s="68"/>
    </row>
    <row r="2896" customHeight="1" spans="1:2">
      <c r="A2896" s="64"/>
      <c r="B2896" s="68"/>
    </row>
    <row r="2897" customHeight="1" spans="1:2">
      <c r="A2897" s="64"/>
      <c r="B2897" s="68"/>
    </row>
    <row r="2898" customHeight="1" spans="1:2">
      <c r="A2898" s="64"/>
      <c r="B2898" s="68"/>
    </row>
    <row r="2899" customHeight="1" spans="1:2">
      <c r="A2899" s="64"/>
      <c r="B2899" s="68"/>
    </row>
    <row r="2900" customHeight="1" spans="1:2">
      <c r="A2900" s="64"/>
      <c r="B2900" s="68"/>
    </row>
    <row r="2901" customHeight="1" spans="1:2">
      <c r="A2901" s="64"/>
      <c r="B2901" s="68"/>
    </row>
    <row r="2902" customHeight="1" spans="1:2">
      <c r="A2902" s="64"/>
      <c r="B2902" s="68"/>
    </row>
    <row r="2903" customHeight="1" spans="1:2">
      <c r="A2903" s="64"/>
      <c r="B2903" s="68"/>
    </row>
    <row r="2904" customHeight="1" spans="1:2">
      <c r="A2904" s="64"/>
      <c r="B2904" s="68"/>
    </row>
    <row r="2905" customHeight="1" spans="1:2">
      <c r="A2905" s="64"/>
      <c r="B2905" s="68"/>
    </row>
    <row r="2906" customHeight="1" spans="1:2">
      <c r="A2906" s="64"/>
      <c r="B2906" s="68"/>
    </row>
    <row r="2907" customHeight="1" spans="1:2">
      <c r="A2907" s="64"/>
      <c r="B2907" s="68"/>
    </row>
    <row r="2908" customHeight="1" spans="1:2">
      <c r="A2908" s="64"/>
      <c r="B2908" s="68"/>
    </row>
    <row r="2909" customHeight="1" spans="1:2">
      <c r="A2909" s="64"/>
      <c r="B2909" s="68"/>
    </row>
    <row r="2910" customHeight="1" spans="1:2">
      <c r="A2910" s="64"/>
      <c r="B2910" s="68"/>
    </row>
    <row r="2911" customHeight="1" spans="1:2">
      <c r="A2911" s="64"/>
      <c r="B2911" s="68"/>
    </row>
    <row r="2912" customHeight="1" spans="1:2">
      <c r="A2912" s="64"/>
      <c r="B2912" s="68"/>
    </row>
    <row r="2913" customHeight="1" spans="1:2">
      <c r="A2913" s="64"/>
      <c r="B2913" s="68"/>
    </row>
    <row r="2914" customHeight="1" spans="1:2">
      <c r="A2914" s="64"/>
      <c r="B2914" s="68"/>
    </row>
    <row r="2915" customHeight="1" spans="1:2">
      <c r="A2915" s="64"/>
      <c r="B2915" s="68"/>
    </row>
    <row r="2916" customHeight="1" spans="1:2">
      <c r="A2916" s="64"/>
      <c r="B2916" s="68"/>
    </row>
    <row r="2917" customHeight="1" spans="1:2">
      <c r="A2917" s="64"/>
      <c r="B2917" s="68"/>
    </row>
    <row r="2918" customHeight="1" spans="1:2">
      <c r="A2918" s="64"/>
      <c r="B2918" s="68"/>
    </row>
    <row r="2919" customHeight="1" spans="1:2">
      <c r="A2919" s="64"/>
      <c r="B2919" s="68"/>
    </row>
    <row r="2920" customHeight="1" spans="1:2">
      <c r="A2920" s="64"/>
      <c r="B2920" s="68"/>
    </row>
    <row r="2921" customHeight="1" spans="1:2">
      <c r="A2921" s="64"/>
      <c r="B2921" s="68"/>
    </row>
    <row r="2922" customHeight="1" spans="1:2">
      <c r="A2922" s="64"/>
      <c r="B2922" s="68"/>
    </row>
    <row r="2923" customHeight="1" spans="1:2">
      <c r="A2923" s="64"/>
      <c r="B2923" s="68"/>
    </row>
    <row r="2924" customHeight="1" spans="1:2">
      <c r="A2924" s="64"/>
      <c r="B2924" s="68"/>
    </row>
    <row r="2925" customHeight="1" spans="1:2">
      <c r="A2925" s="64"/>
      <c r="B2925" s="68"/>
    </row>
    <row r="2926" customHeight="1" spans="1:2">
      <c r="A2926" s="64"/>
      <c r="B2926" s="68"/>
    </row>
    <row r="2927" customHeight="1" spans="1:2">
      <c r="A2927" s="64"/>
      <c r="B2927" s="68"/>
    </row>
    <row r="2928" customHeight="1" spans="1:2">
      <c r="A2928" s="64"/>
      <c r="B2928" s="68"/>
    </row>
    <row r="2929" customHeight="1" spans="1:2">
      <c r="A2929" s="64"/>
      <c r="B2929" s="68"/>
    </row>
    <row r="2930" customHeight="1" spans="1:2">
      <c r="A2930" s="64"/>
      <c r="B2930" s="68"/>
    </row>
    <row r="2931" customHeight="1" spans="1:2">
      <c r="A2931" s="64"/>
      <c r="B2931" s="68"/>
    </row>
    <row r="2932" customHeight="1" spans="1:2">
      <c r="A2932" s="64"/>
      <c r="B2932" s="68"/>
    </row>
    <row r="2933" customHeight="1" spans="1:2">
      <c r="A2933" s="64"/>
      <c r="B2933" s="68"/>
    </row>
    <row r="2934" customHeight="1" spans="1:2">
      <c r="A2934" s="64"/>
      <c r="B2934" s="68"/>
    </row>
    <row r="2935" customHeight="1" spans="1:2">
      <c r="A2935" s="64"/>
      <c r="B2935" s="68"/>
    </row>
    <row r="2936" customHeight="1" spans="1:2">
      <c r="A2936" s="64"/>
      <c r="B2936" s="68"/>
    </row>
    <row r="2937" customHeight="1" spans="1:2">
      <c r="A2937" s="64"/>
      <c r="B2937" s="68"/>
    </row>
    <row r="2938" customHeight="1" spans="1:2">
      <c r="A2938" s="64"/>
      <c r="B2938" s="68"/>
    </row>
    <row r="2939" customHeight="1" spans="1:2">
      <c r="A2939" s="64"/>
      <c r="B2939" s="68"/>
    </row>
    <row r="2940" customHeight="1" spans="1:2">
      <c r="A2940" s="64"/>
      <c r="B2940" s="68"/>
    </row>
    <row r="2941" customHeight="1" spans="1:2">
      <c r="A2941" s="64"/>
      <c r="B2941" s="68"/>
    </row>
    <row r="2942" customHeight="1" spans="1:2">
      <c r="A2942" s="64"/>
      <c r="B2942" s="68"/>
    </row>
    <row r="2943" customHeight="1" spans="1:2">
      <c r="A2943" s="64"/>
      <c r="B2943" s="68"/>
    </row>
    <row r="2944" customHeight="1" spans="1:2">
      <c r="A2944" s="64"/>
      <c r="B2944" s="68"/>
    </row>
    <row r="2945" customHeight="1" spans="1:2">
      <c r="A2945" s="64"/>
      <c r="B2945" s="68"/>
    </row>
    <row r="2946" customHeight="1" spans="1:2">
      <c r="A2946" s="64"/>
      <c r="B2946" s="68"/>
    </row>
    <row r="2947" customHeight="1" spans="1:2">
      <c r="A2947" s="64"/>
      <c r="B2947" s="68"/>
    </row>
    <row r="2948" customHeight="1" spans="1:2">
      <c r="A2948" s="64"/>
      <c r="B2948" s="68"/>
    </row>
    <row r="2949" customHeight="1" spans="1:2">
      <c r="A2949" s="64"/>
      <c r="B2949" s="68"/>
    </row>
    <row r="2950" customHeight="1" spans="1:2">
      <c r="A2950" s="64"/>
      <c r="B2950" s="68"/>
    </row>
    <row r="2951" customHeight="1" spans="1:2">
      <c r="A2951" s="64"/>
      <c r="B2951" s="68"/>
    </row>
    <row r="2952" customHeight="1" spans="1:2">
      <c r="A2952" s="64"/>
      <c r="B2952" s="68"/>
    </row>
    <row r="2953" customHeight="1" spans="1:2">
      <c r="A2953" s="64"/>
      <c r="B2953" s="68"/>
    </row>
    <row r="2954" customHeight="1" spans="1:2">
      <c r="A2954" s="64"/>
      <c r="B2954" s="68"/>
    </row>
    <row r="2955" customHeight="1" spans="1:2">
      <c r="A2955" s="64"/>
      <c r="B2955" s="68"/>
    </row>
    <row r="2956" customHeight="1" spans="1:2">
      <c r="A2956" s="64"/>
      <c r="B2956" s="68"/>
    </row>
    <row r="2957" customHeight="1" spans="1:2">
      <c r="A2957" s="64"/>
      <c r="B2957" s="68"/>
    </row>
    <row r="2958" customHeight="1" spans="1:2">
      <c r="A2958" s="64"/>
      <c r="B2958" s="68"/>
    </row>
    <row r="2959" customHeight="1" spans="1:2">
      <c r="A2959" s="64"/>
      <c r="B2959" s="68"/>
    </row>
    <row r="2960" customHeight="1" spans="1:2">
      <c r="A2960" s="64"/>
      <c r="B2960" s="68"/>
    </row>
    <row r="2961" customHeight="1" spans="1:2">
      <c r="A2961" s="64"/>
      <c r="B2961" s="68"/>
    </row>
    <row r="2962" customHeight="1" spans="1:2">
      <c r="A2962" s="64"/>
      <c r="B2962" s="68"/>
    </row>
    <row r="2963" customHeight="1" spans="1:2">
      <c r="A2963" s="64"/>
      <c r="B2963" s="68"/>
    </row>
    <row r="2964" customHeight="1" spans="1:2">
      <c r="A2964" s="64"/>
      <c r="B2964" s="68"/>
    </row>
    <row r="2965" customHeight="1" spans="1:2">
      <c r="A2965" s="64"/>
      <c r="B2965" s="68"/>
    </row>
    <row r="2966" customHeight="1" spans="1:2">
      <c r="A2966" s="64"/>
      <c r="B2966" s="68"/>
    </row>
    <row r="2967" customHeight="1" spans="1:2">
      <c r="A2967" s="64"/>
      <c r="B2967" s="68"/>
    </row>
    <row r="2968" customHeight="1" spans="1:2">
      <c r="A2968" s="64"/>
      <c r="B2968" s="68"/>
    </row>
    <row r="2969" customHeight="1" spans="1:2">
      <c r="A2969" s="64"/>
      <c r="B2969" s="68"/>
    </row>
    <row r="2970" customHeight="1" spans="1:2">
      <c r="A2970" s="64"/>
      <c r="B2970" s="68"/>
    </row>
    <row r="2971" customHeight="1" spans="1:2">
      <c r="A2971" s="64"/>
      <c r="B2971" s="68"/>
    </row>
    <row r="2972" customHeight="1" spans="1:2">
      <c r="A2972" s="64"/>
      <c r="B2972" s="68"/>
    </row>
    <row r="2973" customHeight="1" spans="1:2">
      <c r="A2973" s="64"/>
      <c r="B2973" s="68"/>
    </row>
    <row r="2974" customHeight="1" spans="1:2">
      <c r="A2974" s="64"/>
      <c r="B2974" s="68"/>
    </row>
    <row r="2975" customHeight="1" spans="1:2">
      <c r="A2975" s="64"/>
      <c r="B2975" s="68"/>
    </row>
    <row r="2976" customHeight="1" spans="1:2">
      <c r="A2976" s="64"/>
      <c r="B2976" s="68"/>
    </row>
    <row r="2977" customHeight="1" spans="1:2">
      <c r="A2977" s="64"/>
      <c r="B2977" s="68"/>
    </row>
    <row r="2978" customHeight="1" spans="1:2">
      <c r="A2978" s="64"/>
      <c r="B2978" s="68"/>
    </row>
    <row r="2979" customHeight="1" spans="1:2">
      <c r="A2979" s="64"/>
      <c r="B2979" s="68"/>
    </row>
    <row r="2980" customHeight="1" spans="1:2">
      <c r="A2980" s="64"/>
      <c r="B2980" s="68"/>
    </row>
    <row r="2981" customHeight="1" spans="1:2">
      <c r="A2981" s="64"/>
      <c r="B2981" s="68"/>
    </row>
    <row r="2982" customHeight="1" spans="1:2">
      <c r="A2982" s="64"/>
      <c r="B2982" s="68"/>
    </row>
    <row r="2983" customHeight="1" spans="1:2">
      <c r="A2983" s="64"/>
      <c r="B2983" s="68"/>
    </row>
    <row r="2984" customHeight="1" spans="1:2">
      <c r="A2984" s="64"/>
      <c r="B2984" s="68"/>
    </row>
    <row r="2985" customHeight="1" spans="1:2">
      <c r="A2985" s="64"/>
      <c r="B2985" s="68"/>
    </row>
    <row r="2986" customHeight="1" spans="1:2">
      <c r="A2986" s="64"/>
      <c r="B2986" s="68"/>
    </row>
    <row r="2987" customHeight="1" spans="1:2">
      <c r="A2987" s="64"/>
      <c r="B2987" s="68"/>
    </row>
    <row r="2988" customHeight="1" spans="1:2">
      <c r="A2988" s="64"/>
      <c r="B2988" s="68"/>
    </row>
    <row r="2989" customHeight="1" spans="1:2">
      <c r="A2989" s="64"/>
      <c r="B2989" s="68"/>
    </row>
    <row r="2990" customHeight="1" spans="1:2">
      <c r="A2990" s="64"/>
      <c r="B2990" s="68"/>
    </row>
    <row r="2991" customHeight="1" spans="1:2">
      <c r="A2991" s="64"/>
      <c r="B2991" s="68"/>
    </row>
    <row r="2992" customHeight="1" spans="1:2">
      <c r="A2992" s="64"/>
      <c r="B2992" s="68"/>
    </row>
    <row r="2993" customHeight="1" spans="1:2">
      <c r="A2993" s="64"/>
      <c r="B2993" s="68"/>
    </row>
    <row r="2994" customHeight="1" spans="1:2">
      <c r="A2994" s="64"/>
      <c r="B2994" s="68"/>
    </row>
    <row r="2995" customHeight="1" spans="1:2">
      <c r="A2995" s="64"/>
      <c r="B2995" s="68"/>
    </row>
    <row r="2996" customHeight="1" spans="1:2">
      <c r="A2996" s="64"/>
      <c r="B2996" s="68"/>
    </row>
    <row r="2997" customHeight="1" spans="1:2">
      <c r="A2997" s="64"/>
      <c r="B2997" s="68"/>
    </row>
    <row r="2998" customHeight="1" spans="1:2">
      <c r="A2998" s="64"/>
      <c r="B2998" s="68"/>
    </row>
    <row r="2999" customHeight="1" spans="1:2">
      <c r="A2999" s="64"/>
      <c r="B2999" s="68"/>
    </row>
    <row r="3000" customHeight="1" spans="1:2">
      <c r="A3000" s="64"/>
      <c r="B3000" s="68"/>
    </row>
    <row r="3001" customHeight="1" spans="1:2">
      <c r="A3001" s="64"/>
      <c r="B3001" s="68"/>
    </row>
    <row r="3002" customHeight="1" spans="1:2">
      <c r="A3002" s="64"/>
      <c r="B3002" s="68"/>
    </row>
    <row r="3003" customHeight="1" spans="1:2">
      <c r="A3003" s="64"/>
      <c r="B3003" s="68"/>
    </row>
    <row r="3004" customHeight="1" spans="1:2">
      <c r="A3004" s="64"/>
      <c r="B3004" s="68"/>
    </row>
    <row r="3005" customHeight="1" spans="1:2">
      <c r="A3005" s="64"/>
      <c r="B3005" s="68"/>
    </row>
    <row r="3006" customHeight="1" spans="1:2">
      <c r="A3006" s="64"/>
      <c r="B3006" s="68"/>
    </row>
    <row r="3007" customHeight="1" spans="1:2">
      <c r="A3007" s="64"/>
      <c r="B3007" s="68"/>
    </row>
    <row r="3008" customHeight="1" spans="1:2">
      <c r="A3008" s="64"/>
      <c r="B3008" s="68"/>
    </row>
    <row r="3009" customHeight="1" spans="1:2">
      <c r="A3009" s="64"/>
      <c r="B3009" s="68"/>
    </row>
    <row r="3010" customHeight="1" spans="1:2">
      <c r="A3010" s="64"/>
      <c r="B3010" s="68"/>
    </row>
    <row r="3011" customHeight="1" spans="1:2">
      <c r="A3011" s="64"/>
      <c r="B3011" s="68"/>
    </row>
    <row r="3012" customHeight="1" spans="1:2">
      <c r="A3012" s="64"/>
      <c r="B3012" s="68"/>
    </row>
    <row r="3013" customHeight="1" spans="1:2">
      <c r="A3013" s="64"/>
      <c r="B3013" s="68"/>
    </row>
    <row r="3014" customHeight="1" spans="1:2">
      <c r="A3014" s="64"/>
      <c r="B3014" s="68"/>
    </row>
    <row r="3015" customHeight="1" spans="1:2">
      <c r="A3015" s="64"/>
      <c r="B3015" s="68"/>
    </row>
    <row r="3016" customHeight="1" spans="1:2">
      <c r="A3016" s="64"/>
      <c r="B3016" s="68"/>
    </row>
    <row r="3017" customHeight="1" spans="1:2">
      <c r="A3017" s="64"/>
      <c r="B3017" s="68"/>
    </row>
    <row r="3018" customHeight="1" spans="1:2">
      <c r="A3018" s="64"/>
      <c r="B3018" s="68"/>
    </row>
    <row r="3019" customHeight="1" spans="1:2">
      <c r="A3019" s="64"/>
      <c r="B3019" s="68"/>
    </row>
    <row r="3020" customHeight="1" spans="1:2">
      <c r="A3020" s="64"/>
      <c r="B3020" s="68"/>
    </row>
    <row r="3021" customHeight="1" spans="1:2">
      <c r="A3021" s="64"/>
      <c r="B3021" s="68"/>
    </row>
    <row r="3022" customHeight="1" spans="1:2">
      <c r="A3022" s="64"/>
      <c r="B3022" s="68"/>
    </row>
    <row r="3023" customHeight="1" spans="1:2">
      <c r="A3023" s="64"/>
      <c r="B3023" s="68"/>
    </row>
    <row r="3024" customHeight="1" spans="1:2">
      <c r="A3024" s="64"/>
      <c r="B3024" s="68"/>
    </row>
    <row r="3025" customHeight="1" spans="1:2">
      <c r="A3025" s="64"/>
      <c r="B3025" s="68"/>
    </row>
    <row r="3026" customHeight="1" spans="1:2">
      <c r="A3026" s="64"/>
      <c r="B3026" s="68"/>
    </row>
    <row r="3027" customHeight="1" spans="1:2">
      <c r="A3027" s="64"/>
      <c r="B3027" s="68"/>
    </row>
    <row r="3028" customHeight="1" spans="1:2">
      <c r="A3028" s="64"/>
      <c r="B3028" s="68"/>
    </row>
    <row r="3029" customHeight="1" spans="1:2">
      <c r="A3029" s="64"/>
      <c r="B3029" s="68"/>
    </row>
    <row r="3030" customHeight="1" spans="1:2">
      <c r="A3030" s="64"/>
      <c r="B3030" s="68"/>
    </row>
    <row r="3031" customHeight="1" spans="1:2">
      <c r="A3031" s="64"/>
      <c r="B3031" s="68"/>
    </row>
    <row r="3032" customHeight="1" spans="1:2">
      <c r="A3032" s="64"/>
      <c r="B3032" s="68"/>
    </row>
    <row r="3033" customHeight="1" spans="1:2">
      <c r="A3033" s="64"/>
      <c r="B3033" s="68"/>
    </row>
    <row r="3034" customHeight="1" spans="1:2">
      <c r="A3034" s="64"/>
      <c r="B3034" s="68"/>
    </row>
    <row r="3035" customHeight="1" spans="1:2">
      <c r="A3035" s="64"/>
      <c r="B3035" s="68"/>
    </row>
    <row r="3036" customHeight="1" spans="1:2">
      <c r="A3036" s="64"/>
      <c r="B3036" s="68"/>
    </row>
    <row r="3037" customHeight="1" spans="1:2">
      <c r="A3037" s="64"/>
      <c r="B3037" s="68"/>
    </row>
    <row r="3038" customHeight="1" spans="1:2">
      <c r="A3038" s="64"/>
      <c r="B3038" s="68"/>
    </row>
    <row r="3039" customHeight="1" spans="1:2">
      <c r="A3039" s="64"/>
      <c r="B3039" s="68"/>
    </row>
    <row r="3040" customHeight="1" spans="1:2">
      <c r="A3040" s="64"/>
      <c r="B3040" s="68"/>
    </row>
    <row r="3041" customHeight="1" spans="1:2">
      <c r="A3041" s="64"/>
      <c r="B3041" s="68"/>
    </row>
    <row r="3042" customHeight="1" spans="1:2">
      <c r="A3042" s="64"/>
      <c r="B3042" s="68"/>
    </row>
    <row r="3043" customHeight="1" spans="1:2">
      <c r="A3043" s="64"/>
      <c r="B3043" s="68"/>
    </row>
    <row r="3044" customHeight="1" spans="1:2">
      <c r="A3044" s="64"/>
      <c r="B3044" s="68"/>
    </row>
    <row r="3045" customHeight="1" spans="1:2">
      <c r="A3045" s="64"/>
      <c r="B3045" s="68"/>
    </row>
    <row r="3046" customHeight="1" spans="1:2">
      <c r="A3046" s="64"/>
      <c r="B3046" s="68"/>
    </row>
    <row r="3047" customHeight="1" spans="1:2">
      <c r="A3047" s="64"/>
      <c r="B3047" s="68"/>
    </row>
    <row r="3048" customHeight="1" spans="1:2">
      <c r="A3048" s="64"/>
      <c r="B3048" s="68"/>
    </row>
    <row r="3049" customHeight="1" spans="1:2">
      <c r="A3049" s="64"/>
      <c r="B3049" s="68"/>
    </row>
    <row r="3050" customHeight="1" spans="1:2">
      <c r="A3050" s="64"/>
      <c r="B3050" s="68"/>
    </row>
    <row r="3051" customHeight="1" spans="1:2">
      <c r="A3051" s="64"/>
      <c r="B3051" s="68"/>
    </row>
    <row r="3052" customHeight="1" spans="1:2">
      <c r="A3052" s="64"/>
      <c r="B3052" s="68"/>
    </row>
    <row r="3053" customHeight="1" spans="1:2">
      <c r="A3053" s="64"/>
      <c r="B3053" s="68"/>
    </row>
    <row r="3054" customHeight="1" spans="1:2">
      <c r="A3054" s="64"/>
      <c r="B3054" s="68"/>
    </row>
    <row r="3055" customHeight="1" spans="1:2">
      <c r="A3055" s="64"/>
      <c r="B3055" s="68"/>
    </row>
    <row r="3056" customHeight="1" spans="1:2">
      <c r="A3056" s="64"/>
      <c r="B3056" s="68"/>
    </row>
    <row r="3057" customHeight="1" spans="1:2">
      <c r="A3057" s="64"/>
      <c r="B3057" s="68"/>
    </row>
    <row r="3058" customHeight="1" spans="1:2">
      <c r="A3058" s="64"/>
      <c r="B3058" s="68"/>
    </row>
    <row r="3059" customHeight="1" spans="1:2">
      <c r="A3059" s="64"/>
      <c r="B3059" s="68"/>
    </row>
    <row r="3060" customHeight="1" spans="1:2">
      <c r="A3060" s="64"/>
      <c r="B3060" s="68"/>
    </row>
    <row r="3061" customHeight="1" spans="1:2">
      <c r="A3061" s="64"/>
      <c r="B3061" s="68"/>
    </row>
    <row r="3062" customHeight="1" spans="1:2">
      <c r="A3062" s="64"/>
      <c r="B3062" s="68"/>
    </row>
    <row r="3063" customHeight="1" spans="1:2">
      <c r="A3063" s="64"/>
      <c r="B3063" s="68"/>
    </row>
    <row r="3064" customHeight="1" spans="1:2">
      <c r="A3064" s="64"/>
      <c r="B3064" s="68"/>
    </row>
    <row r="3065" customHeight="1" spans="1:2">
      <c r="A3065" s="64"/>
      <c r="B3065" s="68"/>
    </row>
    <row r="3066" customHeight="1" spans="1:2">
      <c r="A3066" s="64"/>
      <c r="B3066" s="68"/>
    </row>
    <row r="3067" customHeight="1" spans="1:2">
      <c r="A3067" s="64"/>
      <c r="B3067" s="68"/>
    </row>
    <row r="3068" customHeight="1" spans="1:2">
      <c r="A3068" s="64"/>
      <c r="B3068" s="68"/>
    </row>
    <row r="3069" customHeight="1" spans="1:2">
      <c r="A3069" s="64"/>
      <c r="B3069" s="68"/>
    </row>
    <row r="3070" customHeight="1" spans="1:2">
      <c r="A3070" s="64"/>
      <c r="B3070" s="68"/>
    </row>
    <row r="3071" customHeight="1" spans="1:2">
      <c r="A3071" s="64"/>
      <c r="B3071" s="68"/>
    </row>
    <row r="3072" customHeight="1" spans="1:2">
      <c r="A3072" s="64"/>
      <c r="B3072" s="68"/>
    </row>
    <row r="3073" customHeight="1" spans="1:2">
      <c r="A3073" s="64"/>
      <c r="B3073" s="68"/>
    </row>
    <row r="3074" customHeight="1" spans="1:2">
      <c r="A3074" s="64"/>
      <c r="B3074" s="68"/>
    </row>
    <row r="3075" customHeight="1" spans="1:2">
      <c r="A3075" s="64"/>
      <c r="B3075" s="68"/>
    </row>
    <row r="3076" customHeight="1" spans="1:2">
      <c r="A3076" s="64"/>
      <c r="B3076" s="68"/>
    </row>
    <row r="3077" customHeight="1" spans="1:2">
      <c r="A3077" s="64"/>
      <c r="B3077" s="68"/>
    </row>
    <row r="3078" customHeight="1" spans="1:2">
      <c r="A3078" s="64"/>
      <c r="B3078" s="68"/>
    </row>
    <row r="3079" customHeight="1" spans="1:2">
      <c r="A3079" s="64"/>
      <c r="B3079" s="68"/>
    </row>
    <row r="3080" customHeight="1" spans="1:2">
      <c r="A3080" s="64"/>
      <c r="B3080" s="68"/>
    </row>
    <row r="3081" customHeight="1" spans="1:2">
      <c r="A3081" s="64"/>
      <c r="B3081" s="68"/>
    </row>
    <row r="3082" customHeight="1" spans="1:2">
      <c r="A3082" s="64"/>
      <c r="B3082" s="68"/>
    </row>
    <row r="3083" customHeight="1" spans="1:2">
      <c r="A3083" s="64"/>
      <c r="B3083" s="68"/>
    </row>
    <row r="3084" customHeight="1" spans="1:2">
      <c r="A3084" s="64"/>
      <c r="B3084" s="68"/>
    </row>
    <row r="3085" customHeight="1" spans="1:2">
      <c r="A3085" s="64"/>
      <c r="B3085" s="68"/>
    </row>
    <row r="3086" customHeight="1" spans="1:2">
      <c r="A3086" s="64"/>
      <c r="B3086" s="68"/>
    </row>
    <row r="3087" customHeight="1" spans="1:2">
      <c r="A3087" s="64"/>
      <c r="B3087" s="68"/>
    </row>
    <row r="3088" customHeight="1" spans="1:2">
      <c r="A3088" s="64"/>
      <c r="B3088" s="68"/>
    </row>
    <row r="3089" customHeight="1" spans="1:2">
      <c r="A3089" s="64"/>
      <c r="B3089" s="68"/>
    </row>
    <row r="3090" customHeight="1" spans="1:2">
      <c r="A3090" s="64"/>
      <c r="B3090" s="68"/>
    </row>
    <row r="3091" customHeight="1" spans="1:2">
      <c r="A3091" s="64"/>
      <c r="B3091" s="68"/>
    </row>
    <row r="3092" customHeight="1" spans="1:2">
      <c r="A3092" s="64"/>
      <c r="B3092" s="68"/>
    </row>
    <row r="3093" customHeight="1" spans="1:2">
      <c r="A3093" s="64"/>
      <c r="B3093" s="68"/>
    </row>
    <row r="3094" customHeight="1" spans="1:2">
      <c r="A3094" s="64"/>
      <c r="B3094" s="68"/>
    </row>
    <row r="3095" customHeight="1" spans="1:2">
      <c r="A3095" s="64"/>
      <c r="B3095" s="68"/>
    </row>
    <row r="3096" customHeight="1" spans="1:2">
      <c r="A3096" s="64"/>
      <c r="B3096" s="68"/>
    </row>
    <row r="3097" customHeight="1" spans="1:2">
      <c r="A3097" s="64"/>
      <c r="B3097" s="68"/>
    </row>
    <row r="3098" customHeight="1" spans="1:2">
      <c r="A3098" s="64"/>
      <c r="B3098" s="68"/>
    </row>
    <row r="3099" customHeight="1" spans="1:2">
      <c r="A3099" s="64"/>
      <c r="B3099" s="68"/>
    </row>
    <row r="3100" customHeight="1" spans="1:2">
      <c r="A3100" s="64"/>
      <c r="B3100" s="68"/>
    </row>
    <row r="3101" customHeight="1" spans="1:2">
      <c r="A3101" s="64"/>
      <c r="B3101" s="68"/>
    </row>
    <row r="3102" customHeight="1" spans="1:2">
      <c r="A3102" s="64"/>
      <c r="B3102" s="68"/>
    </row>
    <row r="3103" customHeight="1" spans="1:2">
      <c r="A3103" s="64"/>
      <c r="B3103" s="68"/>
    </row>
    <row r="3104" customHeight="1" spans="1:2">
      <c r="A3104" s="64"/>
      <c r="B3104" s="68"/>
    </row>
    <row r="3105" customHeight="1" spans="1:2">
      <c r="A3105" s="64"/>
      <c r="B3105" s="68"/>
    </row>
    <row r="3106" customHeight="1" spans="1:2">
      <c r="A3106" s="64"/>
      <c r="B3106" s="68"/>
    </row>
    <row r="3107" customHeight="1" spans="1:2">
      <c r="A3107" s="64"/>
      <c r="B3107" s="68"/>
    </row>
    <row r="3108" customHeight="1" spans="1:2">
      <c r="A3108" s="64"/>
      <c r="B3108" s="68"/>
    </row>
    <row r="3109" customHeight="1" spans="1:2">
      <c r="A3109" s="64"/>
      <c r="B3109" s="68"/>
    </row>
    <row r="3110" customHeight="1" spans="1:2">
      <c r="A3110" s="64"/>
      <c r="B3110" s="68"/>
    </row>
    <row r="3111" customHeight="1" spans="1:2">
      <c r="A3111" s="64"/>
      <c r="B3111" s="68"/>
    </row>
    <row r="3112" customHeight="1" spans="1:2">
      <c r="A3112" s="64"/>
      <c r="B3112" s="68"/>
    </row>
    <row r="3113" customHeight="1" spans="1:2">
      <c r="A3113" s="64"/>
      <c r="B3113" s="68"/>
    </row>
    <row r="3114" customHeight="1" spans="1:2">
      <c r="A3114" s="64"/>
      <c r="B3114" s="68"/>
    </row>
    <row r="3115" customHeight="1" spans="1:2">
      <c r="A3115" s="64"/>
      <c r="B3115" s="68"/>
    </row>
    <row r="3116" customHeight="1" spans="1:2">
      <c r="A3116" s="64"/>
      <c r="B3116" s="68"/>
    </row>
    <row r="3117" customHeight="1" spans="1:2">
      <c r="A3117" s="64"/>
      <c r="B3117" s="68"/>
    </row>
    <row r="3118" customHeight="1" spans="1:2">
      <c r="A3118" s="64"/>
      <c r="B3118" s="68"/>
    </row>
    <row r="3119" customHeight="1" spans="1:2">
      <c r="A3119" s="64"/>
      <c r="B3119" s="68"/>
    </row>
    <row r="3120" customHeight="1" spans="1:2">
      <c r="A3120" s="64"/>
      <c r="B3120" s="68"/>
    </row>
    <row r="3121" customHeight="1" spans="1:2">
      <c r="A3121" s="64"/>
      <c r="B3121" s="68"/>
    </row>
    <row r="3122" customHeight="1" spans="1:2">
      <c r="A3122" s="64"/>
      <c r="B3122" s="68"/>
    </row>
    <row r="3123" customHeight="1" spans="1:2">
      <c r="A3123" s="64"/>
      <c r="B3123" s="68"/>
    </row>
    <row r="3124" customHeight="1" spans="1:2">
      <c r="A3124" s="64"/>
      <c r="B3124" s="68"/>
    </row>
    <row r="3125" customHeight="1" spans="1:2">
      <c r="A3125" s="64"/>
      <c r="B3125" s="68"/>
    </row>
    <row r="3126" customHeight="1" spans="1:2">
      <c r="A3126" s="64"/>
      <c r="B3126" s="68"/>
    </row>
    <row r="3127" customHeight="1" spans="1:2">
      <c r="A3127" s="64"/>
      <c r="B3127" s="68"/>
    </row>
    <row r="3128" customHeight="1" spans="1:2">
      <c r="A3128" s="64"/>
      <c r="B3128" s="68"/>
    </row>
    <row r="3129" customHeight="1" spans="1:2">
      <c r="A3129" s="64"/>
      <c r="B3129" s="68"/>
    </row>
    <row r="3130" customHeight="1" spans="1:2">
      <c r="A3130" s="64"/>
      <c r="B3130" s="68"/>
    </row>
    <row r="3131" customHeight="1" spans="1:2">
      <c r="A3131" s="64"/>
      <c r="B3131" s="68"/>
    </row>
    <row r="3132" customHeight="1" spans="1:2">
      <c r="A3132" s="64"/>
      <c r="B3132" s="68"/>
    </row>
    <row r="3133" customHeight="1" spans="1:2">
      <c r="A3133" s="64"/>
      <c r="B3133" s="68"/>
    </row>
    <row r="3134" customHeight="1" spans="1:2">
      <c r="A3134" s="64"/>
      <c r="B3134" s="68"/>
    </row>
    <row r="3135" customHeight="1" spans="1:2">
      <c r="A3135" s="64"/>
      <c r="B3135" s="68"/>
    </row>
    <row r="3136" customHeight="1" spans="1:2">
      <c r="A3136" s="64"/>
      <c r="B3136" s="68"/>
    </row>
    <row r="3137" customHeight="1" spans="1:2">
      <c r="A3137" s="64"/>
      <c r="B3137" s="68"/>
    </row>
    <row r="3138" customHeight="1" spans="1:2">
      <c r="A3138" s="64"/>
      <c r="B3138" s="68"/>
    </row>
    <row r="3139" customHeight="1" spans="1:2">
      <c r="A3139" s="64"/>
      <c r="B3139" s="68"/>
    </row>
    <row r="3140" customHeight="1" spans="1:2">
      <c r="A3140" s="64"/>
      <c r="B3140" s="68"/>
    </row>
    <row r="3141" customHeight="1" spans="1:2">
      <c r="A3141" s="64"/>
      <c r="B3141" s="68"/>
    </row>
    <row r="3142" customHeight="1" spans="1:2">
      <c r="A3142" s="64"/>
      <c r="B3142" s="68"/>
    </row>
    <row r="3143" customHeight="1" spans="1:2">
      <c r="A3143" s="64"/>
      <c r="B3143" s="68"/>
    </row>
    <row r="3144" customHeight="1" spans="1:2">
      <c r="A3144" s="64"/>
      <c r="B3144" s="68"/>
    </row>
    <row r="3145" customHeight="1" spans="1:2">
      <c r="A3145" s="64"/>
      <c r="B3145" s="68"/>
    </row>
    <row r="3146" customHeight="1" spans="1:2">
      <c r="A3146" s="64"/>
      <c r="B3146" s="68"/>
    </row>
    <row r="3147" customHeight="1" spans="1:2">
      <c r="A3147" s="64"/>
      <c r="B3147" s="68"/>
    </row>
    <row r="3148" customHeight="1" spans="1:2">
      <c r="A3148" s="64"/>
      <c r="B3148" s="68"/>
    </row>
    <row r="3149" customHeight="1" spans="1:2">
      <c r="A3149" s="64"/>
      <c r="B3149" s="68"/>
    </row>
    <row r="3150" customHeight="1" spans="1:2">
      <c r="A3150" s="64"/>
      <c r="B3150" s="68"/>
    </row>
    <row r="3151" customHeight="1" spans="1:2">
      <c r="A3151" s="64"/>
      <c r="B3151" s="68"/>
    </row>
    <row r="3152" customHeight="1" spans="1:2">
      <c r="A3152" s="64"/>
      <c r="B3152" s="68"/>
    </row>
    <row r="3153" customHeight="1" spans="1:2">
      <c r="A3153" s="64"/>
      <c r="B3153" s="68"/>
    </row>
    <row r="3154" customHeight="1" spans="1:2">
      <c r="A3154" s="64"/>
      <c r="B3154" s="68"/>
    </row>
    <row r="3155" customHeight="1" spans="1:2">
      <c r="A3155" s="64"/>
      <c r="B3155" s="68"/>
    </row>
    <row r="3156" customHeight="1" spans="1:2">
      <c r="A3156" s="64"/>
      <c r="B3156" s="68"/>
    </row>
    <row r="3157" customHeight="1" spans="1:2">
      <c r="A3157" s="64"/>
      <c r="B3157" s="68"/>
    </row>
    <row r="3158" customHeight="1" spans="1:2">
      <c r="A3158" s="64"/>
      <c r="B3158" s="68"/>
    </row>
    <row r="3159" customHeight="1" spans="1:2">
      <c r="A3159" s="64"/>
      <c r="B3159" s="68"/>
    </row>
    <row r="3160" customHeight="1" spans="1:2">
      <c r="A3160" s="64"/>
      <c r="B3160" s="68"/>
    </row>
    <row r="3161" customHeight="1" spans="1:2">
      <c r="A3161" s="64"/>
      <c r="B3161" s="68"/>
    </row>
    <row r="3162" customHeight="1" spans="1:2">
      <c r="A3162" s="64"/>
      <c r="B3162" s="68"/>
    </row>
    <row r="3163" customHeight="1" spans="1:2">
      <c r="A3163" s="64"/>
      <c r="B3163" s="68"/>
    </row>
    <row r="3164" customHeight="1" spans="1:2">
      <c r="A3164" s="64"/>
      <c r="B3164" s="68"/>
    </row>
    <row r="3165" customHeight="1" spans="1:2">
      <c r="A3165" s="64"/>
      <c r="B3165" s="68"/>
    </row>
    <row r="3166" customHeight="1" spans="1:2">
      <c r="A3166" s="64"/>
      <c r="B3166" s="68"/>
    </row>
    <row r="3167" customHeight="1" spans="1:2">
      <c r="A3167" s="64"/>
      <c r="B3167" s="68"/>
    </row>
    <row r="3168" customHeight="1" spans="1:2">
      <c r="A3168" s="64"/>
      <c r="B3168" s="68"/>
    </row>
    <row r="3169" customHeight="1" spans="1:2">
      <c r="A3169" s="64"/>
      <c r="B3169" s="68"/>
    </row>
    <row r="3170" customHeight="1" spans="1:2">
      <c r="A3170" s="64"/>
      <c r="B3170" s="68"/>
    </row>
    <row r="3171" customHeight="1" spans="1:2">
      <c r="A3171" s="64"/>
      <c r="B3171" s="68"/>
    </row>
    <row r="3172" customHeight="1" spans="1:2">
      <c r="A3172" s="64"/>
      <c r="B3172" s="68"/>
    </row>
    <row r="3173" customHeight="1" spans="1:2">
      <c r="A3173" s="64"/>
      <c r="B3173" s="68"/>
    </row>
    <row r="3174" customHeight="1" spans="1:2">
      <c r="A3174" s="64"/>
      <c r="B3174" s="68"/>
    </row>
    <row r="3175" customHeight="1" spans="1:2">
      <c r="A3175" s="64"/>
      <c r="B3175" s="68"/>
    </row>
    <row r="3176" customHeight="1" spans="1:2">
      <c r="A3176" s="64"/>
      <c r="B3176" s="68"/>
    </row>
    <row r="3177" customHeight="1" spans="1:2">
      <c r="A3177" s="64"/>
      <c r="B3177" s="68"/>
    </row>
    <row r="3178" customHeight="1" spans="1:2">
      <c r="A3178" s="64"/>
      <c r="B3178" s="68"/>
    </row>
    <row r="3179" customHeight="1" spans="1:2">
      <c r="A3179" s="64"/>
      <c r="B3179" s="68"/>
    </row>
    <row r="3180" customHeight="1" spans="1:2">
      <c r="A3180" s="64"/>
      <c r="B3180" s="68"/>
    </row>
    <row r="3181" customHeight="1" spans="1:2">
      <c r="A3181" s="64"/>
      <c r="B3181" s="68"/>
    </row>
    <row r="3182" customHeight="1" spans="1:2">
      <c r="A3182" s="64"/>
      <c r="B3182" s="68"/>
    </row>
    <row r="3183" customHeight="1" spans="1:2">
      <c r="A3183" s="64"/>
      <c r="B3183" s="68"/>
    </row>
    <row r="3184" customHeight="1" spans="1:2">
      <c r="A3184" s="64"/>
      <c r="B3184" s="68"/>
    </row>
    <row r="3185" customHeight="1" spans="1:2">
      <c r="A3185" s="64"/>
      <c r="B3185" s="68"/>
    </row>
    <row r="3186" customHeight="1" spans="1:2">
      <c r="A3186" s="64"/>
      <c r="B3186" s="68"/>
    </row>
    <row r="3187" customHeight="1" spans="1:2">
      <c r="A3187" s="64"/>
      <c r="B3187" s="68"/>
    </row>
    <row r="3188" customHeight="1" spans="1:2">
      <c r="A3188" s="64"/>
      <c r="B3188" s="68"/>
    </row>
    <row r="3189" customHeight="1" spans="1:2">
      <c r="A3189" s="64"/>
      <c r="B3189" s="68"/>
    </row>
    <row r="3190" customHeight="1" spans="1:2">
      <c r="A3190" s="64"/>
      <c r="B3190" s="68"/>
    </row>
    <row r="3191" customHeight="1" spans="1:2">
      <c r="A3191" s="64"/>
      <c r="B3191" s="68"/>
    </row>
    <row r="3192" customHeight="1" spans="1:2">
      <c r="A3192" s="64"/>
      <c r="B3192" s="68"/>
    </row>
    <row r="3193" customHeight="1" spans="1:2">
      <c r="A3193" s="64"/>
      <c r="B3193" s="68"/>
    </row>
    <row r="3194" customHeight="1" spans="1:2">
      <c r="A3194" s="64"/>
      <c r="B3194" s="68"/>
    </row>
    <row r="3195" customHeight="1" spans="1:2">
      <c r="A3195" s="64"/>
      <c r="B3195" s="68"/>
    </row>
    <row r="3196" customHeight="1" spans="1:2">
      <c r="A3196" s="64"/>
      <c r="B3196" s="68"/>
    </row>
    <row r="3197" customHeight="1" spans="1:2">
      <c r="A3197" s="64"/>
      <c r="B3197" s="68"/>
    </row>
    <row r="3198" customHeight="1" spans="1:2">
      <c r="A3198" s="64"/>
      <c r="B3198" s="68"/>
    </row>
    <row r="3199" customHeight="1" spans="1:2">
      <c r="A3199" s="64"/>
      <c r="B3199" s="68"/>
    </row>
    <row r="3200" customHeight="1" spans="1:2">
      <c r="A3200" s="64"/>
      <c r="B3200" s="68"/>
    </row>
    <row r="3201" customHeight="1" spans="1:2">
      <c r="A3201" s="64"/>
      <c r="B3201" s="68"/>
    </row>
    <row r="3202" customHeight="1" spans="1:2">
      <c r="A3202" s="64"/>
      <c r="B3202" s="68"/>
    </row>
    <row r="3203" customHeight="1" spans="1:2">
      <c r="A3203" s="64"/>
      <c r="B3203" s="68"/>
    </row>
    <row r="3204" customHeight="1" spans="1:2">
      <c r="A3204" s="64"/>
      <c r="B3204" s="68"/>
    </row>
    <row r="3205" customHeight="1" spans="1:2">
      <c r="A3205" s="64"/>
      <c r="B3205" s="68"/>
    </row>
    <row r="3206" customHeight="1" spans="1:2">
      <c r="A3206" s="64"/>
      <c r="B3206" s="68"/>
    </row>
    <row r="3207" customHeight="1" spans="1:2">
      <c r="A3207" s="64"/>
      <c r="B3207" s="68"/>
    </row>
    <row r="3208" customHeight="1" spans="1:2">
      <c r="A3208" s="64"/>
      <c r="B3208" s="68"/>
    </row>
    <row r="3209" customHeight="1" spans="1:2">
      <c r="A3209" s="64"/>
      <c r="B3209" s="68"/>
    </row>
    <row r="3210" customHeight="1" spans="1:2">
      <c r="A3210" s="64"/>
      <c r="B3210" s="68"/>
    </row>
    <row r="3211" customHeight="1" spans="1:2">
      <c r="A3211" s="64"/>
      <c r="B3211" s="68"/>
    </row>
    <row r="3212" customHeight="1" spans="1:2">
      <c r="A3212" s="64"/>
      <c r="B3212" s="68"/>
    </row>
    <row r="3213" customHeight="1" spans="1:2">
      <c r="A3213" s="64"/>
      <c r="B3213" s="68"/>
    </row>
    <row r="3214" customHeight="1" spans="1:2">
      <c r="A3214" s="64"/>
      <c r="B3214" s="68"/>
    </row>
    <row r="3215" customHeight="1" spans="1:2">
      <c r="A3215" s="64"/>
      <c r="B3215" s="68"/>
    </row>
    <row r="3216" customHeight="1" spans="1:2">
      <c r="A3216" s="64"/>
      <c r="B3216" s="68"/>
    </row>
    <row r="3217" customHeight="1" spans="1:2">
      <c r="A3217" s="64"/>
      <c r="B3217" s="68"/>
    </row>
    <row r="3218" customHeight="1" spans="1:2">
      <c r="A3218" s="64"/>
      <c r="B3218" s="68"/>
    </row>
    <row r="3219" customHeight="1" spans="1:2">
      <c r="A3219" s="64"/>
      <c r="B3219" s="68"/>
    </row>
    <row r="3220" customHeight="1" spans="1:2">
      <c r="A3220" s="64"/>
      <c r="B3220" s="68"/>
    </row>
    <row r="3221" customHeight="1" spans="1:2">
      <c r="A3221" s="64"/>
      <c r="B3221" s="68"/>
    </row>
    <row r="3222" customHeight="1" spans="1:2">
      <c r="A3222" s="64"/>
      <c r="B3222" s="68"/>
    </row>
    <row r="3223" customHeight="1" spans="1:2">
      <c r="A3223" s="64"/>
      <c r="B3223" s="68"/>
    </row>
    <row r="3224" customHeight="1" spans="1:2">
      <c r="A3224" s="64"/>
      <c r="B3224" s="68"/>
    </row>
    <row r="3225" customHeight="1" spans="1:2">
      <c r="A3225" s="64"/>
      <c r="B3225" s="68"/>
    </row>
    <row r="3226" customHeight="1" spans="1:2">
      <c r="A3226" s="64"/>
      <c r="B3226" s="68"/>
    </row>
    <row r="3227" customHeight="1" spans="1:2">
      <c r="A3227" s="64"/>
      <c r="B3227" s="68"/>
    </row>
    <row r="3228" customHeight="1" spans="1:2">
      <c r="A3228" s="64"/>
      <c r="B3228" s="68"/>
    </row>
    <row r="3229" customHeight="1" spans="1:2">
      <c r="A3229" s="64"/>
      <c r="B3229" s="68"/>
    </row>
    <row r="3230" customHeight="1" spans="1:2">
      <c r="A3230" s="64"/>
      <c r="B3230" s="68"/>
    </row>
    <row r="3231" customHeight="1" spans="1:2">
      <c r="A3231" s="64"/>
      <c r="B3231" s="68"/>
    </row>
    <row r="3232" customHeight="1" spans="1:2">
      <c r="A3232" s="64"/>
      <c r="B3232" s="68"/>
    </row>
    <row r="3233" customHeight="1" spans="1:2">
      <c r="A3233" s="64"/>
      <c r="B3233" s="68"/>
    </row>
    <row r="3234" customHeight="1" spans="1:2">
      <c r="A3234" s="64"/>
      <c r="B3234" s="68"/>
    </row>
    <row r="3235" customHeight="1" spans="1:2">
      <c r="A3235" s="64"/>
      <c r="B3235" s="68"/>
    </row>
    <row r="3236" customHeight="1" spans="1:2">
      <c r="A3236" s="64"/>
      <c r="B3236" s="68"/>
    </row>
    <row r="3237" customHeight="1" spans="1:2">
      <c r="A3237" s="64"/>
      <c r="B3237" s="68"/>
    </row>
    <row r="3238" customHeight="1" spans="1:2">
      <c r="A3238" s="64"/>
      <c r="B3238" s="68"/>
    </row>
    <row r="3239" customHeight="1" spans="1:2">
      <c r="A3239" s="64"/>
      <c r="B3239" s="68"/>
    </row>
    <row r="3240" customHeight="1" spans="1:2">
      <c r="A3240" s="64"/>
      <c r="B3240" s="68"/>
    </row>
    <row r="3241" customHeight="1" spans="1:2">
      <c r="A3241" s="64"/>
      <c r="B3241" s="68"/>
    </row>
    <row r="3242" customHeight="1" spans="1:2">
      <c r="A3242" s="64"/>
      <c r="B3242" s="68"/>
    </row>
    <row r="3243" customHeight="1" spans="1:2">
      <c r="A3243" s="64"/>
      <c r="B3243" s="68"/>
    </row>
    <row r="3244" customHeight="1" spans="1:2">
      <c r="A3244" s="64"/>
      <c r="B3244" s="68"/>
    </row>
    <row r="3245" customHeight="1" spans="1:2">
      <c r="A3245" s="64"/>
      <c r="B3245" s="68"/>
    </row>
    <row r="3246" customHeight="1" spans="1:2">
      <c r="A3246" s="64"/>
      <c r="B3246" s="68"/>
    </row>
    <row r="3247" customHeight="1" spans="1:2">
      <c r="A3247" s="64"/>
      <c r="B3247" s="68"/>
    </row>
    <row r="3248" customHeight="1" spans="1:2">
      <c r="A3248" s="64"/>
      <c r="B3248" s="68"/>
    </row>
    <row r="3249" customHeight="1" spans="1:2">
      <c r="A3249" s="64"/>
      <c r="B3249" s="68"/>
    </row>
    <row r="3250" customHeight="1" spans="1:2">
      <c r="A3250" s="64"/>
      <c r="B3250" s="68"/>
    </row>
    <row r="3251" customHeight="1" spans="1:2">
      <c r="A3251" s="64"/>
      <c r="B3251" s="68"/>
    </row>
    <row r="3252" customHeight="1" spans="1:2">
      <c r="A3252" s="64"/>
      <c r="B3252" s="68"/>
    </row>
    <row r="3253" customHeight="1" spans="1:2">
      <c r="A3253" s="64"/>
      <c r="B3253" s="68"/>
    </row>
    <row r="3254" customHeight="1" spans="1:2">
      <c r="A3254" s="64"/>
      <c r="B3254" s="68"/>
    </row>
    <row r="3255" customHeight="1" spans="1:2">
      <c r="A3255" s="64"/>
      <c r="B3255" s="68"/>
    </row>
    <row r="3256" customHeight="1" spans="1:2">
      <c r="A3256" s="64"/>
      <c r="B3256" s="68"/>
    </row>
    <row r="3257" customHeight="1" spans="1:2">
      <c r="A3257" s="64"/>
      <c r="B3257" s="68"/>
    </row>
    <row r="3258" customHeight="1" spans="1:2">
      <c r="A3258" s="64"/>
      <c r="B3258" s="68"/>
    </row>
    <row r="3259" customHeight="1" spans="1:2">
      <c r="A3259" s="64"/>
      <c r="B3259" s="68"/>
    </row>
    <row r="3260" customHeight="1" spans="1:2">
      <c r="A3260" s="64"/>
      <c r="B3260" s="68"/>
    </row>
    <row r="3261" customHeight="1" spans="1:2">
      <c r="A3261" s="64"/>
      <c r="B3261" s="68"/>
    </row>
    <row r="3262" customHeight="1" spans="1:2">
      <c r="A3262" s="64"/>
      <c r="B3262" s="68"/>
    </row>
    <row r="3263" customHeight="1" spans="1:2">
      <c r="A3263" s="64"/>
      <c r="B3263" s="68"/>
    </row>
    <row r="3264" customHeight="1" spans="1:2">
      <c r="A3264" s="64"/>
      <c r="B3264" s="68"/>
    </row>
    <row r="3265" customHeight="1" spans="1:2">
      <c r="A3265" s="64"/>
      <c r="B3265" s="68"/>
    </row>
    <row r="3266" customHeight="1" spans="1:2">
      <c r="A3266" s="64"/>
      <c r="B3266" s="68"/>
    </row>
    <row r="3267" customHeight="1" spans="1:2">
      <c r="A3267" s="64"/>
      <c r="B3267" s="68"/>
    </row>
    <row r="3268" customHeight="1" spans="1:2">
      <c r="A3268" s="64"/>
      <c r="B3268" s="68"/>
    </row>
    <row r="3269" customHeight="1" spans="1:2">
      <c r="A3269" s="64"/>
      <c r="B3269" s="68"/>
    </row>
    <row r="3270" customHeight="1" spans="1:2">
      <c r="A3270" s="64"/>
      <c r="B3270" s="68"/>
    </row>
    <row r="3271" customHeight="1" spans="1:2">
      <c r="A3271" s="64"/>
      <c r="B3271" s="68"/>
    </row>
    <row r="3272" customHeight="1" spans="1:2">
      <c r="A3272" s="64"/>
      <c r="B3272" s="68"/>
    </row>
    <row r="3273" customHeight="1" spans="1:2">
      <c r="A3273" s="64"/>
      <c r="B3273" s="68"/>
    </row>
    <row r="3274" customHeight="1" spans="1:2">
      <c r="A3274" s="64"/>
      <c r="B3274" s="68"/>
    </row>
    <row r="3275" customHeight="1" spans="1:2">
      <c r="A3275" s="64"/>
      <c r="B3275" s="68"/>
    </row>
    <row r="3276" customHeight="1" spans="1:2">
      <c r="A3276" s="64"/>
      <c r="B3276" s="68"/>
    </row>
    <row r="3277" customHeight="1" spans="1:2">
      <c r="A3277" s="64"/>
      <c r="B3277" s="68"/>
    </row>
    <row r="3278" customHeight="1" spans="1:2">
      <c r="A3278" s="64"/>
      <c r="B3278" s="68"/>
    </row>
    <row r="3279" customHeight="1" spans="1:2">
      <c r="A3279" s="64"/>
      <c r="B3279" s="68"/>
    </row>
    <row r="3280" customHeight="1" spans="1:2">
      <c r="A3280" s="64"/>
      <c r="B3280" s="68"/>
    </row>
    <row r="3281" customHeight="1" spans="1:2">
      <c r="A3281" s="64"/>
      <c r="B3281" s="68"/>
    </row>
    <row r="3282" customHeight="1" spans="1:2">
      <c r="A3282" s="64"/>
      <c r="B3282" s="68"/>
    </row>
    <row r="3283" customHeight="1" spans="1:2">
      <c r="A3283" s="64"/>
      <c r="B3283" s="68"/>
    </row>
    <row r="3284" customHeight="1" spans="1:2">
      <c r="A3284" s="64"/>
      <c r="B3284" s="68"/>
    </row>
    <row r="3285" customHeight="1" spans="1:2">
      <c r="A3285" s="64"/>
      <c r="B3285" s="68"/>
    </row>
    <row r="3286" customHeight="1" spans="1:2">
      <c r="A3286" s="64"/>
      <c r="B3286" s="68"/>
    </row>
    <row r="3287" customHeight="1" spans="1:2">
      <c r="A3287" s="64"/>
      <c r="B3287" s="68"/>
    </row>
    <row r="3288" customHeight="1" spans="1:2">
      <c r="A3288" s="64"/>
      <c r="B3288" s="68"/>
    </row>
    <row r="3289" customHeight="1" spans="1:2">
      <c r="A3289" s="64"/>
      <c r="B3289" s="68"/>
    </row>
    <row r="3290" customHeight="1" spans="1:2">
      <c r="A3290" s="64"/>
      <c r="B3290" s="68"/>
    </row>
    <row r="3291" customHeight="1" spans="1:2">
      <c r="A3291" s="64"/>
      <c r="B3291" s="68"/>
    </row>
    <row r="3292" customHeight="1" spans="1:2">
      <c r="A3292" s="64"/>
      <c r="B3292" s="68"/>
    </row>
    <row r="3293" customHeight="1" spans="1:2">
      <c r="A3293" s="64"/>
      <c r="B3293" s="68"/>
    </row>
    <row r="3294" customHeight="1" spans="1:2">
      <c r="A3294" s="64"/>
      <c r="B3294" s="68"/>
    </row>
    <row r="3295" customHeight="1" spans="1:2">
      <c r="A3295" s="64"/>
      <c r="B3295" s="68"/>
    </row>
    <row r="3296" customHeight="1" spans="1:2">
      <c r="A3296" s="64"/>
      <c r="B3296" s="68"/>
    </row>
    <row r="3297" customHeight="1" spans="1:2">
      <c r="A3297" s="64"/>
      <c r="B3297" s="68"/>
    </row>
    <row r="3298" customHeight="1" spans="1:2">
      <c r="A3298" s="64"/>
      <c r="B3298" s="68"/>
    </row>
    <row r="3299" customHeight="1" spans="1:2">
      <c r="A3299" s="64"/>
      <c r="B3299" s="68"/>
    </row>
    <row r="3300" customHeight="1" spans="1:2">
      <c r="A3300" s="64"/>
      <c r="B3300" s="68"/>
    </row>
    <row r="3301" customHeight="1" spans="1:2">
      <c r="A3301" s="64"/>
      <c r="B3301" s="68"/>
    </row>
    <row r="3302" customHeight="1" spans="1:2">
      <c r="A3302" s="64"/>
      <c r="B3302" s="68"/>
    </row>
    <row r="3303" customHeight="1" spans="1:2">
      <c r="A3303" s="64"/>
      <c r="B3303" s="68"/>
    </row>
    <row r="3304" customHeight="1" spans="1:2">
      <c r="A3304" s="64"/>
      <c r="B3304" s="68"/>
    </row>
    <row r="3305" customHeight="1" spans="1:2">
      <c r="A3305" s="64"/>
      <c r="B3305" s="68"/>
    </row>
    <row r="3306" customHeight="1" spans="1:2">
      <c r="A3306" s="64"/>
      <c r="B3306" s="68"/>
    </row>
    <row r="3307" customHeight="1" spans="1:2">
      <c r="A3307" s="64"/>
      <c r="B3307" s="68"/>
    </row>
    <row r="3308" customHeight="1" spans="1:2">
      <c r="A3308" s="64"/>
      <c r="B3308" s="68"/>
    </row>
    <row r="3309" customHeight="1" spans="1:2">
      <c r="A3309" s="64"/>
      <c r="B3309" s="68"/>
    </row>
    <row r="3310" customHeight="1" spans="1:2">
      <c r="A3310" s="64"/>
      <c r="B3310" s="68"/>
    </row>
    <row r="3311" customHeight="1" spans="1:2">
      <c r="A3311" s="64"/>
      <c r="B3311" s="68"/>
    </row>
    <row r="3312" customHeight="1" spans="1:2">
      <c r="A3312" s="64"/>
      <c r="B3312" s="68"/>
    </row>
    <row r="3313" customHeight="1" spans="1:2">
      <c r="A3313" s="64"/>
      <c r="B3313" s="68"/>
    </row>
    <row r="3314" customHeight="1" spans="1:2">
      <c r="A3314" s="64"/>
      <c r="B3314" s="68"/>
    </row>
    <row r="3315" customHeight="1" spans="1:2">
      <c r="A3315" s="64"/>
      <c r="B3315" s="68"/>
    </row>
    <row r="3316" customHeight="1" spans="1:2">
      <c r="A3316" s="64"/>
      <c r="B3316" s="68"/>
    </row>
    <row r="3317" customHeight="1" spans="1:2">
      <c r="A3317" s="64"/>
      <c r="B3317" s="68"/>
    </row>
    <row r="3318" customHeight="1" spans="1:2">
      <c r="A3318" s="64"/>
      <c r="B3318" s="68"/>
    </row>
    <row r="3319" customHeight="1" spans="1:2">
      <c r="A3319" s="64"/>
      <c r="B3319" s="68"/>
    </row>
    <row r="3320" customHeight="1" spans="1:2">
      <c r="A3320" s="64"/>
      <c r="B3320" s="68"/>
    </row>
    <row r="3321" customHeight="1" spans="1:2">
      <c r="A3321" s="64"/>
      <c r="B3321" s="68"/>
    </row>
    <row r="3322" customHeight="1" spans="1:2">
      <c r="A3322" s="64"/>
      <c r="B3322" s="68"/>
    </row>
    <row r="3323" customHeight="1" spans="1:2">
      <c r="A3323" s="64"/>
      <c r="B3323" s="68"/>
    </row>
    <row r="3324" customHeight="1" spans="1:2">
      <c r="A3324" s="64"/>
      <c r="B3324" s="68"/>
    </row>
    <row r="3325" customHeight="1" spans="1:2">
      <c r="A3325" s="64"/>
      <c r="B3325" s="68"/>
    </row>
    <row r="3326" customHeight="1" spans="1:2">
      <c r="A3326" s="64"/>
      <c r="B3326" s="68"/>
    </row>
    <row r="3327" customHeight="1" spans="1:2">
      <c r="A3327" s="64"/>
      <c r="B3327" s="68"/>
    </row>
    <row r="3328" customHeight="1" spans="1:2">
      <c r="A3328" s="64"/>
      <c r="B3328" s="68"/>
    </row>
    <row r="3329" customHeight="1" spans="1:2">
      <c r="A3329" s="64"/>
      <c r="B3329" s="68"/>
    </row>
    <row r="3330" customHeight="1" spans="1:2">
      <c r="A3330" s="64"/>
      <c r="B3330" s="68"/>
    </row>
    <row r="3331" customHeight="1" spans="1:2">
      <c r="A3331" s="64"/>
      <c r="B3331" s="68"/>
    </row>
    <row r="3332" customHeight="1" spans="1:2">
      <c r="A3332" s="64"/>
      <c r="B3332" s="68"/>
    </row>
    <row r="3333" customHeight="1" spans="1:2">
      <c r="A3333" s="64"/>
      <c r="B3333" s="68"/>
    </row>
    <row r="3334" customHeight="1" spans="1:2">
      <c r="A3334" s="64"/>
      <c r="B3334" s="68"/>
    </row>
    <row r="3335" customHeight="1" spans="1:2">
      <c r="A3335" s="64"/>
      <c r="B3335" s="68"/>
    </row>
    <row r="3336" customHeight="1" spans="1:2">
      <c r="A3336" s="64"/>
      <c r="B3336" s="68"/>
    </row>
    <row r="3337" customHeight="1" spans="1:2">
      <c r="A3337" s="64"/>
      <c r="B3337" s="68"/>
    </row>
    <row r="3338" customHeight="1" spans="1:2">
      <c r="A3338" s="64"/>
      <c r="B3338" s="68"/>
    </row>
    <row r="3339" customHeight="1" spans="1:2">
      <c r="A3339" s="64"/>
      <c r="B3339" s="68"/>
    </row>
    <row r="3340" customHeight="1" spans="1:2">
      <c r="A3340" s="64"/>
      <c r="B3340" s="68"/>
    </row>
    <row r="3341" customHeight="1" spans="1:2">
      <c r="A3341" s="64"/>
      <c r="B3341" s="68"/>
    </row>
    <row r="3342" customHeight="1" spans="1:2">
      <c r="A3342" s="64"/>
      <c r="B3342" s="68"/>
    </row>
    <row r="3343" customHeight="1" spans="1:2">
      <c r="A3343" s="64"/>
      <c r="B3343" s="68"/>
    </row>
    <row r="3344" customHeight="1" spans="1:2">
      <c r="A3344" s="64"/>
      <c r="B3344" s="68"/>
    </row>
    <row r="3345" customHeight="1" spans="1:2">
      <c r="A3345" s="64"/>
      <c r="B3345" s="68"/>
    </row>
    <row r="3346" customHeight="1" spans="1:2">
      <c r="A3346" s="64"/>
      <c r="B3346" s="68"/>
    </row>
    <row r="3347" customHeight="1" spans="1:2">
      <c r="A3347" s="64"/>
      <c r="B3347" s="68"/>
    </row>
    <row r="3348" customHeight="1" spans="1:2">
      <c r="A3348" s="64"/>
      <c r="B3348" s="68"/>
    </row>
    <row r="3349" customHeight="1" spans="1:2">
      <c r="A3349" s="64"/>
      <c r="B3349" s="68"/>
    </row>
    <row r="3350" customHeight="1" spans="1:2">
      <c r="A3350" s="64"/>
      <c r="B3350" s="68"/>
    </row>
    <row r="3351" customHeight="1" spans="1:2">
      <c r="A3351" s="64"/>
      <c r="B3351" s="68"/>
    </row>
    <row r="3352" customHeight="1" spans="1:2">
      <c r="A3352" s="64"/>
      <c r="B3352" s="68"/>
    </row>
    <row r="3353" customHeight="1" spans="1:2">
      <c r="A3353" s="64"/>
      <c r="B3353" s="68"/>
    </row>
    <row r="3354" customHeight="1" spans="1:2">
      <c r="A3354" s="64"/>
      <c r="B3354" s="68"/>
    </row>
    <row r="3355" customHeight="1" spans="1:2">
      <c r="A3355" s="64"/>
      <c r="B3355" s="68"/>
    </row>
    <row r="3356" customHeight="1" spans="1:2">
      <c r="A3356" s="64"/>
      <c r="B3356" s="68"/>
    </row>
    <row r="3357" customHeight="1" spans="1:2">
      <c r="A3357" s="64"/>
      <c r="B3357" s="68"/>
    </row>
    <row r="3358" customHeight="1" spans="1:2">
      <c r="A3358" s="64"/>
      <c r="B3358" s="68"/>
    </row>
    <row r="3359" customHeight="1" spans="1:2">
      <c r="A3359" s="64"/>
      <c r="B3359" s="68"/>
    </row>
    <row r="3360" customHeight="1" spans="1:2">
      <c r="A3360" s="64"/>
      <c r="B3360" s="68"/>
    </row>
    <row r="3361" customHeight="1" spans="1:2">
      <c r="A3361" s="64"/>
      <c r="B3361" s="68"/>
    </row>
    <row r="3362" customHeight="1" spans="1:2">
      <c r="A3362" s="64"/>
      <c r="B3362" s="68"/>
    </row>
    <row r="3363" customHeight="1" spans="1:2">
      <c r="A3363" s="64"/>
      <c r="B3363" s="68"/>
    </row>
    <row r="3364" customHeight="1" spans="1:2">
      <c r="A3364" s="64"/>
      <c r="B3364" s="68"/>
    </row>
    <row r="3365" customHeight="1" spans="1:2">
      <c r="A3365" s="64"/>
      <c r="B3365" s="68"/>
    </row>
    <row r="3366" customHeight="1" spans="1:2">
      <c r="A3366" s="64"/>
      <c r="B3366" s="68"/>
    </row>
    <row r="3367" customHeight="1" spans="1:2">
      <c r="A3367" s="64"/>
      <c r="B3367" s="68"/>
    </row>
    <row r="3368" customHeight="1" spans="1:2">
      <c r="A3368" s="64"/>
      <c r="B3368" s="68"/>
    </row>
    <row r="3369" customHeight="1" spans="1:2">
      <c r="A3369" s="64"/>
      <c r="B3369" s="68"/>
    </row>
    <row r="3370" customHeight="1" spans="1:2">
      <c r="A3370" s="64"/>
      <c r="B3370" s="68"/>
    </row>
    <row r="3371" customHeight="1" spans="1:2">
      <c r="A3371" s="64"/>
      <c r="B3371" s="68"/>
    </row>
    <row r="3372" customHeight="1" spans="1:2">
      <c r="A3372" s="64"/>
      <c r="B3372" s="68"/>
    </row>
    <row r="3373" customHeight="1" spans="1:2">
      <c r="A3373" s="64"/>
      <c r="B3373" s="68"/>
    </row>
    <row r="3374" customHeight="1" spans="1:2">
      <c r="A3374" s="64"/>
      <c r="B3374" s="68"/>
    </row>
    <row r="3375" customHeight="1" spans="1:2">
      <c r="A3375" s="64"/>
      <c r="B3375" s="68"/>
    </row>
    <row r="3376" customHeight="1" spans="1:2">
      <c r="A3376" s="64"/>
      <c r="B3376" s="68"/>
    </row>
    <row r="3377" customHeight="1" spans="1:2">
      <c r="A3377" s="64"/>
      <c r="B3377" s="68"/>
    </row>
    <row r="3378" customHeight="1" spans="1:2">
      <c r="A3378" s="64"/>
      <c r="B3378" s="68"/>
    </row>
    <row r="3379" customHeight="1" spans="1:2">
      <c r="A3379" s="64"/>
      <c r="B3379" s="68"/>
    </row>
    <row r="3380" customHeight="1" spans="1:2">
      <c r="A3380" s="64"/>
      <c r="B3380" s="68"/>
    </row>
    <row r="3381" customHeight="1" spans="1:2">
      <c r="A3381" s="64"/>
      <c r="B3381" s="68"/>
    </row>
    <row r="3382" customHeight="1" spans="1:2">
      <c r="A3382" s="64"/>
      <c r="B3382" s="68"/>
    </row>
    <row r="3383" customHeight="1" spans="1:2">
      <c r="A3383" s="64"/>
      <c r="B3383" s="68"/>
    </row>
    <row r="3384" customHeight="1" spans="1:2">
      <c r="A3384" s="64"/>
      <c r="B3384" s="68"/>
    </row>
    <row r="3385" customHeight="1" spans="1:2">
      <c r="A3385" s="64"/>
      <c r="B3385" s="68"/>
    </row>
    <row r="3386" customHeight="1" spans="1:2">
      <c r="A3386" s="64"/>
      <c r="B3386" s="68"/>
    </row>
    <row r="3387" customHeight="1" spans="1:2">
      <c r="A3387" s="64"/>
      <c r="B3387" s="68"/>
    </row>
    <row r="3388" customHeight="1" spans="1:2">
      <c r="A3388" s="64"/>
      <c r="B3388" s="68"/>
    </row>
    <row r="3389" customHeight="1" spans="1:2">
      <c r="A3389" s="64"/>
      <c r="B3389" s="68"/>
    </row>
    <row r="3390" customHeight="1" spans="1:2">
      <c r="A3390" s="64"/>
      <c r="B3390" s="68"/>
    </row>
    <row r="3391" customHeight="1" spans="1:2">
      <c r="A3391" s="64"/>
      <c r="B3391" s="68"/>
    </row>
    <row r="3392" customHeight="1" spans="1:2">
      <c r="A3392" s="64"/>
      <c r="B3392" s="68"/>
    </row>
    <row r="3393" customHeight="1" spans="1:2">
      <c r="A3393" s="64"/>
      <c r="B3393" s="68"/>
    </row>
    <row r="3394" customHeight="1" spans="1:2">
      <c r="A3394" s="64"/>
      <c r="B3394" s="68"/>
    </row>
    <row r="3395" customHeight="1" spans="1:2">
      <c r="A3395" s="64"/>
      <c r="B3395" s="68"/>
    </row>
    <row r="3396" customHeight="1" spans="1:2">
      <c r="A3396" s="64"/>
      <c r="B3396" s="68"/>
    </row>
    <row r="3397" customHeight="1" spans="1:2">
      <c r="A3397" s="64"/>
      <c r="B3397" s="68"/>
    </row>
    <row r="3398" customHeight="1" spans="1:2">
      <c r="A3398" s="64"/>
      <c r="B3398" s="68"/>
    </row>
    <row r="3399" customHeight="1" spans="1:2">
      <c r="A3399" s="64"/>
      <c r="B3399" s="68"/>
    </row>
    <row r="3400" customHeight="1" spans="1:2">
      <c r="A3400" s="64"/>
      <c r="B3400" s="68"/>
    </row>
    <row r="3401" customHeight="1" spans="1:2">
      <c r="A3401" s="64"/>
      <c r="B3401" s="68"/>
    </row>
    <row r="3402" customHeight="1" spans="1:2">
      <c r="A3402" s="64"/>
      <c r="B3402" s="68"/>
    </row>
    <row r="3403" customHeight="1" spans="1:2">
      <c r="A3403" s="64"/>
      <c r="B3403" s="68"/>
    </row>
    <row r="3404" customHeight="1" spans="1:2">
      <c r="A3404" s="64"/>
      <c r="B3404" s="68"/>
    </row>
    <row r="3405" customHeight="1" spans="1:2">
      <c r="A3405" s="64"/>
      <c r="B3405" s="68"/>
    </row>
    <row r="3406" customHeight="1" spans="1:2">
      <c r="A3406" s="64"/>
      <c r="B3406" s="68"/>
    </row>
    <row r="3407" customHeight="1" spans="1:2">
      <c r="A3407" s="64"/>
      <c r="B3407" s="68"/>
    </row>
    <row r="3408" customHeight="1" spans="1:2">
      <c r="A3408" s="64"/>
      <c r="B3408" s="68"/>
    </row>
    <row r="3409" customHeight="1" spans="1:2">
      <c r="A3409" s="64"/>
      <c r="B3409" s="68"/>
    </row>
    <row r="3410" customHeight="1" spans="1:2">
      <c r="A3410" s="64"/>
      <c r="B3410" s="68"/>
    </row>
    <row r="3411" customHeight="1" spans="1:2">
      <c r="A3411" s="64"/>
      <c r="B3411" s="68"/>
    </row>
    <row r="3412" customHeight="1" spans="1:2">
      <c r="A3412" s="64"/>
      <c r="B3412" s="68"/>
    </row>
    <row r="3413" customHeight="1" spans="1:2">
      <c r="A3413" s="64"/>
      <c r="B3413" s="68"/>
    </row>
    <row r="3414" customHeight="1" spans="1:2">
      <c r="A3414" s="64"/>
      <c r="B3414" s="68"/>
    </row>
    <row r="3415" customHeight="1" spans="1:2">
      <c r="A3415" s="64"/>
      <c r="B3415" s="68"/>
    </row>
    <row r="3416" customHeight="1" spans="1:2">
      <c r="A3416" s="64"/>
      <c r="B3416" s="68"/>
    </row>
    <row r="3417" customHeight="1" spans="1:2">
      <c r="A3417" s="64"/>
      <c r="B3417" s="68"/>
    </row>
    <row r="3418" customHeight="1" spans="1:2">
      <c r="A3418" s="64"/>
      <c r="B3418" s="68"/>
    </row>
    <row r="3419" customHeight="1" spans="1:2">
      <c r="A3419" s="64"/>
      <c r="B3419" s="68"/>
    </row>
    <row r="3420" customHeight="1" spans="1:2">
      <c r="A3420" s="64"/>
      <c r="B3420" s="68"/>
    </row>
    <row r="3421" customHeight="1" spans="1:2">
      <c r="A3421" s="64"/>
      <c r="B3421" s="68"/>
    </row>
    <row r="3422" customHeight="1" spans="1:2">
      <c r="A3422" s="64"/>
      <c r="B3422" s="68"/>
    </row>
    <row r="3423" customHeight="1" spans="1:2">
      <c r="A3423" s="64"/>
      <c r="B3423" s="68"/>
    </row>
    <row r="3424" customHeight="1" spans="1:2">
      <c r="A3424" s="64"/>
      <c r="B3424" s="68"/>
    </row>
    <row r="3425" customHeight="1" spans="1:2">
      <c r="A3425" s="64"/>
      <c r="B3425" s="68"/>
    </row>
    <row r="3426" customHeight="1" spans="1:2">
      <c r="A3426" s="64"/>
      <c r="B3426" s="68"/>
    </row>
    <row r="3427" customHeight="1" spans="1:2">
      <c r="A3427" s="64"/>
      <c r="B3427" s="68"/>
    </row>
    <row r="3428" customHeight="1" spans="1:2">
      <c r="A3428" s="64"/>
      <c r="B3428" s="68"/>
    </row>
    <row r="3429" customHeight="1" spans="1:2">
      <c r="A3429" s="64"/>
      <c r="B3429" s="68"/>
    </row>
    <row r="3430" customHeight="1" spans="1:2">
      <c r="A3430" s="64"/>
      <c r="B3430" s="68"/>
    </row>
    <row r="3431" customHeight="1" spans="1:2">
      <c r="A3431" s="64"/>
      <c r="B3431" s="68"/>
    </row>
    <row r="3432" customHeight="1" spans="1:2">
      <c r="A3432" s="64"/>
      <c r="B3432" s="68"/>
    </row>
    <row r="3433" customHeight="1" spans="1:2">
      <c r="A3433" s="64"/>
      <c r="B3433" s="68"/>
    </row>
    <row r="3434" customHeight="1" spans="1:2">
      <c r="A3434" s="64"/>
      <c r="B3434" s="68"/>
    </row>
    <row r="3435" customHeight="1" spans="1:2">
      <c r="A3435" s="64"/>
      <c r="B3435" s="68"/>
    </row>
    <row r="3436" customHeight="1" spans="1:2">
      <c r="A3436" s="64"/>
      <c r="B3436" s="68"/>
    </row>
    <row r="3437" customHeight="1" spans="1:2">
      <c r="A3437" s="64"/>
      <c r="B3437" s="68"/>
    </row>
    <row r="3438" customHeight="1" spans="1:2">
      <c r="A3438" s="64"/>
      <c r="B3438" s="68"/>
    </row>
    <row r="3439" customHeight="1" spans="1:2">
      <c r="A3439" s="64"/>
      <c r="B3439" s="68"/>
    </row>
    <row r="3440" customHeight="1" spans="1:2">
      <c r="A3440" s="64"/>
      <c r="B3440" s="68"/>
    </row>
    <row r="3441" customHeight="1" spans="1:2">
      <c r="A3441" s="64"/>
      <c r="B3441" s="68"/>
    </row>
    <row r="3442" customHeight="1" spans="1:2">
      <c r="A3442" s="64"/>
      <c r="B3442" s="68"/>
    </row>
    <row r="3443" customHeight="1" spans="1:2">
      <c r="A3443" s="64"/>
      <c r="B3443" s="68"/>
    </row>
    <row r="3444" customHeight="1" spans="1:2">
      <c r="A3444" s="64"/>
      <c r="B3444" s="68"/>
    </row>
    <row r="3445" customHeight="1" spans="1:2">
      <c r="A3445" s="64"/>
      <c r="B3445" s="68"/>
    </row>
    <row r="3446" customHeight="1" spans="1:2">
      <c r="A3446" s="64"/>
      <c r="B3446" s="68"/>
    </row>
    <row r="3447" customHeight="1" spans="1:2">
      <c r="A3447" s="64"/>
      <c r="B3447" s="68"/>
    </row>
    <row r="3448" customHeight="1" spans="1:2">
      <c r="A3448" s="64"/>
      <c r="B3448" s="68"/>
    </row>
    <row r="3449" customHeight="1" spans="1:2">
      <c r="A3449" s="64"/>
      <c r="B3449" s="68"/>
    </row>
    <row r="3450" customHeight="1" spans="1:2">
      <c r="A3450" s="64"/>
      <c r="B3450" s="68"/>
    </row>
    <row r="3451" customHeight="1" spans="1:2">
      <c r="A3451" s="64"/>
      <c r="B3451" s="68"/>
    </row>
    <row r="3452" customHeight="1" spans="1:2">
      <c r="A3452" s="64"/>
      <c r="B3452" s="68"/>
    </row>
    <row r="3453" customHeight="1" spans="1:2">
      <c r="A3453" s="64"/>
      <c r="B3453" s="68"/>
    </row>
    <row r="3454" customHeight="1" spans="1:2">
      <c r="A3454" s="64"/>
      <c r="B3454" s="68"/>
    </row>
    <row r="3455" customHeight="1" spans="1:2">
      <c r="A3455" s="64"/>
      <c r="B3455" s="68"/>
    </row>
    <row r="3456" customHeight="1" spans="1:2">
      <c r="A3456" s="64"/>
      <c r="B3456" s="68"/>
    </row>
    <row r="3457" customHeight="1" spans="1:2">
      <c r="A3457" s="64"/>
      <c r="B3457" s="68"/>
    </row>
    <row r="3458" customHeight="1" spans="1:2">
      <c r="A3458" s="64"/>
      <c r="B3458" s="68"/>
    </row>
    <row r="3459" customHeight="1" spans="1:2">
      <c r="A3459" s="64"/>
      <c r="B3459" s="68"/>
    </row>
    <row r="3460" customHeight="1" spans="1:2">
      <c r="A3460" s="64"/>
      <c r="B3460" s="68"/>
    </row>
    <row r="3461" customHeight="1" spans="1:2">
      <c r="A3461" s="64"/>
      <c r="B3461" s="68"/>
    </row>
    <row r="3462" customHeight="1" spans="1:2">
      <c r="A3462" s="64"/>
      <c r="B3462" s="68"/>
    </row>
    <row r="3463" customHeight="1" spans="1:2">
      <c r="A3463" s="64"/>
      <c r="B3463" s="68"/>
    </row>
    <row r="3464" customHeight="1" spans="1:2">
      <c r="A3464" s="64"/>
      <c r="B3464" s="68"/>
    </row>
    <row r="3465" customHeight="1" spans="1:2">
      <c r="A3465" s="64"/>
      <c r="B3465" s="68"/>
    </row>
    <row r="3466" customHeight="1" spans="1:2">
      <c r="A3466" s="64"/>
      <c r="B3466" s="68"/>
    </row>
    <row r="3467" customHeight="1" spans="1:2">
      <c r="A3467" s="64"/>
      <c r="B3467" s="68"/>
    </row>
    <row r="3468" customHeight="1" spans="1:2">
      <c r="A3468" s="64"/>
      <c r="B3468" s="68"/>
    </row>
    <row r="3469" customHeight="1" spans="1:2">
      <c r="A3469" s="64"/>
      <c r="B3469" s="68"/>
    </row>
    <row r="3470" customHeight="1" spans="1:2">
      <c r="A3470" s="64"/>
      <c r="B3470" s="68"/>
    </row>
    <row r="3471" customHeight="1" spans="1:2">
      <c r="A3471" s="64"/>
      <c r="B3471" s="68"/>
    </row>
    <row r="3472" customHeight="1" spans="1:2">
      <c r="A3472" s="64"/>
      <c r="B3472" s="68"/>
    </row>
    <row r="3473" customHeight="1" spans="1:2">
      <c r="A3473" s="64"/>
      <c r="B3473" s="68"/>
    </row>
    <row r="3474" customHeight="1" spans="1:2">
      <c r="A3474" s="64"/>
      <c r="B3474" s="68"/>
    </row>
    <row r="3475" customHeight="1" spans="1:2">
      <c r="A3475" s="64"/>
      <c r="B3475" s="68"/>
    </row>
    <row r="3476" customHeight="1" spans="1:2">
      <c r="A3476" s="64"/>
      <c r="B3476" s="68"/>
    </row>
    <row r="3477" customHeight="1" spans="1:2">
      <c r="A3477" s="64"/>
      <c r="B3477" s="68"/>
    </row>
    <row r="3478" customHeight="1" spans="1:2">
      <c r="A3478" s="64"/>
      <c r="B3478" s="68"/>
    </row>
    <row r="3479" customHeight="1" spans="1:2">
      <c r="A3479" s="64"/>
      <c r="B3479" s="68"/>
    </row>
    <row r="3480" customHeight="1" spans="1:2">
      <c r="A3480" s="64"/>
      <c r="B3480" s="68"/>
    </row>
    <row r="3481" customHeight="1" spans="1:2">
      <c r="A3481" s="64"/>
      <c r="B3481" s="68"/>
    </row>
    <row r="3482" customHeight="1" spans="1:2">
      <c r="A3482" s="64"/>
      <c r="B3482" s="68"/>
    </row>
    <row r="3483" customHeight="1" spans="1:2">
      <c r="A3483" s="64"/>
      <c r="B3483" s="68"/>
    </row>
    <row r="3484" customHeight="1" spans="1:2">
      <c r="A3484" s="64"/>
      <c r="B3484" s="68"/>
    </row>
    <row r="3485" customHeight="1" spans="1:2">
      <c r="A3485" s="64"/>
      <c r="B3485" s="68"/>
    </row>
    <row r="3486" customHeight="1" spans="1:2">
      <c r="A3486" s="64"/>
      <c r="B3486" s="68"/>
    </row>
    <row r="3487" customHeight="1" spans="1:2">
      <c r="A3487" s="64"/>
      <c r="B3487" s="68"/>
    </row>
    <row r="3488" customHeight="1" spans="1:2">
      <c r="A3488" s="64"/>
      <c r="B3488" s="68"/>
    </row>
    <row r="3489" customHeight="1" spans="1:2">
      <c r="A3489" s="64"/>
      <c r="B3489" s="68"/>
    </row>
    <row r="3490" customHeight="1" spans="1:2">
      <c r="A3490" s="64"/>
      <c r="B3490" s="68"/>
    </row>
    <row r="3491" customHeight="1" spans="1:2">
      <c r="A3491" s="64"/>
      <c r="B3491" s="68"/>
    </row>
    <row r="3492" customHeight="1" spans="1:2">
      <c r="A3492" s="64"/>
      <c r="B3492" s="68"/>
    </row>
    <row r="3493" customHeight="1" spans="1:2">
      <c r="A3493" s="64"/>
      <c r="B3493" s="68"/>
    </row>
    <row r="3494" customHeight="1" spans="1:2">
      <c r="A3494" s="64"/>
      <c r="B3494" s="68"/>
    </row>
    <row r="3495" customHeight="1" spans="1:2">
      <c r="A3495" s="64"/>
      <c r="B3495" s="68"/>
    </row>
    <row r="3496" customHeight="1" spans="1:2">
      <c r="A3496" s="64"/>
      <c r="B3496" s="68"/>
    </row>
    <row r="3497" customHeight="1" spans="1:2">
      <c r="A3497" s="64"/>
      <c r="B3497" s="68"/>
    </row>
    <row r="3498" customHeight="1" spans="1:2">
      <c r="A3498" s="64"/>
      <c r="B3498" s="68"/>
    </row>
    <row r="3499" customHeight="1" spans="1:2">
      <c r="A3499" s="64"/>
      <c r="B3499" s="68"/>
    </row>
    <row r="3500" customHeight="1" spans="1:2">
      <c r="A3500" s="64"/>
      <c r="B3500" s="68"/>
    </row>
    <row r="3501" customHeight="1" spans="1:2">
      <c r="A3501" s="64"/>
      <c r="B3501" s="68"/>
    </row>
    <row r="3502" customHeight="1" spans="1:2">
      <c r="A3502" s="64"/>
      <c r="B3502" s="68"/>
    </row>
    <row r="3503" customHeight="1" spans="1:2">
      <c r="A3503" s="64"/>
      <c r="B3503" s="68"/>
    </row>
    <row r="3504" customHeight="1" spans="1:2">
      <c r="A3504" s="64"/>
      <c r="B3504" s="68"/>
    </row>
    <row r="3505" customHeight="1" spans="1:2">
      <c r="A3505" s="64"/>
      <c r="B3505" s="68"/>
    </row>
    <row r="3506" customHeight="1" spans="1:2">
      <c r="A3506" s="64"/>
      <c r="B3506" s="68"/>
    </row>
    <row r="3507" customHeight="1" spans="1:2">
      <c r="A3507" s="64"/>
      <c r="B3507" s="68"/>
    </row>
    <row r="3508" customHeight="1" spans="1:2">
      <c r="A3508" s="64"/>
      <c r="B3508" s="68"/>
    </row>
    <row r="3509" customHeight="1" spans="1:2">
      <c r="A3509" s="64"/>
      <c r="B3509" s="68"/>
    </row>
    <row r="3510" customHeight="1" spans="1:2">
      <c r="A3510" s="64"/>
      <c r="B3510" s="68"/>
    </row>
    <row r="3511" customHeight="1" spans="1:2">
      <c r="A3511" s="64"/>
      <c r="B3511" s="68"/>
    </row>
    <row r="3512" customHeight="1" spans="1:2">
      <c r="A3512" s="64"/>
      <c r="B3512" s="68"/>
    </row>
    <row r="3513" customHeight="1" spans="1:2">
      <c r="A3513" s="64"/>
      <c r="B3513" s="68"/>
    </row>
    <row r="3514" customHeight="1" spans="1:2">
      <c r="A3514" s="64"/>
      <c r="B3514" s="68"/>
    </row>
    <row r="3515" customHeight="1" spans="1:2">
      <c r="A3515" s="64"/>
      <c r="B3515" s="68"/>
    </row>
    <row r="3516" customHeight="1" spans="1:2">
      <c r="A3516" s="64"/>
      <c r="B3516" s="68"/>
    </row>
    <row r="3517" customHeight="1" spans="1:2">
      <c r="A3517" s="64"/>
      <c r="B3517" s="68"/>
    </row>
    <row r="3518" customHeight="1" spans="1:2">
      <c r="A3518" s="64"/>
      <c r="B3518" s="68"/>
    </row>
    <row r="3519" customHeight="1" spans="1:2">
      <c r="A3519" s="64"/>
      <c r="B3519" s="68"/>
    </row>
    <row r="3520" customHeight="1" spans="1:2">
      <c r="A3520" s="64"/>
      <c r="B3520" s="68"/>
    </row>
    <row r="3521" customHeight="1" spans="1:2">
      <c r="A3521" s="64"/>
      <c r="B3521" s="68"/>
    </row>
    <row r="3522" customHeight="1" spans="1:2">
      <c r="A3522" s="64"/>
      <c r="B3522" s="68"/>
    </row>
    <row r="3523" customHeight="1" spans="1:2">
      <c r="A3523" s="64"/>
      <c r="B3523" s="68"/>
    </row>
    <row r="3524" customHeight="1" spans="1:2">
      <c r="A3524" s="64"/>
      <c r="B3524" s="68"/>
    </row>
    <row r="3525" customHeight="1" spans="1:2">
      <c r="A3525" s="64"/>
      <c r="B3525" s="68"/>
    </row>
    <row r="3526" customHeight="1" spans="1:2">
      <c r="A3526" s="64"/>
      <c r="B3526" s="68"/>
    </row>
    <row r="3527" customHeight="1" spans="1:2">
      <c r="A3527" s="64"/>
      <c r="B3527" s="68"/>
    </row>
    <row r="3528" customHeight="1" spans="1:2">
      <c r="A3528" s="64"/>
      <c r="B3528" s="68"/>
    </row>
    <row r="3529" customHeight="1" spans="1:2">
      <c r="A3529" s="64"/>
      <c r="B3529" s="68"/>
    </row>
    <row r="3530" customHeight="1" spans="1:2">
      <c r="A3530" s="64"/>
      <c r="B3530" s="68"/>
    </row>
    <row r="3531" customHeight="1" spans="1:2">
      <c r="A3531" s="64"/>
      <c r="B3531" s="68"/>
    </row>
    <row r="3532" customHeight="1" spans="1:2">
      <c r="A3532" s="64"/>
      <c r="B3532" s="68"/>
    </row>
    <row r="3533" customHeight="1" spans="1:2">
      <c r="A3533" s="64"/>
      <c r="B3533" s="68"/>
    </row>
    <row r="3534" customHeight="1" spans="1:2">
      <c r="A3534" s="64"/>
      <c r="B3534" s="68"/>
    </row>
    <row r="3535" customHeight="1" spans="1:2">
      <c r="A3535" s="64"/>
      <c r="B3535" s="68"/>
    </row>
    <row r="3536" customHeight="1" spans="1:2">
      <c r="A3536" s="64"/>
      <c r="B3536" s="68"/>
    </row>
    <row r="3537" customHeight="1" spans="1:2">
      <c r="A3537" s="64"/>
      <c r="B3537" s="68"/>
    </row>
    <row r="3538" customHeight="1" spans="1:2">
      <c r="A3538" s="64"/>
      <c r="B3538" s="68"/>
    </row>
    <row r="3539" customHeight="1" spans="1:2">
      <c r="A3539" s="64"/>
      <c r="B3539" s="68"/>
    </row>
    <row r="3540" customHeight="1" spans="1:2">
      <c r="A3540" s="64"/>
      <c r="B3540" s="68"/>
    </row>
    <row r="3541" customHeight="1" spans="1:2">
      <c r="A3541" s="64"/>
      <c r="B3541" s="68"/>
    </row>
    <row r="3542" customHeight="1" spans="1:2">
      <c r="A3542" s="64"/>
      <c r="B3542" s="68"/>
    </row>
    <row r="3543" customHeight="1" spans="1:2">
      <c r="A3543" s="64"/>
      <c r="B3543" s="68"/>
    </row>
    <row r="3544" customHeight="1" spans="1:2">
      <c r="A3544" s="64"/>
      <c r="B3544" s="68"/>
    </row>
    <row r="3545" customHeight="1" spans="1:2">
      <c r="A3545" s="64"/>
      <c r="B3545" s="68"/>
    </row>
    <row r="3546" customHeight="1" spans="1:2">
      <c r="A3546" s="64"/>
      <c r="B3546" s="68"/>
    </row>
    <row r="3547" customHeight="1" spans="1:2">
      <c r="A3547" s="64"/>
      <c r="B3547" s="68"/>
    </row>
    <row r="3548" customHeight="1" spans="1:2">
      <c r="A3548" s="64"/>
      <c r="B3548" s="68"/>
    </row>
    <row r="3549" customHeight="1" spans="1:2">
      <c r="A3549" s="64"/>
      <c r="B3549" s="68"/>
    </row>
    <row r="3550" customHeight="1" spans="1:2">
      <c r="A3550" s="64"/>
      <c r="B3550" s="68"/>
    </row>
    <row r="3551" customHeight="1" spans="1:2">
      <c r="A3551" s="64"/>
      <c r="B3551" s="68"/>
    </row>
    <row r="3552" customHeight="1" spans="1:2">
      <c r="A3552" s="64"/>
      <c r="B3552" s="68"/>
    </row>
    <row r="3553" customHeight="1" spans="1:2">
      <c r="A3553" s="64"/>
      <c r="B3553" s="68"/>
    </row>
    <row r="3554" customHeight="1" spans="1:2">
      <c r="A3554" s="64"/>
      <c r="B3554" s="68"/>
    </row>
    <row r="3555" customHeight="1" spans="1:2">
      <c r="A3555" s="64"/>
      <c r="B3555" s="68"/>
    </row>
    <row r="3556" customHeight="1" spans="1:2">
      <c r="A3556" s="64"/>
      <c r="B3556" s="68"/>
    </row>
    <row r="3557" customHeight="1" spans="1:2">
      <c r="A3557" s="64"/>
      <c r="B3557" s="68"/>
    </row>
    <row r="3558" customHeight="1" spans="1:2">
      <c r="A3558" s="64"/>
      <c r="B3558" s="68"/>
    </row>
    <row r="3559" customHeight="1" spans="1:2">
      <c r="A3559" s="64"/>
      <c r="B3559" s="68"/>
    </row>
    <row r="3560" customHeight="1" spans="1:2">
      <c r="A3560" s="64"/>
      <c r="B3560" s="68"/>
    </row>
    <row r="3561" customHeight="1" spans="1:2">
      <c r="A3561" s="64"/>
      <c r="B3561" s="68"/>
    </row>
    <row r="3562" customHeight="1" spans="1:2">
      <c r="A3562" s="64"/>
      <c r="B3562" s="68"/>
    </row>
    <row r="3563" customHeight="1" spans="1:2">
      <c r="A3563" s="64"/>
      <c r="B3563" s="68"/>
    </row>
    <row r="3564" customHeight="1" spans="1:2">
      <c r="A3564" s="64"/>
      <c r="B3564" s="68"/>
    </row>
    <row r="3565" customHeight="1" spans="1:2">
      <c r="A3565" s="64"/>
      <c r="B3565" s="68"/>
    </row>
    <row r="3566" customHeight="1" spans="1:2">
      <c r="A3566" s="64"/>
      <c r="B3566" s="68"/>
    </row>
    <row r="3567" customHeight="1" spans="1:2">
      <c r="A3567" s="64"/>
      <c r="B3567" s="68"/>
    </row>
    <row r="3568" customHeight="1" spans="1:2">
      <c r="A3568" s="64"/>
      <c r="B3568" s="68"/>
    </row>
    <row r="3569" customHeight="1" spans="1:2">
      <c r="A3569" s="64"/>
      <c r="B3569" s="68"/>
    </row>
    <row r="3570" customHeight="1" spans="1:2">
      <c r="A3570" s="64"/>
      <c r="B3570" s="68"/>
    </row>
    <row r="3571" customHeight="1" spans="1:2">
      <c r="A3571" s="64"/>
      <c r="B3571" s="68"/>
    </row>
    <row r="3572" customHeight="1" spans="1:2">
      <c r="A3572" s="64"/>
      <c r="B3572" s="68"/>
    </row>
    <row r="3573" customHeight="1" spans="1:2">
      <c r="A3573" s="64"/>
      <c r="B3573" s="68"/>
    </row>
    <row r="3574" customHeight="1" spans="1:2">
      <c r="A3574" s="64"/>
      <c r="B3574" s="68"/>
    </row>
    <row r="3575" customHeight="1" spans="1:2">
      <c r="A3575" s="64"/>
      <c r="B3575" s="68"/>
    </row>
    <row r="3576" customHeight="1" spans="1:2">
      <c r="A3576" s="64"/>
      <c r="B3576" s="68"/>
    </row>
    <row r="3577" customHeight="1" spans="1:2">
      <c r="A3577" s="64"/>
      <c r="B3577" s="68"/>
    </row>
    <row r="3578" customHeight="1" spans="1:2">
      <c r="A3578" s="64"/>
      <c r="B3578" s="68"/>
    </row>
    <row r="3579" customHeight="1" spans="1:2">
      <c r="A3579" s="64"/>
      <c r="B3579" s="68"/>
    </row>
    <row r="3580" customHeight="1" spans="1:2">
      <c r="A3580" s="64"/>
      <c r="B3580" s="68"/>
    </row>
    <row r="3581" customHeight="1" spans="1:2">
      <c r="A3581" s="64"/>
      <c r="B3581" s="68"/>
    </row>
    <row r="3582" customHeight="1" spans="1:2">
      <c r="A3582" s="64"/>
      <c r="B3582" s="68"/>
    </row>
    <row r="3583" customHeight="1" spans="1:2">
      <c r="A3583" s="64"/>
      <c r="B3583" s="68"/>
    </row>
    <row r="3584" customHeight="1" spans="1:2">
      <c r="A3584" s="64"/>
      <c r="B3584" s="68"/>
    </row>
    <row r="3585" customHeight="1" spans="1:2">
      <c r="A3585" s="64"/>
      <c r="B3585" s="68"/>
    </row>
    <row r="3586" customHeight="1" spans="1:2">
      <c r="A3586" s="64"/>
      <c r="B3586" s="68"/>
    </row>
    <row r="3587" customHeight="1" spans="1:2">
      <c r="A3587" s="64"/>
      <c r="B3587" s="68"/>
    </row>
    <row r="3588" customHeight="1" spans="1:2">
      <c r="A3588" s="64"/>
      <c r="B3588" s="68"/>
    </row>
    <row r="3589" customHeight="1" spans="1:2">
      <c r="A3589" s="64"/>
      <c r="B3589" s="68"/>
    </row>
    <row r="3590" customHeight="1" spans="1:2">
      <c r="A3590" s="64"/>
      <c r="B3590" s="68"/>
    </row>
    <row r="3591" customHeight="1" spans="1:2">
      <c r="A3591" s="64"/>
      <c r="B3591" s="68"/>
    </row>
    <row r="3592" customHeight="1" spans="1:2">
      <c r="A3592" s="64"/>
      <c r="B3592" s="68"/>
    </row>
    <row r="3593" customHeight="1" spans="1:2">
      <c r="A3593" s="64"/>
      <c r="B3593" s="68"/>
    </row>
    <row r="3594" customHeight="1" spans="1:2">
      <c r="A3594" s="64"/>
      <c r="B3594" s="68"/>
    </row>
    <row r="3595" customHeight="1" spans="1:2">
      <c r="A3595" s="64"/>
      <c r="B3595" s="68"/>
    </row>
    <row r="3596" customHeight="1" spans="1:2">
      <c r="A3596" s="64"/>
      <c r="B3596" s="68"/>
    </row>
    <row r="3597" customHeight="1" spans="1:2">
      <c r="A3597" s="64"/>
      <c r="B3597" s="68"/>
    </row>
    <row r="3598" customHeight="1" spans="1:2">
      <c r="A3598" s="64"/>
      <c r="B3598" s="68"/>
    </row>
    <row r="3599" customHeight="1" spans="1:2">
      <c r="A3599" s="64"/>
      <c r="B3599" s="68"/>
    </row>
    <row r="3600" customHeight="1" spans="1:2">
      <c r="A3600" s="64"/>
      <c r="B3600" s="68"/>
    </row>
    <row r="3601" customHeight="1" spans="1:2">
      <c r="A3601" s="64"/>
      <c r="B3601" s="68"/>
    </row>
    <row r="3602" customHeight="1" spans="1:2">
      <c r="A3602" s="64"/>
      <c r="B3602" s="68"/>
    </row>
    <row r="3603" customHeight="1" spans="1:2">
      <c r="A3603" s="64"/>
      <c r="B3603" s="68"/>
    </row>
    <row r="3604" customHeight="1" spans="1:2">
      <c r="A3604" s="64"/>
      <c r="B3604" s="68"/>
    </row>
    <row r="3605" customHeight="1" spans="1:2">
      <c r="A3605" s="64"/>
      <c r="B3605" s="68"/>
    </row>
    <row r="3606" customHeight="1" spans="1:2">
      <c r="A3606" s="64"/>
      <c r="B3606" s="68"/>
    </row>
    <row r="3607" customHeight="1" spans="1:2">
      <c r="A3607" s="64"/>
      <c r="B3607" s="68"/>
    </row>
    <row r="3608" customHeight="1" spans="1:2">
      <c r="A3608" s="64"/>
      <c r="B3608" s="68"/>
    </row>
    <row r="3609" customHeight="1" spans="1:2">
      <c r="A3609" s="64"/>
      <c r="B3609" s="68"/>
    </row>
    <row r="3610" customHeight="1" spans="1:2">
      <c r="A3610" s="64"/>
      <c r="B3610" s="68"/>
    </row>
    <row r="3611" customHeight="1" spans="1:2">
      <c r="A3611" s="64"/>
      <c r="B3611" s="68"/>
    </row>
    <row r="3612" customHeight="1" spans="1:2">
      <c r="A3612" s="64"/>
      <c r="B3612" s="68"/>
    </row>
    <row r="3613" customHeight="1" spans="1:2">
      <c r="A3613" s="64"/>
      <c r="B3613" s="68"/>
    </row>
    <row r="3614" customHeight="1" spans="1:2">
      <c r="A3614" s="64"/>
      <c r="B3614" s="68"/>
    </row>
    <row r="3615" customHeight="1" spans="1:2">
      <c r="A3615" s="64"/>
      <c r="B3615" s="68"/>
    </row>
    <row r="3616" customHeight="1" spans="1:2">
      <c r="A3616" s="64"/>
      <c r="B3616" s="68"/>
    </row>
    <row r="3617" customHeight="1" spans="1:2">
      <c r="A3617" s="64"/>
      <c r="B3617" s="68"/>
    </row>
    <row r="3618" customHeight="1" spans="1:2">
      <c r="A3618" s="64"/>
      <c r="B3618" s="68"/>
    </row>
    <row r="3619" customHeight="1" spans="1:2">
      <c r="A3619" s="64"/>
      <c r="B3619" s="68"/>
    </row>
    <row r="3620" customHeight="1" spans="1:2">
      <c r="A3620" s="64"/>
      <c r="B3620" s="68"/>
    </row>
    <row r="3621" customHeight="1" spans="1:2">
      <c r="A3621" s="64"/>
      <c r="B3621" s="68"/>
    </row>
    <row r="3622" customHeight="1" spans="1:2">
      <c r="A3622" s="64"/>
      <c r="B3622" s="68"/>
    </row>
    <row r="3623" customHeight="1" spans="1:2">
      <c r="A3623" s="64"/>
      <c r="B3623" s="68"/>
    </row>
    <row r="3624" customHeight="1" spans="1:2">
      <c r="A3624" s="64"/>
      <c r="B3624" s="68"/>
    </row>
    <row r="3625" customHeight="1" spans="1:2">
      <c r="A3625" s="64"/>
      <c r="B3625" s="68"/>
    </row>
    <row r="3626" customHeight="1" spans="1:2">
      <c r="A3626" s="64"/>
      <c r="B3626" s="68"/>
    </row>
    <row r="3627" customHeight="1" spans="1:2">
      <c r="A3627" s="64"/>
      <c r="B3627" s="68"/>
    </row>
    <row r="3628" customHeight="1" spans="1:2">
      <c r="A3628" s="64"/>
      <c r="B3628" s="68"/>
    </row>
    <row r="3629" customHeight="1" spans="1:2">
      <c r="A3629" s="64"/>
      <c r="B3629" s="68"/>
    </row>
    <row r="3630" customHeight="1" spans="1:2">
      <c r="A3630" s="64"/>
      <c r="B3630" s="68"/>
    </row>
    <row r="3631" customHeight="1" spans="1:2">
      <c r="A3631" s="64"/>
      <c r="B3631" s="68"/>
    </row>
    <row r="3632" customHeight="1" spans="1:2">
      <c r="A3632" s="64"/>
      <c r="B3632" s="68"/>
    </row>
    <row r="3633" customHeight="1" spans="1:2">
      <c r="A3633" s="64"/>
      <c r="B3633" s="68"/>
    </row>
    <row r="3634" customHeight="1" spans="1:2">
      <c r="A3634" s="64"/>
      <c r="B3634" s="68"/>
    </row>
    <row r="3635" customHeight="1" spans="1:2">
      <c r="A3635" s="64"/>
      <c r="B3635" s="68"/>
    </row>
    <row r="3636" customHeight="1" spans="1:2">
      <c r="A3636" s="64"/>
      <c r="B3636" s="68"/>
    </row>
    <row r="3637" customHeight="1" spans="1:2">
      <c r="A3637" s="64"/>
      <c r="B3637" s="68"/>
    </row>
    <row r="3638" customHeight="1" spans="1:2">
      <c r="A3638" s="64"/>
      <c r="B3638" s="68"/>
    </row>
    <row r="3639" customHeight="1" spans="1:2">
      <c r="A3639" s="64"/>
      <c r="B3639" s="68"/>
    </row>
    <row r="3640" customHeight="1" spans="1:2">
      <c r="A3640" s="64"/>
      <c r="B3640" s="68"/>
    </row>
    <row r="3641" customHeight="1" spans="1:2">
      <c r="A3641" s="64"/>
      <c r="B3641" s="68"/>
    </row>
    <row r="3642" customHeight="1" spans="1:2">
      <c r="A3642" s="64"/>
      <c r="B3642" s="68"/>
    </row>
    <row r="3643" customHeight="1" spans="1:2">
      <c r="A3643" s="64"/>
      <c r="B3643" s="68"/>
    </row>
    <row r="3644" customHeight="1" spans="1:2">
      <c r="A3644" s="64"/>
      <c r="B3644" s="68"/>
    </row>
    <row r="3645" customHeight="1" spans="1:2">
      <c r="A3645" s="64"/>
      <c r="B3645" s="68"/>
    </row>
    <row r="3646" customHeight="1" spans="1:2">
      <c r="A3646" s="64"/>
      <c r="B3646" s="68"/>
    </row>
    <row r="3647" customHeight="1" spans="1:2">
      <c r="A3647" s="64"/>
      <c r="B3647" s="68"/>
    </row>
    <row r="3648" customHeight="1" spans="1:2">
      <c r="A3648" s="64"/>
      <c r="B3648" s="68"/>
    </row>
    <row r="3649" customHeight="1" spans="1:2">
      <c r="A3649" s="64"/>
      <c r="B3649" s="68"/>
    </row>
    <row r="3650" customHeight="1" spans="1:2">
      <c r="A3650" s="64"/>
      <c r="B3650" s="68"/>
    </row>
    <row r="3651" customHeight="1" spans="1:2">
      <c r="A3651" s="64"/>
      <c r="B3651" s="68"/>
    </row>
    <row r="3652" customHeight="1" spans="1:2">
      <c r="A3652" s="64"/>
      <c r="B3652" s="68"/>
    </row>
    <row r="3653" customHeight="1" spans="1:2">
      <c r="A3653" s="64"/>
      <c r="B3653" s="68"/>
    </row>
    <row r="3654" customHeight="1" spans="1:2">
      <c r="A3654" s="64"/>
      <c r="B3654" s="68"/>
    </row>
    <row r="3655" customHeight="1" spans="1:2">
      <c r="A3655" s="64"/>
      <c r="B3655" s="68"/>
    </row>
    <row r="3656" customHeight="1" spans="1:2">
      <c r="A3656" s="64"/>
      <c r="B3656" s="68"/>
    </row>
    <row r="3657" customHeight="1" spans="1:2">
      <c r="A3657" s="64"/>
      <c r="B3657" s="68"/>
    </row>
    <row r="3658" customHeight="1" spans="1:2">
      <c r="A3658" s="64"/>
      <c r="B3658" s="68"/>
    </row>
    <row r="3659" customHeight="1" spans="1:2">
      <c r="A3659" s="64"/>
      <c r="B3659" s="68"/>
    </row>
    <row r="3660" customHeight="1" spans="1:2">
      <c r="A3660" s="64"/>
      <c r="B3660" s="68"/>
    </row>
    <row r="3661" customHeight="1" spans="1:2">
      <c r="A3661" s="64"/>
      <c r="B3661" s="68"/>
    </row>
    <row r="3662" customHeight="1" spans="1:2">
      <c r="A3662" s="64"/>
      <c r="B3662" s="68"/>
    </row>
    <row r="3663" customHeight="1" spans="1:2">
      <c r="A3663" s="64"/>
      <c r="B3663" s="68"/>
    </row>
    <row r="3664" customHeight="1" spans="1:2">
      <c r="A3664" s="64"/>
      <c r="B3664" s="68"/>
    </row>
    <row r="3665" customHeight="1" spans="1:2">
      <c r="A3665" s="64"/>
      <c r="B3665" s="68"/>
    </row>
    <row r="3666" customHeight="1" spans="1:2">
      <c r="A3666" s="64"/>
      <c r="B3666" s="68"/>
    </row>
    <row r="3667" customHeight="1" spans="1:2">
      <c r="A3667" s="64"/>
      <c r="B3667" s="68"/>
    </row>
    <row r="3668" customHeight="1" spans="1:2">
      <c r="A3668" s="64"/>
      <c r="B3668" s="68"/>
    </row>
    <row r="3669" customHeight="1" spans="1:2">
      <c r="A3669" s="64"/>
      <c r="B3669" s="68"/>
    </row>
    <row r="3670" customHeight="1" spans="1:2">
      <c r="A3670" s="64"/>
      <c r="B3670" s="68"/>
    </row>
    <row r="3671" customHeight="1" spans="1:2">
      <c r="A3671" s="64"/>
      <c r="B3671" s="68"/>
    </row>
    <row r="3672" customHeight="1" spans="1:2">
      <c r="A3672" s="64"/>
      <c r="B3672" s="68"/>
    </row>
    <row r="3673" customHeight="1" spans="1:2">
      <c r="A3673" s="64"/>
      <c r="B3673" s="68"/>
    </row>
    <row r="3674" customHeight="1" spans="1:2">
      <c r="A3674" s="64"/>
      <c r="B3674" s="68"/>
    </row>
    <row r="3675" customHeight="1" spans="1:2">
      <c r="A3675" s="64"/>
      <c r="B3675" s="68"/>
    </row>
    <row r="3676" customHeight="1" spans="1:2">
      <c r="A3676" s="64"/>
      <c r="B3676" s="68"/>
    </row>
    <row r="3677" customHeight="1" spans="1:2">
      <c r="A3677" s="64"/>
      <c r="B3677" s="68"/>
    </row>
    <row r="3678" customHeight="1" spans="1:2">
      <c r="A3678" s="64"/>
      <c r="B3678" s="68"/>
    </row>
    <row r="3679" customHeight="1" spans="1:2">
      <c r="A3679" s="64"/>
      <c r="B3679" s="68"/>
    </row>
    <row r="3680" customHeight="1" spans="1:2">
      <c r="A3680" s="64"/>
      <c r="B3680" s="68"/>
    </row>
    <row r="3681" customHeight="1" spans="1:2">
      <c r="A3681" s="64"/>
      <c r="B3681" s="68"/>
    </row>
    <row r="3682" customHeight="1" spans="1:2">
      <c r="A3682" s="64"/>
      <c r="B3682" s="68"/>
    </row>
    <row r="3683" customHeight="1" spans="1:2">
      <c r="A3683" s="64"/>
      <c r="B3683" s="68"/>
    </row>
    <row r="3684" customHeight="1" spans="1:2">
      <c r="A3684" s="64"/>
      <c r="B3684" s="68"/>
    </row>
    <row r="3685" customHeight="1" spans="1:2">
      <c r="A3685" s="64"/>
      <c r="B3685" s="68"/>
    </row>
    <row r="3686" customHeight="1" spans="1:2">
      <c r="A3686" s="64"/>
      <c r="B3686" s="68"/>
    </row>
    <row r="3687" customHeight="1" spans="1:2">
      <c r="A3687" s="64"/>
      <c r="B3687" s="68"/>
    </row>
    <row r="3688" customHeight="1" spans="1:2">
      <c r="A3688" s="64"/>
      <c r="B3688" s="68"/>
    </row>
    <row r="3689" customHeight="1" spans="1:2">
      <c r="A3689" s="64"/>
      <c r="B3689" s="68"/>
    </row>
    <row r="3690" customHeight="1" spans="1:2">
      <c r="A3690" s="64"/>
      <c r="B3690" s="68"/>
    </row>
    <row r="3691" customHeight="1" spans="1:2">
      <c r="A3691" s="64"/>
      <c r="B3691" s="68"/>
    </row>
    <row r="3692" customHeight="1" spans="1:2">
      <c r="A3692" s="64"/>
      <c r="B3692" s="68"/>
    </row>
    <row r="3693" customHeight="1" spans="1:2">
      <c r="A3693" s="64"/>
      <c r="B3693" s="68"/>
    </row>
    <row r="3694" customHeight="1" spans="1:2">
      <c r="A3694" s="64"/>
      <c r="B3694" s="68"/>
    </row>
    <row r="3695" customHeight="1" spans="1:2">
      <c r="A3695" s="64"/>
      <c r="B3695" s="68"/>
    </row>
    <row r="3696" customHeight="1" spans="1:2">
      <c r="A3696" s="64"/>
      <c r="B3696" s="68"/>
    </row>
    <row r="3697" customHeight="1" spans="1:2">
      <c r="A3697" s="64"/>
      <c r="B3697" s="68"/>
    </row>
    <row r="3698" customHeight="1" spans="1:2">
      <c r="A3698" s="64"/>
      <c r="B3698" s="68"/>
    </row>
    <row r="3699" customHeight="1" spans="1:2">
      <c r="A3699" s="64"/>
      <c r="B3699" s="68"/>
    </row>
    <row r="3700" customHeight="1" spans="1:2">
      <c r="A3700" s="64"/>
      <c r="B3700" s="68"/>
    </row>
    <row r="3701" customHeight="1" spans="1:2">
      <c r="A3701" s="64"/>
      <c r="B3701" s="68"/>
    </row>
    <row r="3702" customHeight="1" spans="1:2">
      <c r="A3702" s="64"/>
      <c r="B3702" s="68"/>
    </row>
    <row r="3703" customHeight="1" spans="1:2">
      <c r="A3703" s="64"/>
      <c r="B3703" s="68"/>
    </row>
    <row r="3704" customHeight="1" spans="1:2">
      <c r="A3704" s="64"/>
      <c r="B3704" s="68"/>
    </row>
    <row r="3705" customHeight="1" spans="1:2">
      <c r="A3705" s="64"/>
      <c r="B3705" s="68"/>
    </row>
    <row r="3706" customHeight="1" spans="1:2">
      <c r="A3706" s="64"/>
      <c r="B3706" s="68"/>
    </row>
    <row r="3707" customHeight="1" spans="1:2">
      <c r="A3707" s="64"/>
      <c r="B3707" s="68"/>
    </row>
    <row r="3708" customHeight="1" spans="1:2">
      <c r="A3708" s="64"/>
      <c r="B3708" s="68"/>
    </row>
    <row r="3709" customHeight="1" spans="1:2">
      <c r="A3709" s="64"/>
      <c r="B3709" s="68"/>
    </row>
    <row r="3710" customHeight="1" spans="1:2">
      <c r="A3710" s="64"/>
      <c r="B3710" s="68"/>
    </row>
    <row r="3711" customHeight="1" spans="1:2">
      <c r="A3711" s="64"/>
      <c r="B3711" s="68"/>
    </row>
    <row r="3712" customHeight="1" spans="1:2">
      <c r="A3712" s="64"/>
      <c r="B3712" s="68"/>
    </row>
    <row r="3713" customHeight="1" spans="1:2">
      <c r="A3713" s="64"/>
      <c r="B3713" s="68"/>
    </row>
    <row r="3714" customHeight="1" spans="1:2">
      <c r="A3714" s="64"/>
      <c r="B3714" s="68"/>
    </row>
    <row r="3715" customHeight="1" spans="1:2">
      <c r="A3715" s="64"/>
      <c r="B3715" s="68"/>
    </row>
    <row r="3716" customHeight="1" spans="1:2">
      <c r="A3716" s="64"/>
      <c r="B3716" s="68"/>
    </row>
    <row r="3717" customHeight="1" spans="1:2">
      <c r="A3717" s="64"/>
      <c r="B3717" s="68"/>
    </row>
    <row r="3718" customHeight="1" spans="1:2">
      <c r="A3718" s="64"/>
      <c r="B3718" s="68"/>
    </row>
    <row r="3719" customHeight="1" spans="1:2">
      <c r="A3719" s="64"/>
      <c r="B3719" s="68"/>
    </row>
    <row r="3720" customHeight="1" spans="1:2">
      <c r="A3720" s="64"/>
      <c r="B3720" s="68"/>
    </row>
    <row r="3721" customHeight="1" spans="1:2">
      <c r="A3721" s="64"/>
      <c r="B3721" s="68"/>
    </row>
    <row r="3722" customHeight="1" spans="1:2">
      <c r="A3722" s="64"/>
      <c r="B3722" s="68"/>
    </row>
    <row r="3723" customHeight="1" spans="1:2">
      <c r="A3723" s="64"/>
      <c r="B3723" s="68"/>
    </row>
    <row r="3724" customHeight="1" spans="1:2">
      <c r="A3724" s="64"/>
      <c r="B3724" s="68"/>
    </row>
    <row r="3725" customHeight="1" spans="1:2">
      <c r="A3725" s="64"/>
      <c r="B3725" s="68"/>
    </row>
    <row r="3726" customHeight="1" spans="1:2">
      <c r="A3726" s="64"/>
      <c r="B3726" s="68"/>
    </row>
    <row r="3727" customHeight="1" spans="1:2">
      <c r="A3727" s="64"/>
      <c r="B3727" s="68"/>
    </row>
    <row r="3728" customHeight="1" spans="1:2">
      <c r="A3728" s="64"/>
      <c r="B3728" s="68"/>
    </row>
    <row r="3729" customHeight="1" spans="1:2">
      <c r="A3729" s="64"/>
      <c r="B3729" s="68"/>
    </row>
    <row r="3730" customHeight="1" spans="1:2">
      <c r="A3730" s="64"/>
      <c r="B3730" s="68"/>
    </row>
    <row r="3731" customHeight="1" spans="1:2">
      <c r="A3731" s="64"/>
      <c r="B3731" s="68"/>
    </row>
    <row r="3732" customHeight="1" spans="1:2">
      <c r="A3732" s="64"/>
      <c r="B3732" s="68"/>
    </row>
    <row r="3733" customHeight="1" spans="1:2">
      <c r="A3733" s="64"/>
      <c r="B3733" s="68"/>
    </row>
    <row r="3734" customHeight="1" spans="1:2">
      <c r="A3734" s="64"/>
      <c r="B3734" s="68"/>
    </row>
    <row r="3735" customHeight="1" spans="1:2">
      <c r="A3735" s="64"/>
      <c r="B3735" s="68"/>
    </row>
    <row r="3736" customHeight="1" spans="1:2">
      <c r="A3736" s="64"/>
      <c r="B3736" s="68"/>
    </row>
    <row r="3737" customHeight="1" spans="1:2">
      <c r="A3737" s="64"/>
      <c r="B3737" s="68"/>
    </row>
    <row r="3738" customHeight="1" spans="1:2">
      <c r="A3738" s="64"/>
      <c r="B3738" s="68"/>
    </row>
    <row r="3739" customHeight="1" spans="1:2">
      <c r="A3739" s="64"/>
      <c r="B3739" s="68"/>
    </row>
    <row r="3740" customHeight="1" spans="1:2">
      <c r="A3740" s="64"/>
      <c r="B3740" s="68"/>
    </row>
    <row r="3741" customHeight="1" spans="1:2">
      <c r="A3741" s="64"/>
      <c r="B3741" s="68"/>
    </row>
    <row r="3742" customHeight="1" spans="1:2">
      <c r="A3742" s="64"/>
      <c r="B3742" s="68"/>
    </row>
    <row r="3743" customHeight="1" spans="1:2">
      <c r="A3743" s="64"/>
      <c r="B3743" s="68"/>
    </row>
    <row r="3744" customHeight="1" spans="1:2">
      <c r="A3744" s="64"/>
      <c r="B3744" s="68"/>
    </row>
    <row r="3745" customHeight="1" spans="1:2">
      <c r="A3745" s="64"/>
      <c r="B3745" s="68"/>
    </row>
    <row r="3746" customHeight="1" spans="1:2">
      <c r="A3746" s="64"/>
      <c r="B3746" s="68"/>
    </row>
    <row r="3747" customHeight="1" spans="1:2">
      <c r="A3747" s="64"/>
      <c r="B3747" s="68"/>
    </row>
    <row r="3748" customHeight="1" spans="1:2">
      <c r="A3748" s="64"/>
      <c r="B3748" s="68"/>
    </row>
    <row r="3749" customHeight="1" spans="1:2">
      <c r="A3749" s="64"/>
      <c r="B3749" s="68"/>
    </row>
    <row r="3750" customHeight="1" spans="1:2">
      <c r="A3750" s="64"/>
      <c r="B3750" s="68"/>
    </row>
    <row r="3751" customHeight="1" spans="1:2">
      <c r="A3751" s="64"/>
      <c r="B3751" s="68"/>
    </row>
    <row r="3752" customHeight="1" spans="1:2">
      <c r="A3752" s="64"/>
      <c r="B3752" s="68"/>
    </row>
    <row r="3753" customHeight="1" spans="1:2">
      <c r="A3753" s="64"/>
      <c r="B3753" s="68"/>
    </row>
    <row r="3754" customHeight="1" spans="1:2">
      <c r="A3754" s="64"/>
      <c r="B3754" s="68"/>
    </row>
    <row r="3755" customHeight="1" spans="1:2">
      <c r="A3755" s="64"/>
      <c r="B3755" s="68"/>
    </row>
    <row r="3756" customHeight="1" spans="1:2">
      <c r="A3756" s="64"/>
      <c r="B3756" s="68"/>
    </row>
    <row r="3757" customHeight="1" spans="1:2">
      <c r="A3757" s="64"/>
      <c r="B3757" s="68"/>
    </row>
    <row r="3758" customHeight="1" spans="1:2">
      <c r="A3758" s="64"/>
      <c r="B3758" s="68"/>
    </row>
    <row r="3759" customHeight="1" spans="1:2">
      <c r="A3759" s="64"/>
      <c r="B3759" s="68"/>
    </row>
    <row r="3760" customHeight="1" spans="1:2">
      <c r="A3760" s="64"/>
      <c r="B3760" s="68"/>
    </row>
    <row r="3761" customHeight="1" spans="1:2">
      <c r="A3761" s="64"/>
      <c r="B3761" s="68"/>
    </row>
    <row r="3762" customHeight="1" spans="1:2">
      <c r="A3762" s="64"/>
      <c r="B3762" s="68"/>
    </row>
    <row r="3763" customHeight="1" spans="1:2">
      <c r="A3763" s="64"/>
      <c r="B3763" s="68"/>
    </row>
    <row r="3764" customHeight="1" spans="1:2">
      <c r="A3764" s="64"/>
      <c r="B3764" s="68"/>
    </row>
    <row r="3765" customHeight="1" spans="1:2">
      <c r="A3765" s="64"/>
      <c r="B3765" s="68"/>
    </row>
    <row r="3766" customHeight="1" spans="1:2">
      <c r="A3766" s="64"/>
      <c r="B3766" s="68"/>
    </row>
    <row r="3767" customHeight="1" spans="1:2">
      <c r="A3767" s="64"/>
      <c r="B3767" s="68"/>
    </row>
    <row r="3768" customHeight="1" spans="1:2">
      <c r="A3768" s="64"/>
      <c r="B3768" s="68"/>
    </row>
    <row r="3769" customHeight="1" spans="1:2">
      <c r="A3769" s="64"/>
      <c r="B3769" s="68"/>
    </row>
    <row r="3770" customHeight="1" spans="1:2">
      <c r="A3770" s="64"/>
      <c r="B3770" s="68"/>
    </row>
    <row r="3771" customHeight="1" spans="1:2">
      <c r="A3771" s="64"/>
      <c r="B3771" s="68"/>
    </row>
    <row r="3772" customHeight="1" spans="1:2">
      <c r="A3772" s="64"/>
      <c r="B3772" s="68"/>
    </row>
    <row r="3773" customHeight="1" spans="1:2">
      <c r="A3773" s="64"/>
      <c r="B3773" s="68"/>
    </row>
    <row r="3774" customHeight="1" spans="1:2">
      <c r="A3774" s="64"/>
      <c r="B3774" s="68"/>
    </row>
    <row r="3775" customHeight="1" spans="1:2">
      <c r="A3775" s="64"/>
      <c r="B3775" s="68"/>
    </row>
    <row r="3776" customHeight="1" spans="1:2">
      <c r="A3776" s="64"/>
      <c r="B3776" s="68"/>
    </row>
    <row r="3777" customHeight="1" spans="1:2">
      <c r="A3777" s="64"/>
      <c r="B3777" s="68"/>
    </row>
    <row r="3778" customHeight="1" spans="1:2">
      <c r="A3778" s="64"/>
      <c r="B3778" s="68"/>
    </row>
    <row r="3779" customHeight="1" spans="1:2">
      <c r="A3779" s="64"/>
      <c r="B3779" s="68"/>
    </row>
    <row r="3780" customHeight="1" spans="1:2">
      <c r="A3780" s="64"/>
      <c r="B3780" s="68"/>
    </row>
    <row r="3781" customHeight="1" spans="1:2">
      <c r="A3781" s="64"/>
      <c r="B3781" s="68"/>
    </row>
    <row r="3782" customHeight="1" spans="1:2">
      <c r="A3782" s="64"/>
      <c r="B3782" s="68"/>
    </row>
    <row r="3783" customHeight="1" spans="1:2">
      <c r="A3783" s="64"/>
      <c r="B3783" s="68"/>
    </row>
    <row r="3784" customHeight="1" spans="1:2">
      <c r="A3784" s="64"/>
      <c r="B3784" s="68"/>
    </row>
    <row r="3785" customHeight="1" spans="1:2">
      <c r="A3785" s="64"/>
      <c r="B3785" s="68"/>
    </row>
    <row r="3786" customHeight="1" spans="1:2">
      <c r="A3786" s="64"/>
      <c r="B3786" s="68"/>
    </row>
    <row r="3787" customHeight="1" spans="1:2">
      <c r="A3787" s="64"/>
      <c r="B3787" s="68"/>
    </row>
    <row r="3788" customHeight="1" spans="1:2">
      <c r="A3788" s="64"/>
      <c r="B3788" s="68"/>
    </row>
    <row r="3789" customHeight="1" spans="1:2">
      <c r="A3789" s="64"/>
      <c r="B3789" s="68"/>
    </row>
    <row r="3790" customHeight="1" spans="1:2">
      <c r="A3790" s="64"/>
      <c r="B3790" s="68"/>
    </row>
    <row r="3791" customHeight="1" spans="1:2">
      <c r="A3791" s="64"/>
      <c r="B3791" s="68"/>
    </row>
    <row r="3792" customHeight="1" spans="1:2">
      <c r="A3792" s="64"/>
      <c r="B3792" s="68"/>
    </row>
    <row r="3793" customHeight="1" spans="1:2">
      <c r="A3793" s="64"/>
      <c r="B3793" s="68"/>
    </row>
    <row r="3794" customHeight="1" spans="1:2">
      <c r="A3794" s="64"/>
      <c r="B3794" s="68"/>
    </row>
    <row r="3795" customHeight="1" spans="1:2">
      <c r="A3795" s="64"/>
      <c r="B3795" s="68"/>
    </row>
    <row r="3796" customHeight="1" spans="1:2">
      <c r="A3796" s="64"/>
      <c r="B3796" s="68"/>
    </row>
    <row r="3797" customHeight="1" spans="1:2">
      <c r="A3797" s="64"/>
      <c r="B3797" s="68"/>
    </row>
    <row r="3798" customHeight="1" spans="1:2">
      <c r="A3798" s="64"/>
      <c r="B3798" s="68"/>
    </row>
    <row r="3799" customHeight="1" spans="1:2">
      <c r="A3799" s="64"/>
      <c r="B3799" s="68"/>
    </row>
    <row r="3800" customHeight="1" spans="1:2">
      <c r="A3800" s="64"/>
      <c r="B3800" s="68"/>
    </row>
    <row r="3801" customHeight="1" spans="1:2">
      <c r="A3801" s="64"/>
      <c r="B3801" s="68"/>
    </row>
    <row r="3802" customHeight="1" spans="1:2">
      <c r="A3802" s="64"/>
      <c r="B3802" s="68"/>
    </row>
    <row r="3803" customHeight="1" spans="1:2">
      <c r="A3803" s="64"/>
      <c r="B3803" s="68"/>
    </row>
    <row r="3804" customHeight="1" spans="1:2">
      <c r="A3804" s="64"/>
      <c r="B3804" s="68"/>
    </row>
    <row r="3805" customHeight="1" spans="1:2">
      <c r="A3805" s="64"/>
      <c r="B3805" s="68"/>
    </row>
    <row r="3806" customHeight="1" spans="1:2">
      <c r="A3806" s="64"/>
      <c r="B3806" s="68"/>
    </row>
    <row r="3807" customHeight="1" spans="1:2">
      <c r="A3807" s="64"/>
      <c r="B3807" s="68"/>
    </row>
    <row r="3808" customHeight="1" spans="1:2">
      <c r="A3808" s="64"/>
      <c r="B3808" s="68"/>
    </row>
    <row r="3809" customHeight="1" spans="1:2">
      <c r="A3809" s="64"/>
      <c r="B3809" s="68"/>
    </row>
    <row r="3810" customHeight="1" spans="1:2">
      <c r="A3810" s="64"/>
      <c r="B3810" s="68"/>
    </row>
    <row r="3811" customHeight="1" spans="1:2">
      <c r="A3811" s="64"/>
      <c r="B3811" s="68"/>
    </row>
    <row r="3812" customHeight="1" spans="1:2">
      <c r="A3812" s="64"/>
      <c r="B3812" s="68"/>
    </row>
    <row r="3813" customHeight="1" spans="1:2">
      <c r="A3813" s="64"/>
      <c r="B3813" s="68"/>
    </row>
    <row r="3814" customHeight="1" spans="1:2">
      <c r="A3814" s="64"/>
      <c r="B3814" s="68"/>
    </row>
    <row r="3815" customHeight="1" spans="1:2">
      <c r="A3815" s="64"/>
      <c r="B3815" s="68"/>
    </row>
    <row r="3816" customHeight="1" spans="1:2">
      <c r="A3816" s="64"/>
      <c r="B3816" s="68"/>
    </row>
    <row r="3817" customHeight="1" spans="1:2">
      <c r="A3817" s="64"/>
      <c r="B3817" s="68"/>
    </row>
    <row r="3818" customHeight="1" spans="1:2">
      <c r="A3818" s="64"/>
      <c r="B3818" s="68"/>
    </row>
    <row r="3819" customHeight="1" spans="1:2">
      <c r="A3819" s="64"/>
      <c r="B3819" s="68"/>
    </row>
    <row r="3820" customHeight="1" spans="1:2">
      <c r="A3820" s="64"/>
      <c r="B3820" s="68"/>
    </row>
    <row r="3821" customHeight="1" spans="1:2">
      <c r="A3821" s="64"/>
      <c r="B3821" s="68"/>
    </row>
    <row r="3822" customHeight="1" spans="1:2">
      <c r="A3822" s="64"/>
      <c r="B3822" s="68"/>
    </row>
    <row r="3823" customHeight="1" spans="1:2">
      <c r="A3823" s="64"/>
      <c r="B3823" s="68"/>
    </row>
    <row r="3824" customHeight="1" spans="1:2">
      <c r="A3824" s="64"/>
      <c r="B3824" s="68"/>
    </row>
    <row r="3825" customHeight="1" spans="1:2">
      <c r="A3825" s="64"/>
      <c r="B3825" s="68"/>
    </row>
    <row r="3826" customHeight="1" spans="1:2">
      <c r="A3826" s="64"/>
      <c r="B3826" s="68"/>
    </row>
    <row r="3827" customHeight="1" spans="1:2">
      <c r="A3827" s="64"/>
      <c r="B3827" s="68"/>
    </row>
    <row r="3828" customHeight="1" spans="1:2">
      <c r="A3828" s="64"/>
      <c r="B3828" s="68"/>
    </row>
    <row r="3829" customHeight="1" spans="1:2">
      <c r="A3829" s="64"/>
      <c r="B3829" s="68"/>
    </row>
    <row r="3830" customHeight="1" spans="1:2">
      <c r="A3830" s="64"/>
      <c r="B3830" s="68"/>
    </row>
    <row r="3831" customHeight="1" spans="1:2">
      <c r="A3831" s="64"/>
      <c r="B3831" s="68"/>
    </row>
    <row r="3832" customHeight="1" spans="1:2">
      <c r="A3832" s="64"/>
      <c r="B3832" s="68"/>
    </row>
    <row r="3833" customHeight="1" spans="1:2">
      <c r="A3833" s="64"/>
      <c r="B3833" s="68"/>
    </row>
    <row r="3834" customHeight="1" spans="1:2">
      <c r="A3834" s="64"/>
      <c r="B3834" s="68"/>
    </row>
    <row r="3835" customHeight="1" spans="1:2">
      <c r="A3835" s="64"/>
      <c r="B3835" s="68"/>
    </row>
    <row r="3836" customHeight="1" spans="1:2">
      <c r="A3836" s="64"/>
      <c r="B3836" s="68"/>
    </row>
    <row r="3837" customHeight="1" spans="1:2">
      <c r="A3837" s="64"/>
      <c r="B3837" s="68"/>
    </row>
    <row r="3838" customHeight="1" spans="1:2">
      <c r="A3838" s="64"/>
      <c r="B3838" s="68"/>
    </row>
    <row r="3839" customHeight="1" spans="1:2">
      <c r="A3839" s="64"/>
      <c r="B3839" s="68"/>
    </row>
    <row r="3840" customHeight="1" spans="1:2">
      <c r="A3840" s="64"/>
      <c r="B3840" s="68"/>
    </row>
    <row r="3841" customHeight="1" spans="1:2">
      <c r="A3841" s="64"/>
      <c r="B3841" s="68"/>
    </row>
    <row r="3842" customHeight="1" spans="1:2">
      <c r="A3842" s="64"/>
      <c r="B3842" s="68"/>
    </row>
    <row r="3843" customHeight="1" spans="1:2">
      <c r="A3843" s="64"/>
      <c r="B3843" s="68"/>
    </row>
    <row r="3844" customHeight="1" spans="1:2">
      <c r="A3844" s="64"/>
      <c r="B3844" s="68"/>
    </row>
    <row r="3845" customHeight="1" spans="1:2">
      <c r="A3845" s="64"/>
      <c r="B3845" s="68"/>
    </row>
    <row r="3846" customHeight="1" spans="1:2">
      <c r="A3846" s="64"/>
      <c r="B3846" s="68"/>
    </row>
    <row r="3847" customHeight="1" spans="1:2">
      <c r="A3847" s="64"/>
      <c r="B3847" s="68"/>
    </row>
    <row r="3848" customHeight="1" spans="1:2">
      <c r="A3848" s="64"/>
      <c r="B3848" s="68"/>
    </row>
    <row r="3849" customHeight="1" spans="1:2">
      <c r="A3849" s="64"/>
      <c r="B3849" s="68"/>
    </row>
    <row r="3850" customHeight="1" spans="1:2">
      <c r="A3850" s="64"/>
      <c r="B3850" s="68"/>
    </row>
    <row r="3851" customHeight="1" spans="1:2">
      <c r="A3851" s="64"/>
      <c r="B3851" s="68"/>
    </row>
    <row r="3852" customHeight="1" spans="1:2">
      <c r="A3852" s="64"/>
      <c r="B3852" s="68"/>
    </row>
    <row r="3853" customHeight="1" spans="1:2">
      <c r="A3853" s="64"/>
      <c r="B3853" s="68"/>
    </row>
    <row r="3854" customHeight="1" spans="1:2">
      <c r="A3854" s="64"/>
      <c r="B3854" s="68"/>
    </row>
    <row r="3855" customHeight="1" spans="1:2">
      <c r="A3855" s="64"/>
      <c r="B3855" s="68"/>
    </row>
    <row r="3856" customHeight="1" spans="1:2">
      <c r="A3856" s="64"/>
      <c r="B3856" s="68"/>
    </row>
    <row r="3857" customHeight="1" spans="1:2">
      <c r="A3857" s="64"/>
      <c r="B3857" s="68"/>
    </row>
    <row r="3858" customHeight="1" spans="1:2">
      <c r="A3858" s="64"/>
      <c r="B3858" s="68"/>
    </row>
    <row r="3859" customHeight="1" spans="1:2">
      <c r="A3859" s="64"/>
      <c r="B3859" s="68"/>
    </row>
    <row r="3860" customHeight="1" spans="1:2">
      <c r="A3860" s="64"/>
      <c r="B3860" s="68"/>
    </row>
    <row r="3861" customHeight="1" spans="1:2">
      <c r="A3861" s="64"/>
      <c r="B3861" s="68"/>
    </row>
    <row r="3862" customHeight="1" spans="1:2">
      <c r="A3862" s="64"/>
      <c r="B3862" s="68"/>
    </row>
    <row r="3863" customHeight="1" spans="1:2">
      <c r="A3863" s="64"/>
      <c r="B3863" s="68"/>
    </row>
    <row r="3864" customHeight="1" spans="1:2">
      <c r="A3864" s="64"/>
      <c r="B3864" s="68"/>
    </row>
    <row r="3865" customHeight="1" spans="1:2">
      <c r="A3865" s="64"/>
      <c r="B3865" s="68"/>
    </row>
    <row r="3866" customHeight="1" spans="1:2">
      <c r="A3866" s="64"/>
      <c r="B3866" s="68"/>
    </row>
    <row r="3867" customHeight="1" spans="1:2">
      <c r="A3867" s="64"/>
      <c r="B3867" s="68"/>
    </row>
    <row r="3868" customHeight="1" spans="1:2">
      <c r="A3868" s="64"/>
      <c r="B3868" s="68"/>
    </row>
    <row r="3869" customHeight="1" spans="1:2">
      <c r="A3869" s="64"/>
      <c r="B3869" s="68"/>
    </row>
    <row r="3870" customHeight="1" spans="1:2">
      <c r="A3870" s="64"/>
      <c r="B3870" s="68"/>
    </row>
    <row r="3871" customHeight="1" spans="1:2">
      <c r="A3871" s="64"/>
      <c r="B3871" s="68"/>
    </row>
    <row r="3872" customHeight="1" spans="1:2">
      <c r="A3872" s="64"/>
      <c r="B3872" s="68"/>
    </row>
    <row r="3873" customHeight="1" spans="1:2">
      <c r="A3873" s="64"/>
      <c r="B3873" s="68"/>
    </row>
    <row r="3874" customHeight="1" spans="1:2">
      <c r="A3874" s="64"/>
      <c r="B3874" s="68"/>
    </row>
    <row r="3875" customHeight="1" spans="1:2">
      <c r="A3875" s="64"/>
      <c r="B3875" s="68"/>
    </row>
    <row r="3876" customHeight="1" spans="1:2">
      <c r="A3876" s="64"/>
      <c r="B3876" s="68"/>
    </row>
    <row r="3877" customHeight="1" spans="1:2">
      <c r="A3877" s="64"/>
      <c r="B3877" s="68"/>
    </row>
    <row r="3878" customHeight="1" spans="1:2">
      <c r="A3878" s="64"/>
      <c r="B3878" s="68"/>
    </row>
    <row r="3879" customHeight="1" spans="1:2">
      <c r="A3879" s="64"/>
      <c r="B3879" s="68"/>
    </row>
    <row r="3880" customHeight="1" spans="1:2">
      <c r="A3880" s="64"/>
      <c r="B3880" s="68"/>
    </row>
    <row r="3881" customHeight="1" spans="1:2">
      <c r="A3881" s="64"/>
      <c r="B3881" s="68"/>
    </row>
    <row r="3882" customHeight="1" spans="1:2">
      <c r="A3882" s="64"/>
      <c r="B3882" s="68"/>
    </row>
    <row r="3883" customHeight="1" spans="1:2">
      <c r="A3883" s="64"/>
      <c r="B3883" s="68"/>
    </row>
    <row r="3884" customHeight="1" spans="1:2">
      <c r="A3884" s="64"/>
      <c r="B3884" s="68"/>
    </row>
    <row r="3885" customHeight="1" spans="1:2">
      <c r="A3885" s="64"/>
      <c r="B3885" s="68"/>
    </row>
    <row r="3886" customHeight="1" spans="1:2">
      <c r="A3886" s="64"/>
      <c r="B3886" s="68"/>
    </row>
    <row r="3887" customHeight="1" spans="1:2">
      <c r="A3887" s="64"/>
      <c r="B3887" s="68"/>
    </row>
    <row r="3888" customHeight="1" spans="1:2">
      <c r="A3888" s="64"/>
      <c r="B3888" s="68"/>
    </row>
    <row r="3889" customHeight="1" spans="1:2">
      <c r="A3889" s="64"/>
      <c r="B3889" s="68"/>
    </row>
    <row r="3890" customHeight="1" spans="1:2">
      <c r="A3890" s="64"/>
      <c r="B3890" s="68"/>
    </row>
    <row r="3891" customHeight="1" spans="1:2">
      <c r="A3891" s="64"/>
      <c r="B3891" s="68"/>
    </row>
    <row r="3892" customHeight="1" spans="1:2">
      <c r="A3892" s="64"/>
      <c r="B3892" s="68"/>
    </row>
    <row r="3893" customHeight="1" spans="1:2">
      <c r="A3893" s="64"/>
      <c r="B3893" s="68"/>
    </row>
    <row r="3894" customHeight="1" spans="1:2">
      <c r="A3894" s="64"/>
      <c r="B3894" s="68"/>
    </row>
    <row r="3895" customHeight="1" spans="1:2">
      <c r="A3895" s="64"/>
      <c r="B3895" s="68"/>
    </row>
    <row r="3896" customHeight="1" spans="1:2">
      <c r="A3896" s="64"/>
      <c r="B3896" s="68"/>
    </row>
    <row r="3897" customHeight="1" spans="1:2">
      <c r="A3897" s="64"/>
      <c r="B3897" s="68"/>
    </row>
    <row r="3898" customHeight="1" spans="1:2">
      <c r="A3898" s="64"/>
      <c r="B3898" s="68"/>
    </row>
    <row r="3899" customHeight="1" spans="1:2">
      <c r="A3899" s="64"/>
      <c r="B3899" s="68"/>
    </row>
    <row r="3900" customHeight="1" spans="1:2">
      <c r="A3900" s="64"/>
      <c r="B3900" s="68"/>
    </row>
    <row r="3901" customHeight="1" spans="1:2">
      <c r="A3901" s="64"/>
      <c r="B3901" s="68"/>
    </row>
    <row r="3902" customHeight="1" spans="1:2">
      <c r="A3902" s="64"/>
      <c r="B3902" s="68"/>
    </row>
    <row r="3903" customHeight="1" spans="1:2">
      <c r="A3903" s="64"/>
      <c r="B3903" s="68"/>
    </row>
    <row r="3904" customHeight="1" spans="1:2">
      <c r="A3904" s="64"/>
      <c r="B3904" s="68"/>
    </row>
    <row r="3905" customHeight="1" spans="1:2">
      <c r="A3905" s="64"/>
      <c r="B3905" s="68"/>
    </row>
    <row r="3906" customHeight="1" spans="1:2">
      <c r="A3906" s="64"/>
      <c r="B3906" s="68"/>
    </row>
    <row r="3907" customHeight="1" spans="1:2">
      <c r="A3907" s="64"/>
      <c r="B3907" s="68"/>
    </row>
    <row r="3908" customHeight="1" spans="1:2">
      <c r="A3908" s="64"/>
      <c r="B3908" s="68"/>
    </row>
    <row r="3909" customHeight="1" spans="1:2">
      <c r="A3909" s="64"/>
      <c r="B3909" s="68"/>
    </row>
    <row r="3910" customHeight="1" spans="1:2">
      <c r="A3910" s="64"/>
      <c r="B3910" s="68"/>
    </row>
    <row r="3911" customHeight="1" spans="1:2">
      <c r="A3911" s="64"/>
      <c r="B3911" s="68"/>
    </row>
    <row r="3912" customHeight="1" spans="1:2">
      <c r="A3912" s="64"/>
      <c r="B3912" s="68"/>
    </row>
    <row r="3913" customHeight="1" spans="1:2">
      <c r="A3913" s="64"/>
      <c r="B3913" s="68"/>
    </row>
    <row r="3914" customHeight="1" spans="1:2">
      <c r="A3914" s="64"/>
      <c r="B3914" s="68"/>
    </row>
    <row r="3915" customHeight="1" spans="1:2">
      <c r="A3915" s="64"/>
      <c r="B3915" s="68"/>
    </row>
    <row r="3916" customHeight="1" spans="1:2">
      <c r="A3916" s="64"/>
      <c r="B3916" s="68"/>
    </row>
    <row r="3917" customHeight="1" spans="1:2">
      <c r="A3917" s="64"/>
      <c r="B3917" s="68"/>
    </row>
    <row r="3918" customHeight="1" spans="1:2">
      <c r="A3918" s="64"/>
      <c r="B3918" s="68"/>
    </row>
    <row r="3919" customHeight="1" spans="1:2">
      <c r="A3919" s="64"/>
      <c r="B3919" s="68"/>
    </row>
    <row r="3920" customHeight="1" spans="1:2">
      <c r="A3920" s="64"/>
      <c r="B3920" s="68"/>
    </row>
    <row r="3921" customHeight="1" spans="1:2">
      <c r="A3921" s="64"/>
      <c r="B3921" s="68"/>
    </row>
    <row r="3922" customHeight="1" spans="1:2">
      <c r="A3922" s="64"/>
      <c r="B3922" s="68"/>
    </row>
    <row r="3923" customHeight="1" spans="1:2">
      <c r="A3923" s="64"/>
      <c r="B3923" s="68"/>
    </row>
    <row r="3924" customHeight="1" spans="1:2">
      <c r="A3924" s="64"/>
      <c r="B3924" s="68"/>
    </row>
    <row r="3925" customHeight="1" spans="1:2">
      <c r="A3925" s="64"/>
      <c r="B3925" s="68"/>
    </row>
    <row r="3926" customHeight="1" spans="1:2">
      <c r="A3926" s="64"/>
      <c r="B3926" s="68"/>
    </row>
    <row r="3927" customHeight="1" spans="1:2">
      <c r="A3927" s="64"/>
      <c r="B3927" s="68"/>
    </row>
    <row r="3928" customHeight="1" spans="1:2">
      <c r="A3928" s="64"/>
      <c r="B3928" s="68"/>
    </row>
    <row r="3929" customHeight="1" spans="1:2">
      <c r="A3929" s="64"/>
      <c r="B3929" s="68"/>
    </row>
    <row r="3930" customHeight="1" spans="1:2">
      <c r="A3930" s="64"/>
      <c r="B3930" s="68"/>
    </row>
    <row r="3931" customHeight="1" spans="1:2">
      <c r="A3931" s="64"/>
      <c r="B3931" s="68"/>
    </row>
    <row r="3932" customHeight="1" spans="1:2">
      <c r="A3932" s="64"/>
      <c r="B3932" s="68"/>
    </row>
    <row r="3933" customHeight="1" spans="1:2">
      <c r="A3933" s="64"/>
      <c r="B3933" s="68"/>
    </row>
    <row r="3934" customHeight="1" spans="1:2">
      <c r="A3934" s="64"/>
      <c r="B3934" s="68"/>
    </row>
    <row r="3935" customHeight="1" spans="1:2">
      <c r="A3935" s="64"/>
      <c r="B3935" s="68"/>
    </row>
    <row r="3936" customHeight="1" spans="1:2">
      <c r="A3936" s="64"/>
      <c r="B3936" s="68"/>
    </row>
    <row r="3937" customHeight="1" spans="1:2">
      <c r="A3937" s="64"/>
      <c r="B3937" s="68"/>
    </row>
    <row r="3938" customHeight="1" spans="1:2">
      <c r="A3938" s="64"/>
      <c r="B3938" s="68"/>
    </row>
    <row r="3939" customHeight="1" spans="1:2">
      <c r="A3939" s="64"/>
      <c r="B3939" s="68"/>
    </row>
    <row r="3940" customHeight="1" spans="1:2">
      <c r="A3940" s="64"/>
      <c r="B3940" s="68"/>
    </row>
    <row r="3941" customHeight="1" spans="1:2">
      <c r="A3941" s="64"/>
      <c r="B3941" s="68"/>
    </row>
    <row r="3942" customHeight="1" spans="1:2">
      <c r="A3942" s="64"/>
      <c r="B3942" s="68"/>
    </row>
    <row r="3943" customHeight="1" spans="1:2">
      <c r="A3943" s="64"/>
      <c r="B3943" s="68"/>
    </row>
    <row r="3944" customHeight="1" spans="1:2">
      <c r="A3944" s="64"/>
      <c r="B3944" s="68"/>
    </row>
    <row r="3945" customHeight="1" spans="1:2">
      <c r="A3945" s="64"/>
      <c r="B3945" s="68"/>
    </row>
    <row r="3946" customHeight="1" spans="1:2">
      <c r="A3946" s="64"/>
      <c r="B3946" s="68"/>
    </row>
    <row r="3947" customHeight="1" spans="1:2">
      <c r="A3947" s="64"/>
      <c r="B3947" s="68"/>
    </row>
    <row r="3948" customHeight="1" spans="1:2">
      <c r="A3948" s="64"/>
      <c r="B3948" s="68"/>
    </row>
    <row r="3949" customHeight="1" spans="1:2">
      <c r="A3949" s="64"/>
      <c r="B3949" s="68"/>
    </row>
    <row r="3950" customHeight="1" spans="1:2">
      <c r="A3950" s="64"/>
      <c r="B3950" s="68"/>
    </row>
    <row r="3951" customHeight="1" spans="1:2">
      <c r="A3951" s="64"/>
      <c r="B3951" s="68"/>
    </row>
    <row r="3952" customHeight="1" spans="1:2">
      <c r="A3952" s="64"/>
      <c r="B3952" s="68"/>
    </row>
    <row r="3953" customHeight="1" spans="1:2">
      <c r="A3953" s="64"/>
      <c r="B3953" s="68"/>
    </row>
    <row r="3954" customHeight="1" spans="1:2">
      <c r="A3954" s="64"/>
      <c r="B3954" s="68"/>
    </row>
    <row r="3955" customHeight="1" spans="1:2">
      <c r="A3955" s="64"/>
      <c r="B3955" s="68"/>
    </row>
    <row r="3956" customHeight="1" spans="1:2">
      <c r="A3956" s="64"/>
      <c r="B3956" s="68"/>
    </row>
    <row r="3957" customHeight="1" spans="1:2">
      <c r="A3957" s="64"/>
      <c r="B3957" s="68"/>
    </row>
    <row r="3958" customHeight="1" spans="1:2">
      <c r="A3958" s="64"/>
      <c r="B3958" s="68"/>
    </row>
    <row r="3959" customHeight="1" spans="1:2">
      <c r="A3959" s="64"/>
      <c r="B3959" s="68"/>
    </row>
    <row r="3960" customHeight="1" spans="1:2">
      <c r="A3960" s="64"/>
      <c r="B3960" s="68"/>
    </row>
    <row r="3961" customHeight="1" spans="1:2">
      <c r="A3961" s="64"/>
      <c r="B3961" s="68"/>
    </row>
    <row r="3962" customHeight="1" spans="1:2">
      <c r="A3962" s="64"/>
      <c r="B3962" s="68"/>
    </row>
    <row r="3963" customHeight="1" spans="1:2">
      <c r="A3963" s="64"/>
      <c r="B3963" s="68"/>
    </row>
    <row r="3964" customHeight="1" spans="1:2">
      <c r="A3964" s="64"/>
      <c r="B3964" s="68"/>
    </row>
    <row r="3965" customHeight="1" spans="1:2">
      <c r="A3965" s="64"/>
      <c r="B3965" s="68"/>
    </row>
    <row r="3966" customHeight="1" spans="1:2">
      <c r="A3966" s="64"/>
      <c r="B3966" s="68"/>
    </row>
    <row r="3967" customHeight="1" spans="1:2">
      <c r="A3967" s="64"/>
      <c r="B3967" s="68"/>
    </row>
    <row r="3968" customHeight="1" spans="1:2">
      <c r="A3968" s="64"/>
      <c r="B3968" s="68"/>
    </row>
    <row r="3969" customHeight="1" spans="1:2">
      <c r="A3969" s="64"/>
      <c r="B3969" s="68"/>
    </row>
    <row r="3970" customHeight="1" spans="1:2">
      <c r="A3970" s="64"/>
      <c r="B3970" s="68"/>
    </row>
    <row r="3971" customHeight="1" spans="1:2">
      <c r="A3971" s="64"/>
      <c r="B3971" s="68"/>
    </row>
    <row r="3972" customHeight="1" spans="1:2">
      <c r="A3972" s="64"/>
      <c r="B3972" s="68"/>
    </row>
    <row r="3973" customHeight="1" spans="1:2">
      <c r="A3973" s="64"/>
      <c r="B3973" s="68"/>
    </row>
    <row r="3974" customHeight="1" spans="1:2">
      <c r="A3974" s="64"/>
      <c r="B3974" s="68"/>
    </row>
    <row r="3975" customHeight="1" spans="1:2">
      <c r="A3975" s="64"/>
      <c r="B3975" s="68"/>
    </row>
    <row r="3976" customHeight="1" spans="1:2">
      <c r="A3976" s="64"/>
      <c r="B3976" s="68"/>
    </row>
    <row r="3977" customHeight="1" spans="1:2">
      <c r="A3977" s="64"/>
      <c r="B3977" s="68"/>
    </row>
    <row r="3978" customHeight="1" spans="1:2">
      <c r="A3978" s="64"/>
      <c r="B3978" s="68"/>
    </row>
    <row r="3979" customHeight="1" spans="1:2">
      <c r="A3979" s="64"/>
      <c r="B3979" s="68"/>
    </row>
    <row r="3980" customHeight="1" spans="1:2">
      <c r="A3980" s="64"/>
      <c r="B3980" s="68"/>
    </row>
    <row r="3981" customHeight="1" spans="1:2">
      <c r="A3981" s="64"/>
      <c r="B3981" s="68"/>
    </row>
    <row r="3982" customHeight="1" spans="1:2">
      <c r="A3982" s="64"/>
      <c r="B3982" s="68"/>
    </row>
    <row r="3983" customHeight="1" spans="1:2">
      <c r="A3983" s="64"/>
      <c r="B3983" s="68"/>
    </row>
    <row r="3984" customHeight="1" spans="1:2">
      <c r="A3984" s="64"/>
      <c r="B3984" s="68"/>
    </row>
    <row r="3985" customHeight="1" spans="1:2">
      <c r="A3985" s="64"/>
      <c r="B3985" s="68"/>
    </row>
    <row r="3986" customHeight="1" spans="1:2">
      <c r="A3986" s="64"/>
      <c r="B3986" s="68"/>
    </row>
    <row r="3987" customHeight="1" spans="1:2">
      <c r="A3987" s="64"/>
      <c r="B3987" s="68"/>
    </row>
    <row r="3988" customHeight="1" spans="1:2">
      <c r="A3988" s="64"/>
      <c r="B3988" s="68"/>
    </row>
    <row r="3989" customHeight="1" spans="1:2">
      <c r="A3989" s="64"/>
      <c r="B3989" s="68"/>
    </row>
    <row r="3990" customHeight="1" spans="1:2">
      <c r="A3990" s="64"/>
      <c r="B3990" s="68"/>
    </row>
    <row r="3991" customHeight="1" spans="1:2">
      <c r="A3991" s="64"/>
      <c r="B3991" s="68"/>
    </row>
    <row r="3992" customHeight="1" spans="1:2">
      <c r="A3992" s="64"/>
      <c r="B3992" s="68"/>
    </row>
    <row r="3993" customHeight="1" spans="1:2">
      <c r="A3993" s="64"/>
      <c r="B3993" s="68"/>
    </row>
    <row r="3994" customHeight="1" spans="1:2">
      <c r="A3994" s="64"/>
      <c r="B3994" s="68"/>
    </row>
    <row r="3995" customHeight="1" spans="1:2">
      <c r="A3995" s="64"/>
      <c r="B3995" s="68"/>
    </row>
    <row r="3996" customHeight="1" spans="1:2">
      <c r="A3996" s="64"/>
      <c r="B3996" s="68"/>
    </row>
    <row r="3997" customHeight="1" spans="1:2">
      <c r="A3997" s="64"/>
      <c r="B3997" s="68"/>
    </row>
    <row r="3998" customHeight="1" spans="1:2">
      <c r="A3998" s="64"/>
      <c r="B3998" s="68"/>
    </row>
    <row r="3999" customHeight="1" spans="1:2">
      <c r="A3999" s="64"/>
      <c r="B3999" s="68"/>
    </row>
    <row r="4000" customHeight="1" spans="1:2">
      <c r="A4000" s="64"/>
      <c r="B4000" s="68"/>
    </row>
    <row r="4001" customHeight="1" spans="1:2">
      <c r="A4001" s="64"/>
      <c r="B4001" s="68"/>
    </row>
    <row r="4002" customHeight="1" spans="1:2">
      <c r="A4002" s="64"/>
      <c r="B4002" s="68"/>
    </row>
    <row r="4003" customHeight="1" spans="1:2">
      <c r="A4003" s="64"/>
      <c r="B4003" s="68"/>
    </row>
    <row r="4004" customHeight="1" spans="1:2">
      <c r="A4004" s="64"/>
      <c r="B4004" s="68"/>
    </row>
    <row r="4005" customHeight="1" spans="1:2">
      <c r="A4005" s="64"/>
      <c r="B4005" s="68"/>
    </row>
    <row r="4006" customHeight="1" spans="1:2">
      <c r="A4006" s="64"/>
      <c r="B4006" s="68"/>
    </row>
    <row r="4007" customHeight="1" spans="1:2">
      <c r="A4007" s="64"/>
      <c r="B4007" s="68"/>
    </row>
    <row r="4008" customHeight="1" spans="1:2">
      <c r="A4008" s="64"/>
      <c r="B4008" s="68"/>
    </row>
    <row r="4009" customHeight="1" spans="1:2">
      <c r="A4009" s="64"/>
      <c r="B4009" s="68"/>
    </row>
    <row r="4010" customHeight="1" spans="1:2">
      <c r="A4010" s="64"/>
      <c r="B4010" s="68"/>
    </row>
    <row r="4011" customHeight="1" spans="1:2">
      <c r="A4011" s="64"/>
      <c r="B4011" s="68"/>
    </row>
    <row r="4012" customHeight="1" spans="1:2">
      <c r="A4012" s="64"/>
      <c r="B4012" s="68"/>
    </row>
    <row r="4013" customHeight="1" spans="1:2">
      <c r="A4013" s="64"/>
      <c r="B4013" s="68"/>
    </row>
    <row r="4014" customHeight="1" spans="1:2">
      <c r="A4014" s="64"/>
      <c r="B4014" s="68"/>
    </row>
    <row r="4015" customHeight="1" spans="1:2">
      <c r="A4015" s="64"/>
      <c r="B4015" s="68"/>
    </row>
    <row r="4016" customHeight="1" spans="1:2">
      <c r="A4016" s="64"/>
      <c r="B4016" s="68"/>
    </row>
    <row r="4017" customHeight="1" spans="1:2">
      <c r="A4017" s="64"/>
      <c r="B4017" s="68"/>
    </row>
    <row r="4018" customHeight="1" spans="1:2">
      <c r="A4018" s="64"/>
      <c r="B4018" s="68"/>
    </row>
    <row r="4019" customHeight="1" spans="1:2">
      <c r="A4019" s="64"/>
      <c r="B4019" s="68"/>
    </row>
    <row r="4020" customHeight="1" spans="1:2">
      <c r="A4020" s="64"/>
      <c r="B4020" s="68"/>
    </row>
    <row r="4021" customHeight="1" spans="1:2">
      <c r="A4021" s="64"/>
      <c r="B4021" s="68"/>
    </row>
    <row r="4022" customHeight="1" spans="1:2">
      <c r="A4022" s="64"/>
      <c r="B4022" s="68"/>
    </row>
    <row r="4023" customHeight="1" spans="1:2">
      <c r="A4023" s="64"/>
      <c r="B4023" s="68"/>
    </row>
    <row r="4024" customHeight="1" spans="1:2">
      <c r="A4024" s="64"/>
      <c r="B4024" s="68"/>
    </row>
    <row r="4025" customHeight="1" spans="1:2">
      <c r="A4025" s="64"/>
      <c r="B4025" s="68"/>
    </row>
    <row r="4026" customHeight="1" spans="1:2">
      <c r="A4026" s="64"/>
      <c r="B4026" s="68"/>
    </row>
    <row r="4027" customHeight="1" spans="1:2">
      <c r="A4027" s="64"/>
      <c r="B4027" s="68"/>
    </row>
    <row r="4028" customHeight="1" spans="1:2">
      <c r="A4028" s="64"/>
      <c r="B4028" s="68"/>
    </row>
    <row r="4029" customHeight="1" spans="1:2">
      <c r="A4029" s="64"/>
      <c r="B4029" s="68"/>
    </row>
    <row r="4030" customHeight="1" spans="1:2">
      <c r="A4030" s="64"/>
      <c r="B4030" s="68"/>
    </row>
    <row r="4031" customHeight="1" spans="1:2">
      <c r="A4031" s="64"/>
      <c r="B4031" s="68"/>
    </row>
    <row r="4032" customHeight="1" spans="1:2">
      <c r="A4032" s="64"/>
      <c r="B4032" s="68"/>
    </row>
    <row r="4033" customHeight="1" spans="1:2">
      <c r="A4033" s="64"/>
      <c r="B4033" s="68"/>
    </row>
    <row r="4034" customHeight="1" spans="1:2">
      <c r="A4034" s="64"/>
      <c r="B4034" s="68"/>
    </row>
    <row r="4035" customHeight="1" spans="1:2">
      <c r="A4035" s="64"/>
      <c r="B4035" s="68"/>
    </row>
    <row r="4036" customHeight="1" spans="1:2">
      <c r="A4036" s="64"/>
      <c r="B4036" s="68"/>
    </row>
    <row r="4037" customHeight="1" spans="1:2">
      <c r="A4037" s="64"/>
      <c r="B4037" s="68"/>
    </row>
    <row r="4038" customHeight="1" spans="1:2">
      <c r="A4038" s="64"/>
      <c r="B4038" s="68"/>
    </row>
    <row r="4039" customHeight="1" spans="1:2">
      <c r="A4039" s="64"/>
      <c r="B4039" s="68"/>
    </row>
    <row r="4040" customHeight="1" spans="1:2">
      <c r="A4040" s="64"/>
      <c r="B4040" s="68"/>
    </row>
    <row r="4041" customHeight="1" spans="1:2">
      <c r="A4041" s="64"/>
      <c r="B4041" s="68"/>
    </row>
    <row r="4042" customHeight="1" spans="1:2">
      <c r="A4042" s="64"/>
      <c r="B4042" s="68"/>
    </row>
    <row r="4043" customHeight="1" spans="1:2">
      <c r="A4043" s="64"/>
      <c r="B4043" s="68"/>
    </row>
    <row r="4044" customHeight="1" spans="1:2">
      <c r="A4044" s="64"/>
      <c r="B4044" s="68"/>
    </row>
    <row r="4045" customHeight="1" spans="1:2">
      <c r="A4045" s="64"/>
      <c r="B4045" s="68"/>
    </row>
    <row r="4046" customHeight="1" spans="1:2">
      <c r="A4046" s="64"/>
      <c r="B4046" s="68"/>
    </row>
    <row r="4047" customHeight="1" spans="1:2">
      <c r="A4047" s="64"/>
      <c r="B4047" s="68"/>
    </row>
    <row r="4048" customHeight="1" spans="1:2">
      <c r="A4048" s="64"/>
      <c r="B4048" s="68"/>
    </row>
    <row r="4049" customHeight="1" spans="1:2">
      <c r="A4049" s="64"/>
      <c r="B4049" s="68"/>
    </row>
    <row r="4050" customHeight="1" spans="1:2">
      <c r="A4050" s="64"/>
      <c r="B4050" s="68"/>
    </row>
    <row r="4051" customHeight="1" spans="1:2">
      <c r="A4051" s="64"/>
      <c r="B4051" s="68"/>
    </row>
    <row r="4052" customHeight="1" spans="1:2">
      <c r="A4052" s="64"/>
      <c r="B4052" s="68"/>
    </row>
    <row r="4053" customHeight="1" spans="1:2">
      <c r="A4053" s="64"/>
      <c r="B4053" s="68"/>
    </row>
    <row r="4054" customHeight="1" spans="1:2">
      <c r="A4054" s="64"/>
      <c r="B4054" s="68"/>
    </row>
    <row r="4055" customHeight="1" spans="1:2">
      <c r="A4055" s="64"/>
      <c r="B4055" s="68"/>
    </row>
    <row r="4056" customHeight="1" spans="1:2">
      <c r="A4056" s="64"/>
      <c r="B4056" s="68"/>
    </row>
    <row r="4057" customHeight="1" spans="1:2">
      <c r="A4057" s="64"/>
      <c r="B4057" s="68"/>
    </row>
    <row r="4058" customHeight="1" spans="1:2">
      <c r="A4058" s="64"/>
      <c r="B4058" s="68"/>
    </row>
    <row r="4059" customHeight="1" spans="1:2">
      <c r="A4059" s="64"/>
      <c r="B4059" s="68"/>
    </row>
    <row r="4060" customHeight="1" spans="1:2">
      <c r="A4060" s="64"/>
      <c r="B4060" s="68"/>
    </row>
    <row r="4061" customHeight="1" spans="1:2">
      <c r="A4061" s="64"/>
      <c r="B4061" s="68"/>
    </row>
    <row r="4062" customHeight="1" spans="1:2">
      <c r="A4062" s="64"/>
      <c r="B4062" s="68"/>
    </row>
    <row r="4063" customHeight="1" spans="1:2">
      <c r="A4063" s="64"/>
      <c r="B4063" s="68"/>
    </row>
    <row r="4064" customHeight="1" spans="1:2">
      <c r="A4064" s="64"/>
      <c r="B4064" s="68"/>
    </row>
    <row r="4065" customHeight="1" spans="1:2">
      <c r="A4065" s="64"/>
      <c r="B4065" s="68"/>
    </row>
    <row r="4066" customHeight="1" spans="1:2">
      <c r="A4066" s="64"/>
      <c r="B4066" s="68"/>
    </row>
    <row r="4067" customHeight="1" spans="1:2">
      <c r="A4067" s="64"/>
      <c r="B4067" s="68"/>
    </row>
    <row r="4068" customHeight="1" spans="1:2">
      <c r="A4068" s="64"/>
      <c r="B4068" s="68"/>
    </row>
    <row r="4069" customHeight="1" spans="1:2">
      <c r="A4069" s="64"/>
      <c r="B4069" s="68"/>
    </row>
    <row r="4070" customHeight="1" spans="1:2">
      <c r="A4070" s="64"/>
      <c r="B4070" s="68"/>
    </row>
    <row r="4071" customHeight="1" spans="1:2">
      <c r="A4071" s="64"/>
      <c r="B4071" s="68"/>
    </row>
    <row r="4072" customHeight="1" spans="1:2">
      <c r="A4072" s="64"/>
      <c r="B4072" s="68"/>
    </row>
    <row r="4073" customHeight="1" spans="1:2">
      <c r="A4073" s="64"/>
      <c r="B4073" s="68"/>
    </row>
    <row r="4074" customHeight="1" spans="1:2">
      <c r="A4074" s="64"/>
      <c r="B4074" s="68"/>
    </row>
    <row r="4075" customHeight="1" spans="1:2">
      <c r="A4075" s="64"/>
      <c r="B4075" s="68"/>
    </row>
    <row r="4076" customHeight="1" spans="1:2">
      <c r="A4076" s="64"/>
      <c r="B4076" s="68"/>
    </row>
    <row r="4077" customHeight="1" spans="1:2">
      <c r="A4077" s="64"/>
      <c r="B4077" s="68"/>
    </row>
    <row r="4078" customHeight="1" spans="1:2">
      <c r="A4078" s="64"/>
      <c r="B4078" s="68"/>
    </row>
    <row r="4079" customHeight="1" spans="1:2">
      <c r="A4079" s="64"/>
      <c r="B4079" s="68"/>
    </row>
    <row r="4080" customHeight="1" spans="1:2">
      <c r="A4080" s="64"/>
      <c r="B4080" s="68"/>
    </row>
    <row r="4081" customHeight="1" spans="1:2">
      <c r="A4081" s="64"/>
      <c r="B4081" s="68"/>
    </row>
    <row r="4082" customHeight="1" spans="1:2">
      <c r="A4082" s="64"/>
      <c r="B4082" s="68"/>
    </row>
    <row r="4083" customHeight="1" spans="1:2">
      <c r="A4083" s="64"/>
      <c r="B4083" s="68"/>
    </row>
    <row r="4084" customHeight="1" spans="1:2">
      <c r="A4084" s="64"/>
      <c r="B4084" s="68"/>
    </row>
    <row r="4085" customHeight="1" spans="1:2">
      <c r="A4085" s="64"/>
      <c r="B4085" s="68"/>
    </row>
    <row r="4086" customHeight="1" spans="1:2">
      <c r="A4086" s="64"/>
      <c r="B4086" s="68"/>
    </row>
    <row r="4087" customHeight="1" spans="1:2">
      <c r="A4087" s="64"/>
      <c r="B4087" s="68"/>
    </row>
    <row r="4088" customHeight="1" spans="1:2">
      <c r="A4088" s="64"/>
      <c r="B4088" s="68"/>
    </row>
    <row r="4089" customHeight="1" spans="1:2">
      <c r="A4089" s="64"/>
      <c r="B4089" s="68"/>
    </row>
    <row r="4090" customHeight="1" spans="1:2">
      <c r="A4090" s="64"/>
      <c r="B4090" s="68"/>
    </row>
    <row r="4091" customHeight="1" spans="1:2">
      <c r="A4091" s="64"/>
      <c r="B4091" s="68"/>
    </row>
    <row r="4092" customHeight="1" spans="1:2">
      <c r="A4092" s="64"/>
      <c r="B4092" s="68"/>
    </row>
    <row r="4093" customHeight="1" spans="1:2">
      <c r="A4093" s="64"/>
      <c r="B4093" s="68"/>
    </row>
    <row r="4094" customHeight="1" spans="1:2">
      <c r="A4094" s="64"/>
      <c r="B4094" s="68"/>
    </row>
    <row r="4095" customHeight="1" spans="1:2">
      <c r="A4095" s="64"/>
      <c r="B4095" s="68"/>
    </row>
    <row r="4096" customHeight="1" spans="1:2">
      <c r="A4096" s="64"/>
      <c r="B4096" s="68"/>
    </row>
    <row r="4097" customHeight="1" spans="1:2">
      <c r="A4097" s="64"/>
      <c r="B4097" s="68"/>
    </row>
    <row r="4098" customHeight="1" spans="1:2">
      <c r="A4098" s="64"/>
      <c r="B4098" s="68"/>
    </row>
    <row r="4099" customHeight="1" spans="1:2">
      <c r="A4099" s="64"/>
      <c r="B4099" s="68"/>
    </row>
    <row r="4100" customHeight="1" spans="1:2">
      <c r="A4100" s="64"/>
      <c r="B4100" s="68"/>
    </row>
    <row r="4101" customHeight="1" spans="1:2">
      <c r="A4101" s="64"/>
      <c r="B4101" s="68"/>
    </row>
    <row r="4102" customHeight="1" spans="1:2">
      <c r="A4102" s="64"/>
      <c r="B4102" s="68"/>
    </row>
    <row r="4103" customHeight="1" spans="1:2">
      <c r="A4103" s="64"/>
      <c r="B4103" s="68"/>
    </row>
    <row r="4104" customHeight="1" spans="1:2">
      <c r="A4104" s="64"/>
      <c r="B4104" s="68"/>
    </row>
    <row r="4105" customHeight="1" spans="1:2">
      <c r="A4105" s="64"/>
      <c r="B4105" s="68"/>
    </row>
    <row r="4106" customHeight="1" spans="1:2">
      <c r="A4106" s="64"/>
      <c r="B4106" s="68"/>
    </row>
    <row r="4107" customHeight="1" spans="1:2">
      <c r="A4107" s="64"/>
      <c r="B4107" s="68"/>
    </row>
    <row r="4108" customHeight="1" spans="1:2">
      <c r="A4108" s="64"/>
      <c r="B4108" s="68"/>
    </row>
    <row r="4109" customHeight="1" spans="1:2">
      <c r="A4109" s="64"/>
      <c r="B4109" s="68"/>
    </row>
    <row r="4110" customHeight="1" spans="1:2">
      <c r="A4110" s="64"/>
      <c r="B4110" s="68"/>
    </row>
    <row r="4111" customHeight="1" spans="1:2">
      <c r="A4111" s="64"/>
      <c r="B4111" s="68"/>
    </row>
    <row r="4112" customHeight="1" spans="1:2">
      <c r="A4112" s="64"/>
      <c r="B4112" s="68"/>
    </row>
    <row r="4113" customHeight="1" spans="1:2">
      <c r="A4113" s="64"/>
      <c r="B4113" s="68"/>
    </row>
    <row r="4114" customHeight="1" spans="1:2">
      <c r="A4114" s="64"/>
      <c r="B4114" s="68"/>
    </row>
    <row r="4115" customHeight="1" spans="1:2">
      <c r="A4115" s="64"/>
      <c r="B4115" s="68"/>
    </row>
    <row r="4116" customHeight="1" spans="1:2">
      <c r="A4116" s="64"/>
      <c r="B4116" s="68"/>
    </row>
    <row r="4117" customHeight="1" spans="1:2">
      <c r="A4117" s="64"/>
      <c r="B4117" s="68"/>
    </row>
    <row r="4118" customHeight="1" spans="1:2">
      <c r="A4118" s="64"/>
      <c r="B4118" s="68"/>
    </row>
    <row r="4119" customHeight="1" spans="1:2">
      <c r="A4119" s="64"/>
      <c r="B4119" s="68"/>
    </row>
    <row r="4120" customHeight="1" spans="1:2">
      <c r="A4120" s="64"/>
      <c r="B4120" s="68"/>
    </row>
    <row r="4121" customHeight="1" spans="1:2">
      <c r="A4121" s="64"/>
      <c r="B4121" s="68"/>
    </row>
    <row r="4122" customHeight="1" spans="1:2">
      <c r="A4122" s="64"/>
      <c r="B4122" s="68"/>
    </row>
    <row r="4123" customHeight="1" spans="1:2">
      <c r="A4123" s="64"/>
      <c r="B4123" s="68"/>
    </row>
    <row r="4124" customHeight="1" spans="1:2">
      <c r="A4124" s="64"/>
      <c r="B4124" s="68"/>
    </row>
    <row r="4125" customHeight="1" spans="1:2">
      <c r="A4125" s="64"/>
      <c r="B4125" s="68"/>
    </row>
    <row r="4126" customHeight="1" spans="1:2">
      <c r="A4126" s="64"/>
      <c r="B4126" s="68"/>
    </row>
    <row r="4127" customHeight="1" spans="1:2">
      <c r="A4127" s="64"/>
      <c r="B4127" s="68"/>
    </row>
    <row r="4128" customHeight="1" spans="1:2">
      <c r="A4128" s="64"/>
      <c r="B4128" s="68"/>
    </row>
    <row r="4129" customHeight="1" spans="1:2">
      <c r="A4129" s="64"/>
      <c r="B4129" s="68"/>
    </row>
    <row r="4130" customHeight="1" spans="1:2">
      <c r="A4130" s="64"/>
      <c r="B4130" s="68"/>
    </row>
    <row r="4131" customHeight="1" spans="1:2">
      <c r="A4131" s="64"/>
      <c r="B4131" s="68"/>
    </row>
    <row r="4132" customHeight="1" spans="1:2">
      <c r="A4132" s="64"/>
      <c r="B4132" s="68"/>
    </row>
    <row r="4133" customHeight="1" spans="1:2">
      <c r="A4133" s="64"/>
      <c r="B4133" s="68"/>
    </row>
    <row r="4134" customHeight="1" spans="1:2">
      <c r="A4134" s="64"/>
      <c r="B4134" s="68"/>
    </row>
    <row r="4135" customHeight="1" spans="1:2">
      <c r="A4135" s="64"/>
      <c r="B4135" s="68"/>
    </row>
    <row r="4136" customHeight="1" spans="1:2">
      <c r="A4136" s="64"/>
      <c r="B4136" s="68"/>
    </row>
    <row r="4137" customHeight="1" spans="1:2">
      <c r="A4137" s="64"/>
      <c r="B4137" s="68"/>
    </row>
    <row r="4138" customHeight="1" spans="1:2">
      <c r="A4138" s="64"/>
      <c r="B4138" s="68"/>
    </row>
    <row r="4139" customHeight="1" spans="1:2">
      <c r="A4139" s="64"/>
      <c r="B4139" s="68"/>
    </row>
    <row r="4140" customHeight="1" spans="1:2">
      <c r="A4140" s="64"/>
      <c r="B4140" s="68"/>
    </row>
    <row r="4141" customHeight="1" spans="1:2">
      <c r="A4141" s="64"/>
      <c r="B4141" s="68"/>
    </row>
    <row r="4142" customHeight="1" spans="1:2">
      <c r="A4142" s="64"/>
      <c r="B4142" s="68"/>
    </row>
    <row r="4143" customHeight="1" spans="1:2">
      <c r="A4143" s="64"/>
      <c r="B4143" s="68"/>
    </row>
    <row r="4144" customHeight="1" spans="1:2">
      <c r="A4144" s="64"/>
      <c r="B4144" s="68"/>
    </row>
    <row r="4145" customHeight="1" spans="1:2">
      <c r="A4145" s="64"/>
      <c r="B4145" s="68"/>
    </row>
    <row r="4146" customHeight="1" spans="1:2">
      <c r="A4146" s="64"/>
      <c r="B4146" s="68"/>
    </row>
    <row r="4147" customHeight="1" spans="1:2">
      <c r="A4147" s="64"/>
      <c r="B4147" s="68"/>
    </row>
    <row r="4148" customHeight="1" spans="1:2">
      <c r="A4148" s="64"/>
      <c r="B4148" s="68"/>
    </row>
    <row r="4149" customHeight="1" spans="1:2">
      <c r="A4149" s="64"/>
      <c r="B4149" s="68"/>
    </row>
    <row r="4150" customHeight="1" spans="1:2">
      <c r="A4150" s="64"/>
      <c r="B4150" s="68"/>
    </row>
    <row r="4151" customHeight="1" spans="1:2">
      <c r="A4151" s="64"/>
      <c r="B4151" s="68"/>
    </row>
    <row r="4152" customHeight="1" spans="1:2">
      <c r="A4152" s="64"/>
      <c r="B4152" s="68"/>
    </row>
    <row r="4153" customHeight="1" spans="1:2">
      <c r="A4153" s="64"/>
      <c r="B4153" s="68"/>
    </row>
    <row r="4154" customHeight="1" spans="1:2">
      <c r="A4154" s="64"/>
      <c r="B4154" s="68"/>
    </row>
    <row r="4155" customHeight="1" spans="1:2">
      <c r="A4155" s="64"/>
      <c r="B4155" s="68"/>
    </row>
    <row r="4156" customHeight="1" spans="1:2">
      <c r="A4156" s="64"/>
      <c r="B4156" s="68"/>
    </row>
    <row r="4157" customHeight="1" spans="1:2">
      <c r="A4157" s="64"/>
      <c r="B4157" s="68"/>
    </row>
    <row r="4158" customHeight="1" spans="1:2">
      <c r="A4158" s="64"/>
      <c r="B4158" s="68"/>
    </row>
    <row r="4159" customHeight="1" spans="1:2">
      <c r="A4159" s="64"/>
      <c r="B4159" s="68"/>
    </row>
    <row r="4160" customHeight="1" spans="1:2">
      <c r="A4160" s="64"/>
      <c r="B4160" s="68"/>
    </row>
    <row r="4161" customHeight="1" spans="1:2">
      <c r="A4161" s="64"/>
      <c r="B4161" s="68"/>
    </row>
    <row r="4162" customHeight="1" spans="1:2">
      <c r="A4162" s="64"/>
      <c r="B4162" s="68"/>
    </row>
    <row r="4163" customHeight="1" spans="1:2">
      <c r="A4163" s="64"/>
      <c r="B4163" s="68"/>
    </row>
    <row r="4164" customHeight="1" spans="1:2">
      <c r="A4164" s="64"/>
      <c r="B4164" s="68"/>
    </row>
    <row r="4165" customHeight="1" spans="1:2">
      <c r="A4165" s="64"/>
      <c r="B4165" s="68"/>
    </row>
    <row r="4166" customHeight="1" spans="1:2">
      <c r="A4166" s="64"/>
      <c r="B4166" s="68"/>
    </row>
    <row r="4167" customHeight="1" spans="1:2">
      <c r="A4167" s="64"/>
      <c r="B4167" s="68"/>
    </row>
    <row r="4168" customHeight="1" spans="1:2">
      <c r="A4168" s="64"/>
      <c r="B4168" s="68"/>
    </row>
    <row r="4169" customHeight="1" spans="1:2">
      <c r="A4169" s="64"/>
      <c r="B4169" s="68"/>
    </row>
    <row r="4170" customHeight="1" spans="1:2">
      <c r="A4170" s="64"/>
      <c r="B4170" s="68"/>
    </row>
    <row r="4171" customHeight="1" spans="1:2">
      <c r="A4171" s="64"/>
      <c r="B4171" s="68"/>
    </row>
    <row r="4172" customHeight="1" spans="1:2">
      <c r="A4172" s="64"/>
      <c r="B4172" s="68"/>
    </row>
    <row r="4173" customHeight="1" spans="1:2">
      <c r="A4173" s="64"/>
      <c r="B4173" s="68"/>
    </row>
    <row r="4174" customHeight="1" spans="1:2">
      <c r="A4174" s="64"/>
      <c r="B4174" s="68"/>
    </row>
    <row r="4175" customHeight="1" spans="1:2">
      <c r="A4175" s="64"/>
      <c r="B4175" s="68"/>
    </row>
    <row r="4176" customHeight="1" spans="1:2">
      <c r="A4176" s="64"/>
      <c r="B4176" s="68"/>
    </row>
    <row r="4177" customHeight="1" spans="1:2">
      <c r="A4177" s="64"/>
      <c r="B4177" s="68"/>
    </row>
    <row r="4178" customHeight="1" spans="1:2">
      <c r="A4178" s="64"/>
      <c r="B4178" s="68"/>
    </row>
    <row r="4179" customHeight="1" spans="1:2">
      <c r="A4179" s="64"/>
      <c r="B4179" s="68"/>
    </row>
    <row r="4180" customHeight="1" spans="1:2">
      <c r="A4180" s="64"/>
      <c r="B4180" s="68"/>
    </row>
    <row r="4181" customHeight="1" spans="1:2">
      <c r="A4181" s="64"/>
      <c r="B4181" s="68"/>
    </row>
    <row r="4182" customHeight="1" spans="1:2">
      <c r="A4182" s="64"/>
      <c r="B4182" s="68"/>
    </row>
    <row r="4183" customHeight="1" spans="1:2">
      <c r="A4183" s="64"/>
      <c r="B4183" s="68"/>
    </row>
    <row r="4184" customHeight="1" spans="1:2">
      <c r="A4184" s="64"/>
      <c r="B4184" s="68"/>
    </row>
    <row r="4185" customHeight="1" spans="1:2">
      <c r="A4185" s="64"/>
      <c r="B4185" s="68"/>
    </row>
    <row r="4186" customHeight="1" spans="1:2">
      <c r="A4186" s="64"/>
      <c r="B4186" s="68"/>
    </row>
    <row r="4187" customHeight="1" spans="1:2">
      <c r="A4187" s="64"/>
      <c r="B4187" s="68"/>
    </row>
    <row r="4188" customHeight="1" spans="1:2">
      <c r="A4188" s="64"/>
      <c r="B4188" s="68"/>
    </row>
    <row r="4189" customHeight="1" spans="1:2">
      <c r="A4189" s="64"/>
      <c r="B4189" s="68"/>
    </row>
    <row r="4190" customHeight="1" spans="1:2">
      <c r="A4190" s="64"/>
      <c r="B4190" s="68"/>
    </row>
    <row r="4191" customHeight="1" spans="1:2">
      <c r="A4191" s="64"/>
      <c r="B4191" s="68"/>
    </row>
    <row r="4192" customHeight="1" spans="1:2">
      <c r="A4192" s="64"/>
      <c r="B4192" s="68"/>
    </row>
    <row r="4193" customHeight="1" spans="1:2">
      <c r="A4193" s="64"/>
      <c r="B4193" s="68"/>
    </row>
    <row r="4194" customHeight="1" spans="1:2">
      <c r="A4194" s="64"/>
      <c r="B4194" s="68"/>
    </row>
    <row r="4195" customHeight="1" spans="1:2">
      <c r="A4195" s="64"/>
      <c r="B4195" s="68"/>
    </row>
    <row r="4196" customHeight="1" spans="1:2">
      <c r="A4196" s="64"/>
      <c r="B4196" s="68"/>
    </row>
    <row r="4197" customHeight="1" spans="1:2">
      <c r="A4197" s="64"/>
      <c r="B4197" s="68"/>
    </row>
    <row r="4198" customHeight="1" spans="1:2">
      <c r="A4198" s="64"/>
      <c r="B4198" s="68"/>
    </row>
    <row r="4199" customHeight="1" spans="1:2">
      <c r="A4199" s="64"/>
      <c r="B4199" s="68"/>
    </row>
    <row r="4200" customHeight="1" spans="1:2">
      <c r="A4200" s="64"/>
      <c r="B4200" s="68"/>
    </row>
    <row r="4201" customHeight="1" spans="1:2">
      <c r="A4201" s="64"/>
      <c r="B4201" s="68"/>
    </row>
    <row r="4202" customHeight="1" spans="1:2">
      <c r="A4202" s="64"/>
      <c r="B4202" s="68"/>
    </row>
    <row r="4203" customHeight="1" spans="1:2">
      <c r="A4203" s="64"/>
      <c r="B4203" s="68"/>
    </row>
    <row r="4204" customHeight="1" spans="1:2">
      <c r="A4204" s="64"/>
      <c r="B4204" s="68"/>
    </row>
    <row r="4205" customHeight="1" spans="1:2">
      <c r="A4205" s="64"/>
      <c r="B4205" s="68"/>
    </row>
    <row r="4206" customHeight="1" spans="1:2">
      <c r="A4206" s="64"/>
      <c r="B4206" s="68"/>
    </row>
    <row r="4207" customHeight="1" spans="1:2">
      <c r="A4207" s="64"/>
      <c r="B4207" s="68"/>
    </row>
    <row r="4208" customHeight="1" spans="1:2">
      <c r="A4208" s="64"/>
      <c r="B4208" s="68"/>
    </row>
    <row r="4209" customHeight="1" spans="1:2">
      <c r="A4209" s="64"/>
      <c r="B4209" s="68"/>
    </row>
    <row r="4210" customHeight="1" spans="1:2">
      <c r="A4210" s="64"/>
      <c r="B4210" s="68"/>
    </row>
    <row r="4211" customHeight="1" spans="1:2">
      <c r="A4211" s="64"/>
      <c r="B4211" s="68"/>
    </row>
    <row r="4212" customHeight="1" spans="1:2">
      <c r="A4212" s="64"/>
      <c r="B4212" s="68"/>
    </row>
    <row r="4213" customHeight="1" spans="1:2">
      <c r="A4213" s="64"/>
      <c r="B4213" s="68"/>
    </row>
    <row r="4214" customHeight="1" spans="1:2">
      <c r="A4214" s="64"/>
      <c r="B4214" s="68"/>
    </row>
    <row r="4215" customHeight="1" spans="1:2">
      <c r="A4215" s="64"/>
      <c r="B4215" s="68"/>
    </row>
    <row r="4216" customHeight="1" spans="1:2">
      <c r="A4216" s="64"/>
      <c r="B4216" s="68"/>
    </row>
    <row r="4217" customHeight="1" spans="1:2">
      <c r="A4217" s="64"/>
      <c r="B4217" s="68"/>
    </row>
    <row r="4218" customHeight="1" spans="1:2">
      <c r="A4218" s="64"/>
      <c r="B4218" s="68"/>
    </row>
    <row r="4219" customHeight="1" spans="1:2">
      <c r="A4219" s="64"/>
      <c r="B4219" s="68"/>
    </row>
    <row r="4220" customHeight="1" spans="1:2">
      <c r="A4220" s="64"/>
      <c r="B4220" s="68"/>
    </row>
    <row r="4221" customHeight="1" spans="1:2">
      <c r="A4221" s="64"/>
      <c r="B4221" s="68"/>
    </row>
    <row r="4222" customHeight="1" spans="1:2">
      <c r="A4222" s="64"/>
      <c r="B4222" s="68"/>
    </row>
    <row r="4223" customHeight="1" spans="1:2">
      <c r="A4223" s="64"/>
      <c r="B4223" s="68"/>
    </row>
    <row r="4224" customHeight="1" spans="1:2">
      <c r="A4224" s="64"/>
      <c r="B4224" s="68"/>
    </row>
    <row r="4225" customHeight="1" spans="1:2">
      <c r="A4225" s="64"/>
      <c r="B4225" s="68"/>
    </row>
    <row r="4226" customHeight="1" spans="1:2">
      <c r="A4226" s="64"/>
      <c r="B4226" s="68"/>
    </row>
    <row r="4227" customHeight="1" spans="1:2">
      <c r="A4227" s="64"/>
      <c r="B4227" s="68"/>
    </row>
    <row r="4228" customHeight="1" spans="1:2">
      <c r="A4228" s="64"/>
      <c r="B4228" s="68"/>
    </row>
    <row r="4229" customHeight="1" spans="1:2">
      <c r="A4229" s="64"/>
      <c r="B4229" s="68"/>
    </row>
    <row r="4230" customHeight="1" spans="1:2">
      <c r="A4230" s="64"/>
      <c r="B4230" s="68"/>
    </row>
    <row r="4231" customHeight="1" spans="1:2">
      <c r="A4231" s="64"/>
      <c r="B4231" s="68"/>
    </row>
    <row r="4232" customHeight="1" spans="1:2">
      <c r="A4232" s="64"/>
      <c r="B4232" s="68"/>
    </row>
    <row r="4233" customHeight="1" spans="1:2">
      <c r="A4233" s="64"/>
      <c r="B4233" s="68"/>
    </row>
    <row r="4234" customHeight="1" spans="1:2">
      <c r="A4234" s="64"/>
      <c r="B4234" s="68"/>
    </row>
    <row r="4235" customHeight="1" spans="1:2">
      <c r="A4235" s="64"/>
      <c r="B4235" s="68"/>
    </row>
    <row r="4236" customHeight="1" spans="1:2">
      <c r="A4236" s="64"/>
      <c r="B4236" s="68"/>
    </row>
    <row r="4237" customHeight="1" spans="1:2">
      <c r="A4237" s="64"/>
      <c r="B4237" s="68"/>
    </row>
    <row r="4238" customHeight="1" spans="1:2">
      <c r="A4238" s="64"/>
      <c r="B4238" s="68"/>
    </row>
    <row r="4239" customHeight="1" spans="1:2">
      <c r="A4239" s="64"/>
      <c r="B4239" s="68"/>
    </row>
    <row r="4240" customHeight="1" spans="1:2">
      <c r="A4240" s="64"/>
      <c r="B4240" s="68"/>
    </row>
    <row r="4241" customHeight="1" spans="1:2">
      <c r="A4241" s="64"/>
      <c r="B4241" s="68"/>
    </row>
    <row r="4242" customHeight="1" spans="1:2">
      <c r="A4242" s="64"/>
      <c r="B4242" s="68"/>
    </row>
    <row r="4243" customHeight="1" spans="1:2">
      <c r="A4243" s="64"/>
      <c r="B4243" s="68"/>
    </row>
    <row r="4244" customHeight="1" spans="1:2">
      <c r="A4244" s="64"/>
      <c r="B4244" s="68"/>
    </row>
    <row r="4245" customHeight="1" spans="1:2">
      <c r="A4245" s="64"/>
      <c r="B4245" s="68"/>
    </row>
    <row r="4246" customHeight="1" spans="1:2">
      <c r="A4246" s="64"/>
      <c r="B4246" s="68"/>
    </row>
    <row r="4247" customHeight="1" spans="1:2">
      <c r="A4247" s="64"/>
      <c r="B4247" s="68"/>
    </row>
    <row r="4248" customHeight="1" spans="1:2">
      <c r="A4248" s="64"/>
      <c r="B4248" s="68"/>
    </row>
    <row r="4249" customHeight="1" spans="1:2">
      <c r="A4249" s="64"/>
      <c r="B4249" s="68"/>
    </row>
    <row r="4250" customHeight="1" spans="1:2">
      <c r="A4250" s="64"/>
      <c r="B4250" s="68"/>
    </row>
    <row r="4251" customHeight="1" spans="1:2">
      <c r="A4251" s="64"/>
      <c r="B4251" s="68"/>
    </row>
    <row r="4252" customHeight="1" spans="1:2">
      <c r="A4252" s="64"/>
      <c r="B4252" s="68"/>
    </row>
    <row r="4253" customHeight="1" spans="1:2">
      <c r="A4253" s="64"/>
      <c r="B4253" s="68"/>
    </row>
    <row r="4254" customHeight="1" spans="1:2">
      <c r="A4254" s="64"/>
      <c r="B4254" s="68"/>
    </row>
    <row r="4255" customHeight="1" spans="1:2">
      <c r="A4255" s="64"/>
      <c r="B4255" s="68"/>
    </row>
    <row r="4256" customHeight="1" spans="1:2">
      <c r="A4256" s="64"/>
      <c r="B4256" s="68"/>
    </row>
    <row r="4257" customHeight="1" spans="1:2">
      <c r="A4257" s="64"/>
      <c r="B4257" s="68"/>
    </row>
    <row r="4258" customHeight="1" spans="1:2">
      <c r="A4258" s="64"/>
      <c r="B4258" s="68"/>
    </row>
    <row r="4259" customHeight="1" spans="1:2">
      <c r="A4259" s="64"/>
      <c r="B4259" s="68"/>
    </row>
    <row r="4260" customHeight="1" spans="1:2">
      <c r="A4260" s="64"/>
      <c r="B4260" s="68"/>
    </row>
    <row r="4261" customHeight="1" spans="1:2">
      <c r="A4261" s="64"/>
      <c r="B4261" s="68"/>
    </row>
    <row r="4262" customHeight="1" spans="1:2">
      <c r="A4262" s="64"/>
      <c r="B4262" s="68"/>
    </row>
    <row r="4263" customHeight="1" spans="1:2">
      <c r="A4263" s="64"/>
      <c r="B4263" s="68"/>
    </row>
    <row r="4264" customHeight="1" spans="1:2">
      <c r="A4264" s="64"/>
      <c r="B4264" s="68"/>
    </row>
    <row r="4265" customHeight="1" spans="1:2">
      <c r="A4265" s="64"/>
      <c r="B4265" s="68"/>
    </row>
    <row r="4266" customHeight="1" spans="1:2">
      <c r="A4266" s="64"/>
      <c r="B4266" s="68"/>
    </row>
    <row r="4267" customHeight="1" spans="1:2">
      <c r="A4267" s="64"/>
      <c r="B4267" s="68"/>
    </row>
    <row r="4268" customHeight="1" spans="1:2">
      <c r="A4268" s="64"/>
      <c r="B4268" s="68"/>
    </row>
    <row r="4269" customHeight="1" spans="1:2">
      <c r="A4269" s="64"/>
      <c r="B4269" s="68"/>
    </row>
    <row r="4270" customHeight="1" spans="1:2">
      <c r="A4270" s="64"/>
      <c r="B4270" s="68"/>
    </row>
    <row r="4271" customHeight="1" spans="1:2">
      <c r="A4271" s="64"/>
      <c r="B4271" s="68"/>
    </row>
    <row r="4272" customHeight="1" spans="1:2">
      <c r="A4272" s="64"/>
      <c r="B4272" s="68"/>
    </row>
    <row r="4273" customHeight="1" spans="1:2">
      <c r="A4273" s="64"/>
      <c r="B4273" s="68"/>
    </row>
    <row r="4274" customHeight="1" spans="1:2">
      <c r="A4274" s="64"/>
      <c r="B4274" s="68"/>
    </row>
    <row r="4275" customHeight="1" spans="1:2">
      <c r="A4275" s="64"/>
      <c r="B4275" s="68"/>
    </row>
    <row r="4276" customHeight="1" spans="1:2">
      <c r="A4276" s="64"/>
      <c r="B4276" s="68"/>
    </row>
    <row r="4277" customHeight="1" spans="1:2">
      <c r="A4277" s="64"/>
      <c r="B4277" s="68"/>
    </row>
    <row r="4278" customHeight="1" spans="1:2">
      <c r="A4278" s="64"/>
      <c r="B4278" s="68"/>
    </row>
    <row r="4279" customHeight="1" spans="1:2">
      <c r="A4279" s="64"/>
      <c r="B4279" s="68"/>
    </row>
    <row r="4280" customHeight="1" spans="1:2">
      <c r="A4280" s="64"/>
      <c r="B4280" s="68"/>
    </row>
    <row r="4281" customHeight="1" spans="1:2">
      <c r="A4281" s="64"/>
      <c r="B4281" s="68"/>
    </row>
    <row r="4282" customHeight="1" spans="1:2">
      <c r="A4282" s="64"/>
      <c r="B4282" s="68"/>
    </row>
    <row r="4283" customHeight="1" spans="1:2">
      <c r="A4283" s="64"/>
      <c r="B4283" s="68"/>
    </row>
    <row r="4284" customHeight="1" spans="1:2">
      <c r="A4284" s="64"/>
      <c r="B4284" s="68"/>
    </row>
    <row r="4285" customHeight="1" spans="1:2">
      <c r="A4285" s="64"/>
      <c r="B4285" s="68"/>
    </row>
    <row r="4286" customHeight="1" spans="1:2">
      <c r="A4286" s="64"/>
      <c r="B4286" s="68"/>
    </row>
    <row r="4287" customHeight="1" spans="1:2">
      <c r="A4287" s="64"/>
      <c r="B4287" s="68"/>
    </row>
    <row r="4288" customHeight="1" spans="1:2">
      <c r="A4288" s="64"/>
      <c r="B4288" s="68"/>
    </row>
    <row r="4289" customHeight="1" spans="1:2">
      <c r="A4289" s="64"/>
      <c r="B4289" s="68"/>
    </row>
    <row r="4290" customHeight="1" spans="1:2">
      <c r="A4290" s="64"/>
      <c r="B4290" s="68"/>
    </row>
    <row r="4291" customHeight="1" spans="1:2">
      <c r="A4291" s="64"/>
      <c r="B4291" s="68"/>
    </row>
    <row r="4292" customHeight="1" spans="1:2">
      <c r="A4292" s="64"/>
      <c r="B4292" s="68"/>
    </row>
    <row r="4293" customHeight="1" spans="1:2">
      <c r="A4293" s="64"/>
      <c r="B4293" s="68"/>
    </row>
    <row r="4294" customHeight="1" spans="1:2">
      <c r="A4294" s="64"/>
      <c r="B4294" s="68"/>
    </row>
    <row r="4295" customHeight="1" spans="1:2">
      <c r="A4295" s="64"/>
      <c r="B4295" s="68"/>
    </row>
    <row r="4296" customHeight="1" spans="1:2">
      <c r="A4296" s="64"/>
      <c r="B4296" s="68"/>
    </row>
    <row r="4297" customHeight="1" spans="1:2">
      <c r="A4297" s="64"/>
      <c r="B4297" s="68"/>
    </row>
    <row r="4298" customHeight="1" spans="1:2">
      <c r="A4298" s="64"/>
      <c r="B4298" s="68"/>
    </row>
    <row r="4299" customHeight="1" spans="1:2">
      <c r="A4299" s="64"/>
      <c r="B4299" s="68"/>
    </row>
    <row r="4300" customHeight="1" spans="1:2">
      <c r="A4300" s="64"/>
      <c r="B4300" s="68"/>
    </row>
    <row r="4301" customHeight="1" spans="1:2">
      <c r="A4301" s="64"/>
      <c r="B4301" s="68"/>
    </row>
    <row r="4302" customHeight="1" spans="1:2">
      <c r="A4302" s="64"/>
      <c r="B4302" s="68"/>
    </row>
    <row r="4303" customHeight="1" spans="1:2">
      <c r="A4303" s="64"/>
      <c r="B4303" s="68"/>
    </row>
    <row r="4304" customHeight="1" spans="1:2">
      <c r="A4304" s="64"/>
      <c r="B4304" s="68"/>
    </row>
    <row r="4305" customHeight="1" spans="1:2">
      <c r="A4305" s="64"/>
      <c r="B4305" s="68"/>
    </row>
    <row r="4306" customHeight="1" spans="1:2">
      <c r="A4306" s="64"/>
      <c r="B4306" s="68"/>
    </row>
    <row r="4307" customHeight="1" spans="1:2">
      <c r="A4307" s="64"/>
      <c r="B4307" s="68"/>
    </row>
    <row r="4308" customHeight="1" spans="1:2">
      <c r="A4308" s="64"/>
      <c r="B4308" s="68"/>
    </row>
    <row r="4309" customHeight="1" spans="1:2">
      <c r="A4309" s="64"/>
      <c r="B4309" s="68"/>
    </row>
    <row r="4310" customHeight="1" spans="1:2">
      <c r="A4310" s="64"/>
      <c r="B4310" s="68"/>
    </row>
    <row r="4311" customHeight="1" spans="1:2">
      <c r="A4311" s="64"/>
      <c r="B4311" s="68"/>
    </row>
    <row r="4312" customHeight="1" spans="1:2">
      <c r="A4312" s="64"/>
      <c r="B4312" s="68"/>
    </row>
    <row r="4313" customHeight="1" spans="1:2">
      <c r="A4313" s="64"/>
      <c r="B4313" s="68"/>
    </row>
    <row r="4314" customHeight="1" spans="1:2">
      <c r="A4314" s="64"/>
      <c r="B4314" s="68"/>
    </row>
    <row r="4315" customHeight="1" spans="1:2">
      <c r="A4315" s="64"/>
      <c r="B4315" s="68"/>
    </row>
    <row r="4316" customHeight="1" spans="1:2">
      <c r="A4316" s="64"/>
      <c r="B4316" s="68"/>
    </row>
    <row r="4317" customHeight="1" spans="1:2">
      <c r="A4317" s="64"/>
      <c r="B4317" s="68"/>
    </row>
    <row r="4318" customHeight="1" spans="1:2">
      <c r="A4318" s="64"/>
      <c r="B4318" s="68"/>
    </row>
    <row r="4319" customHeight="1" spans="1:2">
      <c r="A4319" s="64"/>
      <c r="B4319" s="68"/>
    </row>
    <row r="4320" customHeight="1" spans="1:2">
      <c r="A4320" s="64"/>
      <c r="B4320" s="68"/>
    </row>
    <row r="4321" customHeight="1" spans="1:2">
      <c r="A4321" s="64"/>
      <c r="B4321" s="68"/>
    </row>
    <row r="4322" customHeight="1" spans="1:2">
      <c r="A4322" s="64"/>
      <c r="B4322" s="68"/>
    </row>
    <row r="4323" customHeight="1" spans="1:2">
      <c r="A4323" s="64"/>
      <c r="B4323" s="68"/>
    </row>
    <row r="4324" customHeight="1" spans="1:2">
      <c r="A4324" s="64"/>
      <c r="B4324" s="68"/>
    </row>
    <row r="4325" customHeight="1" spans="1:2">
      <c r="A4325" s="64"/>
      <c r="B4325" s="68"/>
    </row>
    <row r="4326" customHeight="1" spans="1:2">
      <c r="A4326" s="64"/>
      <c r="B4326" s="68"/>
    </row>
    <row r="4327" customHeight="1" spans="1:2">
      <c r="A4327" s="64"/>
      <c r="B4327" s="68"/>
    </row>
    <row r="4328" customHeight="1" spans="1:2">
      <c r="A4328" s="64"/>
      <c r="B4328" s="68"/>
    </row>
    <row r="4329" customHeight="1" spans="1:2">
      <c r="A4329" s="64"/>
      <c r="B4329" s="68"/>
    </row>
    <row r="4330" customHeight="1" spans="1:2">
      <c r="A4330" s="64"/>
      <c r="B4330" s="68"/>
    </row>
    <row r="4331" customHeight="1" spans="1:2">
      <c r="A4331" s="64"/>
      <c r="B4331" s="68"/>
    </row>
    <row r="4332" customHeight="1" spans="1:2">
      <c r="A4332" s="64"/>
      <c r="B4332" s="68"/>
    </row>
    <row r="4333" customHeight="1" spans="1:2">
      <c r="A4333" s="64"/>
      <c r="B4333" s="68"/>
    </row>
    <row r="4334" customHeight="1" spans="1:2">
      <c r="A4334" s="64"/>
      <c r="B4334" s="68"/>
    </row>
    <row r="4335" customHeight="1" spans="1:2">
      <c r="A4335" s="64"/>
      <c r="B4335" s="68"/>
    </row>
    <row r="4336" customHeight="1" spans="1:2">
      <c r="A4336" s="64"/>
      <c r="B4336" s="68"/>
    </row>
    <row r="4337" customHeight="1" spans="1:2">
      <c r="A4337" s="64"/>
      <c r="B4337" s="68"/>
    </row>
    <row r="4338" customHeight="1" spans="1:2">
      <c r="A4338" s="64"/>
      <c r="B4338" s="68"/>
    </row>
    <row r="4339" customHeight="1" spans="1:2">
      <c r="A4339" s="64"/>
      <c r="B4339" s="68"/>
    </row>
    <row r="4340" customHeight="1" spans="1:2">
      <c r="A4340" s="64"/>
      <c r="B4340" s="68"/>
    </row>
    <row r="4341" customHeight="1" spans="1:2">
      <c r="A4341" s="64"/>
      <c r="B4341" s="68"/>
    </row>
    <row r="4342" customHeight="1" spans="1:2">
      <c r="A4342" s="64"/>
      <c r="B4342" s="68"/>
    </row>
    <row r="4343" customHeight="1" spans="1:2">
      <c r="A4343" s="64"/>
      <c r="B4343" s="68"/>
    </row>
    <row r="4344" customHeight="1" spans="1:2">
      <c r="A4344" s="64"/>
      <c r="B4344" s="68"/>
    </row>
    <row r="4345" customHeight="1" spans="1:2">
      <c r="A4345" s="64"/>
      <c r="B4345" s="68"/>
    </row>
    <row r="4346" customHeight="1" spans="1:2">
      <c r="A4346" s="64"/>
      <c r="B4346" s="68"/>
    </row>
    <row r="4347" customHeight="1" spans="1:2">
      <c r="A4347" s="64"/>
      <c r="B4347" s="68"/>
    </row>
    <row r="4348" customHeight="1" spans="1:2">
      <c r="A4348" s="64"/>
      <c r="B4348" s="68"/>
    </row>
    <row r="4349" customHeight="1" spans="1:2">
      <c r="A4349" s="64"/>
      <c r="B4349" s="68"/>
    </row>
    <row r="4350" customHeight="1" spans="1:2">
      <c r="A4350" s="64"/>
      <c r="B4350" s="68"/>
    </row>
    <row r="4351" customHeight="1" spans="1:2">
      <c r="A4351" s="64"/>
      <c r="B4351" s="68"/>
    </row>
    <row r="4352" customHeight="1" spans="1:2">
      <c r="A4352" s="64"/>
      <c r="B4352" s="68"/>
    </row>
    <row r="4353" customHeight="1" spans="1:2">
      <c r="A4353" s="64"/>
      <c r="B4353" s="68"/>
    </row>
    <row r="4354" customHeight="1" spans="1:2">
      <c r="A4354" s="64"/>
      <c r="B4354" s="68"/>
    </row>
    <row r="4355" customHeight="1" spans="1:2">
      <c r="A4355" s="64"/>
      <c r="B4355" s="68"/>
    </row>
    <row r="4356" customHeight="1" spans="1:2">
      <c r="A4356" s="64"/>
      <c r="B4356" s="68"/>
    </row>
    <row r="4357" customHeight="1" spans="1:2">
      <c r="A4357" s="64"/>
      <c r="B4357" s="68"/>
    </row>
    <row r="4358" customHeight="1" spans="1:2">
      <c r="A4358" s="64"/>
      <c r="B4358" s="68"/>
    </row>
    <row r="4359" customHeight="1" spans="1:2">
      <c r="A4359" s="64"/>
      <c r="B4359" s="68"/>
    </row>
    <row r="4360" customHeight="1" spans="1:2">
      <c r="A4360" s="64"/>
      <c r="B4360" s="68"/>
    </row>
    <row r="4361" customHeight="1" spans="1:2">
      <c r="A4361" s="64"/>
      <c r="B4361" s="68"/>
    </row>
    <row r="4362" customHeight="1" spans="1:2">
      <c r="A4362" s="64"/>
      <c r="B4362" s="68"/>
    </row>
    <row r="4363" customHeight="1" spans="1:2">
      <c r="A4363" s="64"/>
      <c r="B4363" s="68"/>
    </row>
    <row r="4364" customHeight="1" spans="1:2">
      <c r="A4364" s="64"/>
      <c r="B4364" s="68"/>
    </row>
    <row r="4365" customHeight="1" spans="1:2">
      <c r="A4365" s="64"/>
      <c r="B4365" s="68"/>
    </row>
    <row r="4366" customHeight="1" spans="1:2">
      <c r="A4366" s="64"/>
      <c r="B4366" s="68"/>
    </row>
    <row r="4367" customHeight="1" spans="1:2">
      <c r="A4367" s="64"/>
      <c r="B4367" s="68"/>
    </row>
    <row r="4368" customHeight="1" spans="1:2">
      <c r="A4368" s="64"/>
      <c r="B4368" s="68"/>
    </row>
    <row r="4369" customHeight="1" spans="1:2">
      <c r="A4369" s="64"/>
      <c r="B4369" s="68"/>
    </row>
    <row r="4370" customHeight="1" spans="1:2">
      <c r="A4370" s="64"/>
      <c r="B4370" s="68"/>
    </row>
    <row r="4371" customHeight="1" spans="1:2">
      <c r="A4371" s="64"/>
      <c r="B4371" s="68"/>
    </row>
    <row r="4372" customHeight="1" spans="1:2">
      <c r="A4372" s="64"/>
      <c r="B4372" s="68"/>
    </row>
    <row r="4373" customHeight="1" spans="1:2">
      <c r="A4373" s="64"/>
      <c r="B4373" s="68"/>
    </row>
    <row r="4374" customHeight="1" spans="1:2">
      <c r="A4374" s="64"/>
      <c r="B4374" s="68"/>
    </row>
    <row r="4375" customHeight="1" spans="1:2">
      <c r="A4375" s="64"/>
      <c r="B4375" s="68"/>
    </row>
    <row r="4376" customHeight="1" spans="1:2">
      <c r="A4376" s="64"/>
      <c r="B4376" s="68"/>
    </row>
    <row r="4377" customHeight="1" spans="1:2">
      <c r="A4377" s="64"/>
      <c r="B4377" s="68"/>
    </row>
    <row r="4378" customHeight="1" spans="1:2">
      <c r="A4378" s="64"/>
      <c r="B4378" s="68"/>
    </row>
    <row r="4379" customHeight="1" spans="1:2">
      <c r="A4379" s="64"/>
      <c r="B4379" s="68"/>
    </row>
    <row r="4380" customHeight="1" spans="1:2">
      <c r="A4380" s="64"/>
      <c r="B4380" s="68"/>
    </row>
    <row r="4381" customHeight="1" spans="1:2">
      <c r="A4381" s="64"/>
      <c r="B4381" s="68"/>
    </row>
    <row r="4382" customHeight="1" spans="1:2">
      <c r="A4382" s="64"/>
      <c r="B4382" s="68"/>
    </row>
    <row r="4383" customHeight="1" spans="1:2">
      <c r="A4383" s="64"/>
      <c r="B4383" s="68"/>
    </row>
    <row r="4384" customHeight="1" spans="1:2">
      <c r="A4384" s="64"/>
      <c r="B4384" s="68"/>
    </row>
    <row r="4385" customHeight="1" spans="1:2">
      <c r="A4385" s="64"/>
      <c r="B4385" s="68"/>
    </row>
    <row r="4386" customHeight="1" spans="1:2">
      <c r="A4386" s="64"/>
      <c r="B4386" s="68"/>
    </row>
    <row r="4387" customHeight="1" spans="1:2">
      <c r="A4387" s="64"/>
      <c r="B4387" s="68"/>
    </row>
    <row r="4388" customHeight="1" spans="1:2">
      <c r="A4388" s="64"/>
      <c r="B4388" s="68"/>
    </row>
    <row r="4389" customHeight="1" spans="1:2">
      <c r="A4389" s="64"/>
      <c r="B4389" s="68"/>
    </row>
    <row r="4390" customHeight="1" spans="1:2">
      <c r="A4390" s="64"/>
      <c r="B4390" s="68"/>
    </row>
    <row r="4391" customHeight="1" spans="1:2">
      <c r="A4391" s="64"/>
      <c r="B4391" s="68"/>
    </row>
    <row r="4392" customHeight="1" spans="1:2">
      <c r="A4392" s="64"/>
      <c r="B4392" s="68"/>
    </row>
    <row r="4393" customHeight="1" spans="1:2">
      <c r="A4393" s="64"/>
      <c r="B4393" s="68"/>
    </row>
    <row r="4394" customHeight="1" spans="1:2">
      <c r="A4394" s="64"/>
      <c r="B4394" s="68"/>
    </row>
    <row r="4395" customHeight="1" spans="1:2">
      <c r="A4395" s="64"/>
      <c r="B4395" s="68"/>
    </row>
    <row r="4396" customHeight="1" spans="1:2">
      <c r="A4396" s="64"/>
      <c r="B4396" s="68"/>
    </row>
    <row r="4397" customHeight="1" spans="1:2">
      <c r="A4397" s="64"/>
      <c r="B4397" s="68"/>
    </row>
    <row r="4398" customHeight="1" spans="1:2">
      <c r="A4398" s="64"/>
      <c r="B4398" s="68"/>
    </row>
    <row r="4399" customHeight="1" spans="1:2">
      <c r="A4399" s="64"/>
      <c r="B4399" s="68"/>
    </row>
    <row r="4400" customHeight="1" spans="1:2">
      <c r="A4400" s="64"/>
      <c r="B4400" s="68"/>
    </row>
    <row r="4401" customHeight="1" spans="1:2">
      <c r="A4401" s="64"/>
      <c r="B4401" s="68"/>
    </row>
    <row r="4402" customHeight="1" spans="1:2">
      <c r="A4402" s="64"/>
      <c r="B4402" s="68"/>
    </row>
    <row r="4403" customHeight="1" spans="1:2">
      <c r="A4403" s="64"/>
      <c r="B4403" s="68"/>
    </row>
    <row r="4404" customHeight="1" spans="1:2">
      <c r="A4404" s="64"/>
      <c r="B4404" s="68"/>
    </row>
    <row r="4405" customHeight="1" spans="1:2">
      <c r="A4405" s="64"/>
      <c r="B4405" s="68"/>
    </row>
    <row r="4406" customHeight="1" spans="1:2">
      <c r="A4406" s="64"/>
      <c r="B4406" s="68"/>
    </row>
    <row r="4407" customHeight="1" spans="1:2">
      <c r="A4407" s="64"/>
      <c r="B4407" s="68"/>
    </row>
    <row r="4408" customHeight="1" spans="1:2">
      <c r="A4408" s="64"/>
      <c r="B4408" s="68"/>
    </row>
    <row r="4409" customHeight="1" spans="1:2">
      <c r="A4409" s="64"/>
      <c r="B4409" s="68"/>
    </row>
    <row r="4410" customHeight="1" spans="1:2">
      <c r="A4410" s="64"/>
      <c r="B4410" s="68"/>
    </row>
    <row r="4411" customHeight="1" spans="1:2">
      <c r="A4411" s="64"/>
      <c r="B4411" s="68"/>
    </row>
    <row r="4412" customHeight="1" spans="1:2">
      <c r="A4412" s="64"/>
      <c r="B4412" s="68"/>
    </row>
    <row r="4413" customHeight="1" spans="1:2">
      <c r="A4413" s="64"/>
      <c r="B4413" s="68"/>
    </row>
    <row r="4414" customHeight="1" spans="1:2">
      <c r="A4414" s="64"/>
      <c r="B4414" s="68"/>
    </row>
    <row r="4415" customHeight="1" spans="1:2">
      <c r="A4415" s="64"/>
      <c r="B4415" s="68"/>
    </row>
    <row r="4416" customHeight="1" spans="1:2">
      <c r="A4416" s="64"/>
      <c r="B4416" s="68"/>
    </row>
    <row r="4417" customHeight="1" spans="1:2">
      <c r="A4417" s="64"/>
      <c r="B4417" s="68"/>
    </row>
    <row r="4418" customHeight="1" spans="1:2">
      <c r="A4418" s="64"/>
      <c r="B4418" s="68"/>
    </row>
    <row r="4419" customHeight="1" spans="1:2">
      <c r="A4419" s="64"/>
      <c r="B4419" s="68"/>
    </row>
    <row r="4420" customHeight="1" spans="1:2">
      <c r="A4420" s="64"/>
      <c r="B4420" s="68"/>
    </row>
    <row r="4421" customHeight="1" spans="1:2">
      <c r="A4421" s="64"/>
      <c r="B4421" s="68"/>
    </row>
    <row r="4422" customHeight="1" spans="1:2">
      <c r="A4422" s="64"/>
      <c r="B4422" s="68"/>
    </row>
    <row r="4423" customHeight="1" spans="1:2">
      <c r="A4423" s="64"/>
      <c r="B4423" s="68"/>
    </row>
    <row r="4424" customHeight="1" spans="1:2">
      <c r="A4424" s="64"/>
      <c r="B4424" s="68"/>
    </row>
    <row r="4425" customHeight="1" spans="1:2">
      <c r="A4425" s="64"/>
      <c r="B4425" s="68"/>
    </row>
    <row r="4426" customHeight="1" spans="1:2">
      <c r="A4426" s="64"/>
      <c r="B4426" s="68"/>
    </row>
    <row r="4427" customHeight="1" spans="1:2">
      <c r="A4427" s="64"/>
      <c r="B4427" s="68"/>
    </row>
    <row r="4428" customHeight="1" spans="1:2">
      <c r="A4428" s="64"/>
      <c r="B4428" s="68"/>
    </row>
    <row r="4429" customHeight="1" spans="1:2">
      <c r="A4429" s="64"/>
      <c r="B4429" s="68"/>
    </row>
    <row r="4430" customHeight="1" spans="1:2">
      <c r="A4430" s="64"/>
      <c r="B4430" s="68"/>
    </row>
    <row r="4431" customHeight="1" spans="1:2">
      <c r="A4431" s="64"/>
      <c r="B4431" s="68"/>
    </row>
    <row r="4432" customHeight="1" spans="1:2">
      <c r="A4432" s="64"/>
      <c r="B4432" s="68"/>
    </row>
    <row r="4433" customHeight="1" spans="1:2">
      <c r="A4433" s="64"/>
      <c r="B4433" s="68"/>
    </row>
    <row r="4434" customHeight="1" spans="1:2">
      <c r="A4434" s="64"/>
      <c r="B4434" s="68"/>
    </row>
    <row r="4435" customHeight="1" spans="1:2">
      <c r="A4435" s="64"/>
      <c r="B4435" s="68"/>
    </row>
    <row r="4436" customHeight="1" spans="1:2">
      <c r="A4436" s="64"/>
      <c r="B4436" s="68"/>
    </row>
    <row r="4437" customHeight="1" spans="1:2">
      <c r="A4437" s="64"/>
      <c r="B4437" s="68"/>
    </row>
    <row r="4438" customHeight="1" spans="1:2">
      <c r="A4438" s="64"/>
      <c r="B4438" s="68"/>
    </row>
    <row r="4439" customHeight="1" spans="1:2">
      <c r="A4439" s="64"/>
      <c r="B4439" s="68"/>
    </row>
    <row r="4440" customHeight="1" spans="1:2">
      <c r="A4440" s="64"/>
      <c r="B4440" s="68"/>
    </row>
    <row r="4441" customHeight="1" spans="1:2">
      <c r="A4441" s="64"/>
      <c r="B4441" s="68"/>
    </row>
    <row r="4442" customHeight="1" spans="1:2">
      <c r="A4442" s="64"/>
      <c r="B4442" s="68"/>
    </row>
    <row r="4443" customHeight="1" spans="1:2">
      <c r="A4443" s="64"/>
      <c r="B4443" s="68"/>
    </row>
    <row r="4444" customHeight="1" spans="1:2">
      <c r="A4444" s="64"/>
      <c r="B4444" s="68"/>
    </row>
    <row r="4445" customHeight="1" spans="1:2">
      <c r="A4445" s="64"/>
      <c r="B4445" s="68"/>
    </row>
    <row r="4446" customHeight="1" spans="1:2">
      <c r="A4446" s="64"/>
      <c r="B4446" s="68"/>
    </row>
    <row r="4447" customHeight="1" spans="1:2">
      <c r="A4447" s="64"/>
      <c r="B4447" s="68"/>
    </row>
    <row r="4448" customHeight="1" spans="1:2">
      <c r="A4448" s="64"/>
      <c r="B4448" s="68"/>
    </row>
    <row r="4449" customHeight="1" spans="1:2">
      <c r="A4449" s="64"/>
      <c r="B4449" s="68"/>
    </row>
    <row r="4450" customHeight="1" spans="1:2">
      <c r="A4450" s="64"/>
      <c r="B4450" s="68"/>
    </row>
    <row r="4451" customHeight="1" spans="1:2">
      <c r="A4451" s="64"/>
      <c r="B4451" s="68"/>
    </row>
    <row r="4452" customHeight="1" spans="1:2">
      <c r="A4452" s="64"/>
      <c r="B4452" s="68"/>
    </row>
    <row r="4453" customHeight="1" spans="1:2">
      <c r="A4453" s="64"/>
      <c r="B4453" s="68"/>
    </row>
    <row r="4454" customHeight="1" spans="1:2">
      <c r="A4454" s="64"/>
      <c r="B4454" s="68"/>
    </row>
    <row r="4455" customHeight="1" spans="1:2">
      <c r="A4455" s="64"/>
      <c r="B4455" s="68"/>
    </row>
    <row r="4456" customHeight="1" spans="1:2">
      <c r="A4456" s="64"/>
      <c r="B4456" s="68"/>
    </row>
    <row r="4457" customHeight="1" spans="1:2">
      <c r="A4457" s="64"/>
      <c r="B4457" s="68"/>
    </row>
    <row r="4458" customHeight="1" spans="1:2">
      <c r="A4458" s="64"/>
      <c r="B4458" s="68"/>
    </row>
    <row r="4459" customHeight="1" spans="1:2">
      <c r="A4459" s="64"/>
      <c r="B4459" s="68"/>
    </row>
    <row r="4460" customHeight="1" spans="1:2">
      <c r="A4460" s="64"/>
      <c r="B4460" s="68"/>
    </row>
    <row r="4461" customHeight="1" spans="1:2">
      <c r="A4461" s="64"/>
      <c r="B4461" s="68"/>
    </row>
    <row r="4462" customHeight="1" spans="1:2">
      <c r="A4462" s="64"/>
      <c r="B4462" s="68"/>
    </row>
    <row r="4463" customHeight="1" spans="1:2">
      <c r="A4463" s="64"/>
      <c r="B4463" s="68"/>
    </row>
    <row r="4464" customHeight="1" spans="1:2">
      <c r="A4464" s="64"/>
      <c r="B4464" s="68"/>
    </row>
    <row r="4465" customHeight="1" spans="1:2">
      <c r="A4465" s="64"/>
      <c r="B4465" s="68"/>
    </row>
    <row r="4466" customHeight="1" spans="1:2">
      <c r="A4466" s="64"/>
      <c r="B4466" s="68"/>
    </row>
    <row r="4467" customHeight="1" spans="1:2">
      <c r="A4467" s="64"/>
      <c r="B4467" s="68"/>
    </row>
    <row r="4468" customHeight="1" spans="1:2">
      <c r="A4468" s="64"/>
      <c r="B4468" s="68"/>
    </row>
    <row r="4469" customHeight="1" spans="1:2">
      <c r="A4469" s="64"/>
      <c r="B4469" s="68"/>
    </row>
    <row r="4470" customHeight="1" spans="1:2">
      <c r="A4470" s="64"/>
      <c r="B4470" s="68"/>
    </row>
    <row r="4471" customHeight="1" spans="1:2">
      <c r="A4471" s="64"/>
      <c r="B4471" s="68"/>
    </row>
    <row r="4472" customHeight="1" spans="1:2">
      <c r="A4472" s="64"/>
      <c r="B4472" s="68"/>
    </row>
    <row r="4473" customHeight="1" spans="1:2">
      <c r="A4473" s="64"/>
      <c r="B4473" s="68"/>
    </row>
    <row r="4474" customHeight="1" spans="1:2">
      <c r="A4474" s="64"/>
      <c r="B4474" s="68"/>
    </row>
    <row r="4475" customHeight="1" spans="1:2">
      <c r="A4475" s="64"/>
      <c r="B4475" s="68"/>
    </row>
    <row r="4476" customHeight="1" spans="1:2">
      <c r="A4476" s="64"/>
      <c r="B4476" s="68"/>
    </row>
    <row r="4477" customHeight="1" spans="1:2">
      <c r="A4477" s="64"/>
      <c r="B4477" s="68"/>
    </row>
    <row r="4478" customHeight="1" spans="1:2">
      <c r="A4478" s="64"/>
      <c r="B4478" s="68"/>
    </row>
    <row r="4479" customHeight="1" spans="1:2">
      <c r="A4479" s="64"/>
      <c r="B4479" s="68"/>
    </row>
    <row r="4480" customHeight="1" spans="1:2">
      <c r="A4480" s="64"/>
      <c r="B4480" s="68"/>
    </row>
    <row r="4481" customHeight="1" spans="1:2">
      <c r="A4481" s="64"/>
      <c r="B4481" s="68"/>
    </row>
    <row r="4482" customHeight="1" spans="1:2">
      <c r="A4482" s="64"/>
      <c r="B4482" s="68"/>
    </row>
    <row r="4483" customHeight="1" spans="1:2">
      <c r="A4483" s="64"/>
      <c r="B4483" s="68"/>
    </row>
    <row r="4484" customHeight="1" spans="1:2">
      <c r="A4484" s="64"/>
      <c r="B4484" s="68"/>
    </row>
    <row r="4485" customHeight="1" spans="1:2">
      <c r="A4485" s="64"/>
      <c r="B4485" s="68"/>
    </row>
    <row r="4486" customHeight="1" spans="1:2">
      <c r="A4486" s="64"/>
      <c r="B4486" s="68"/>
    </row>
    <row r="4487" customHeight="1" spans="1:2">
      <c r="A4487" s="64"/>
      <c r="B4487" s="68"/>
    </row>
    <row r="4488" customHeight="1" spans="1:2">
      <c r="A4488" s="64"/>
      <c r="B4488" s="68"/>
    </row>
    <row r="4489" customHeight="1" spans="1:2">
      <c r="A4489" s="64"/>
      <c r="B4489" s="68"/>
    </row>
    <row r="4490" customHeight="1" spans="1:2">
      <c r="A4490" s="64"/>
      <c r="B4490" s="68"/>
    </row>
    <row r="4491" customHeight="1" spans="1:2">
      <c r="A4491" s="64"/>
      <c r="B4491" s="68"/>
    </row>
    <row r="4492" customHeight="1" spans="1:2">
      <c r="A4492" s="64"/>
      <c r="B4492" s="68"/>
    </row>
    <row r="4493" customHeight="1" spans="1:2">
      <c r="A4493" s="64"/>
      <c r="B4493" s="68"/>
    </row>
    <row r="4494" customHeight="1" spans="1:2">
      <c r="A4494" s="64"/>
      <c r="B4494" s="68"/>
    </row>
    <row r="4495" customHeight="1" spans="1:2">
      <c r="A4495" s="64"/>
      <c r="B4495" s="68"/>
    </row>
    <row r="4496" customHeight="1" spans="1:2">
      <c r="A4496" s="64"/>
      <c r="B4496" s="68"/>
    </row>
    <row r="4497" customHeight="1" spans="1:2">
      <c r="A4497" s="64"/>
      <c r="B4497" s="68"/>
    </row>
    <row r="4498" customHeight="1" spans="1:2">
      <c r="A4498" s="64"/>
      <c r="B4498" s="68"/>
    </row>
    <row r="4499" customHeight="1" spans="1:2">
      <c r="A4499" s="64"/>
      <c r="B4499" s="68"/>
    </row>
    <row r="4500" customHeight="1" spans="1:2">
      <c r="A4500" s="64"/>
      <c r="B4500" s="68"/>
    </row>
    <row r="4501" customHeight="1" spans="1:2">
      <c r="A4501" s="64"/>
      <c r="B4501" s="68"/>
    </row>
    <row r="4502" customHeight="1" spans="1:2">
      <c r="A4502" s="64"/>
      <c r="B4502" s="68"/>
    </row>
    <row r="4503" customHeight="1" spans="1:2">
      <c r="A4503" s="64"/>
      <c r="B4503" s="68"/>
    </row>
    <row r="4504" customHeight="1" spans="1:2">
      <c r="A4504" s="64"/>
      <c r="B4504" s="68"/>
    </row>
    <row r="4505" customHeight="1" spans="1:2">
      <c r="A4505" s="64"/>
      <c r="B4505" s="68"/>
    </row>
    <row r="4506" customHeight="1" spans="1:2">
      <c r="A4506" s="64"/>
      <c r="B4506" s="68"/>
    </row>
    <row r="4507" customHeight="1" spans="1:2">
      <c r="A4507" s="64"/>
      <c r="B4507" s="68"/>
    </row>
    <row r="4508" customHeight="1" spans="1:2">
      <c r="A4508" s="64"/>
      <c r="B4508" s="68"/>
    </row>
    <row r="4509" customHeight="1" spans="1:2">
      <c r="A4509" s="64"/>
      <c r="B4509" s="68"/>
    </row>
    <row r="4510" customHeight="1" spans="1:2">
      <c r="A4510" s="64"/>
      <c r="B4510" s="68"/>
    </row>
    <row r="4511" customHeight="1" spans="1:2">
      <c r="A4511" s="64"/>
      <c r="B4511" s="68"/>
    </row>
    <row r="4512" customHeight="1" spans="1:2">
      <c r="A4512" s="64"/>
      <c r="B4512" s="68"/>
    </row>
    <row r="4513" customHeight="1" spans="1:2">
      <c r="A4513" s="64"/>
      <c r="B4513" s="68"/>
    </row>
    <row r="4514" customHeight="1" spans="1:2">
      <c r="A4514" s="64"/>
      <c r="B4514" s="68"/>
    </row>
    <row r="4515" customHeight="1" spans="1:2">
      <c r="A4515" s="64"/>
      <c r="B4515" s="68"/>
    </row>
    <row r="4516" customHeight="1" spans="1:2">
      <c r="A4516" s="64"/>
      <c r="B4516" s="68"/>
    </row>
    <row r="4517" customHeight="1" spans="1:2">
      <c r="A4517" s="64"/>
      <c r="B4517" s="68"/>
    </row>
    <row r="4518" customHeight="1" spans="1:2">
      <c r="A4518" s="64"/>
      <c r="B4518" s="68"/>
    </row>
    <row r="4519" customHeight="1" spans="1:2">
      <c r="A4519" s="64"/>
      <c r="B4519" s="68"/>
    </row>
    <row r="4520" customHeight="1" spans="1:2">
      <c r="A4520" s="64"/>
      <c r="B4520" s="68"/>
    </row>
    <row r="4521" customHeight="1" spans="1:2">
      <c r="A4521" s="64"/>
      <c r="B4521" s="68"/>
    </row>
    <row r="4522" customHeight="1" spans="1:2">
      <c r="A4522" s="64"/>
      <c r="B4522" s="68"/>
    </row>
    <row r="4523" customHeight="1" spans="1:2">
      <c r="A4523" s="64"/>
      <c r="B4523" s="68"/>
    </row>
    <row r="4524" customHeight="1" spans="1:2">
      <c r="A4524" s="64"/>
      <c r="B4524" s="68"/>
    </row>
    <row r="4525" customHeight="1" spans="1:2">
      <c r="A4525" s="64"/>
      <c r="B4525" s="68"/>
    </row>
    <row r="4526" customHeight="1" spans="1:2">
      <c r="A4526" s="64"/>
      <c r="B4526" s="68"/>
    </row>
    <row r="4527" customHeight="1" spans="1:2">
      <c r="A4527" s="64"/>
      <c r="B4527" s="68"/>
    </row>
    <row r="4528" customHeight="1" spans="1:2">
      <c r="A4528" s="64"/>
      <c r="B4528" s="68"/>
    </row>
    <row r="4529" customHeight="1" spans="1:2">
      <c r="A4529" s="64"/>
      <c r="B4529" s="68"/>
    </row>
    <row r="4530" customHeight="1" spans="1:2">
      <c r="A4530" s="64"/>
      <c r="B4530" s="68"/>
    </row>
    <row r="4531" customHeight="1" spans="1:2">
      <c r="A4531" s="64"/>
      <c r="B4531" s="68"/>
    </row>
    <row r="4532" customHeight="1" spans="1:2">
      <c r="A4532" s="64"/>
      <c r="B4532" s="68"/>
    </row>
    <row r="4533" customHeight="1" spans="1:2">
      <c r="A4533" s="64"/>
      <c r="B4533" s="68"/>
    </row>
    <row r="4534" customHeight="1" spans="1:2">
      <c r="A4534" s="64"/>
      <c r="B4534" s="68"/>
    </row>
    <row r="4535" customHeight="1" spans="1:2">
      <c r="A4535" s="64"/>
      <c r="B4535" s="68"/>
    </row>
    <row r="4536" customHeight="1" spans="1:2">
      <c r="A4536" s="64"/>
      <c r="B4536" s="68"/>
    </row>
    <row r="4537" customHeight="1" spans="1:2">
      <c r="A4537" s="64"/>
      <c r="B4537" s="68"/>
    </row>
    <row r="4538" customHeight="1" spans="1:2">
      <c r="A4538" s="64"/>
      <c r="B4538" s="68"/>
    </row>
    <row r="4539" customHeight="1" spans="1:2">
      <c r="A4539" s="64"/>
      <c r="B4539" s="68"/>
    </row>
    <row r="4540" customHeight="1" spans="1:2">
      <c r="A4540" s="64"/>
      <c r="B4540" s="68"/>
    </row>
    <row r="4541" customHeight="1" spans="1:2">
      <c r="A4541" s="64"/>
      <c r="B4541" s="68"/>
    </row>
    <row r="4542" customHeight="1" spans="1:2">
      <c r="A4542" s="64"/>
      <c r="B4542" s="68"/>
    </row>
    <row r="4543" customHeight="1" spans="1:2">
      <c r="A4543" s="64"/>
      <c r="B4543" s="68"/>
    </row>
    <row r="4544" customHeight="1" spans="1:2">
      <c r="A4544" s="64"/>
      <c r="B4544" s="68"/>
    </row>
    <row r="4545" customHeight="1" spans="1:2">
      <c r="A4545" s="64"/>
      <c r="B4545" s="68"/>
    </row>
    <row r="4546" customHeight="1" spans="1:2">
      <c r="A4546" s="64"/>
      <c r="B4546" s="68"/>
    </row>
    <row r="4547" customHeight="1" spans="1:2">
      <c r="A4547" s="64"/>
      <c r="B4547" s="68"/>
    </row>
    <row r="4548" customHeight="1" spans="1:2">
      <c r="A4548" s="64"/>
      <c r="B4548" s="68"/>
    </row>
    <row r="4549" customHeight="1" spans="1:2">
      <c r="A4549" s="64"/>
      <c r="B4549" s="68"/>
    </row>
    <row r="4550" customHeight="1" spans="1:2">
      <c r="A4550" s="64"/>
      <c r="B4550" s="68"/>
    </row>
    <row r="4551" customHeight="1" spans="1:2">
      <c r="A4551" s="64"/>
      <c r="B4551" s="68"/>
    </row>
    <row r="4552" customHeight="1" spans="1:2">
      <c r="A4552" s="64"/>
      <c r="B4552" s="68"/>
    </row>
    <row r="4553" customHeight="1" spans="1:2">
      <c r="A4553" s="64"/>
      <c r="B4553" s="68"/>
    </row>
    <row r="4554" customHeight="1" spans="1:2">
      <c r="A4554" s="64"/>
      <c r="B4554" s="68"/>
    </row>
    <row r="4555" customHeight="1" spans="1:2">
      <c r="A4555" s="64"/>
      <c r="B4555" s="68"/>
    </row>
    <row r="4556" customHeight="1" spans="1:2">
      <c r="A4556" s="64"/>
      <c r="B4556" s="68"/>
    </row>
    <row r="4557" customHeight="1" spans="1:2">
      <c r="A4557" s="64"/>
      <c r="B4557" s="68"/>
    </row>
    <row r="4558" customHeight="1" spans="1:2">
      <c r="A4558" s="64"/>
      <c r="B4558" s="68"/>
    </row>
    <row r="4559" customHeight="1" spans="1:2">
      <c r="A4559" s="64"/>
      <c r="B4559" s="68"/>
    </row>
    <row r="4560" customHeight="1" spans="1:2">
      <c r="A4560" s="64"/>
      <c r="B4560" s="68"/>
    </row>
    <row r="4561" customHeight="1" spans="1:2">
      <c r="A4561" s="64"/>
      <c r="B4561" s="68"/>
    </row>
    <row r="4562" customHeight="1" spans="1:2">
      <c r="A4562" s="64"/>
      <c r="B4562" s="68"/>
    </row>
    <row r="4563" customHeight="1" spans="1:2">
      <c r="A4563" s="64"/>
      <c r="B4563" s="68"/>
    </row>
    <row r="4564" customHeight="1" spans="1:2">
      <c r="A4564" s="64"/>
      <c r="B4564" s="68"/>
    </row>
    <row r="4565" customHeight="1" spans="1:2">
      <c r="A4565" s="64"/>
      <c r="B4565" s="68"/>
    </row>
    <row r="4566" customHeight="1" spans="1:2">
      <c r="A4566" s="64"/>
      <c r="B4566" s="68"/>
    </row>
    <row r="4567" customHeight="1" spans="1:2">
      <c r="A4567" s="64"/>
      <c r="B4567" s="68"/>
    </row>
    <row r="4568" customHeight="1" spans="1:2">
      <c r="A4568" s="64"/>
      <c r="B4568" s="68"/>
    </row>
    <row r="4569" customHeight="1" spans="1:2">
      <c r="A4569" s="64"/>
      <c r="B4569" s="68"/>
    </row>
    <row r="4570" customHeight="1" spans="1:2">
      <c r="A4570" s="64"/>
      <c r="B4570" s="68"/>
    </row>
    <row r="4571" customHeight="1" spans="1:2">
      <c r="A4571" s="64"/>
      <c r="B4571" s="68"/>
    </row>
    <row r="4572" customHeight="1" spans="1:2">
      <c r="A4572" s="64"/>
      <c r="B4572" s="68"/>
    </row>
    <row r="4573" customHeight="1" spans="1:2">
      <c r="A4573" s="64"/>
      <c r="B4573" s="68"/>
    </row>
    <row r="4574" customHeight="1" spans="1:2">
      <c r="A4574" s="64"/>
      <c r="B4574" s="68"/>
    </row>
    <row r="4575" customHeight="1" spans="1:2">
      <c r="A4575" s="64"/>
      <c r="B4575" s="68"/>
    </row>
    <row r="4576" customHeight="1" spans="1:2">
      <c r="A4576" s="64"/>
      <c r="B4576" s="68"/>
    </row>
    <row r="4577" customHeight="1" spans="1:2">
      <c r="A4577" s="64"/>
      <c r="B4577" s="68"/>
    </row>
    <row r="4578" customHeight="1" spans="1:2">
      <c r="A4578" s="64"/>
      <c r="B4578" s="68"/>
    </row>
    <row r="4579" customHeight="1" spans="1:2">
      <c r="A4579" s="64"/>
      <c r="B4579" s="68"/>
    </row>
    <row r="4580" customHeight="1" spans="1:2">
      <c r="A4580" s="64"/>
      <c r="B4580" s="68"/>
    </row>
    <row r="4581" customHeight="1" spans="1:2">
      <c r="A4581" s="64"/>
      <c r="B4581" s="68"/>
    </row>
    <row r="4582" customHeight="1" spans="1:2">
      <c r="A4582" s="64"/>
      <c r="B4582" s="68"/>
    </row>
    <row r="4583" customHeight="1" spans="1:2">
      <c r="A4583" s="64"/>
      <c r="B4583" s="68"/>
    </row>
    <row r="4584" customHeight="1" spans="1:2">
      <c r="A4584" s="64"/>
      <c r="B4584" s="68"/>
    </row>
    <row r="4585" customHeight="1" spans="1:2">
      <c r="A4585" s="64"/>
      <c r="B4585" s="68"/>
    </row>
    <row r="4586" customHeight="1" spans="1:2">
      <c r="A4586" s="64"/>
      <c r="B4586" s="68"/>
    </row>
    <row r="4587" customHeight="1" spans="1:2">
      <c r="A4587" s="64"/>
      <c r="B4587" s="68"/>
    </row>
    <row r="4588" customHeight="1" spans="1:2">
      <c r="A4588" s="64"/>
      <c r="B4588" s="68"/>
    </row>
    <row r="4589" customHeight="1" spans="1:2">
      <c r="A4589" s="64"/>
      <c r="B4589" s="68"/>
    </row>
    <row r="4590" customHeight="1" spans="1:2">
      <c r="A4590" s="64"/>
      <c r="B4590" s="68"/>
    </row>
    <row r="4591" customHeight="1" spans="1:2">
      <c r="A4591" s="64"/>
      <c r="B4591" s="68"/>
    </row>
    <row r="4592" customHeight="1" spans="1:2">
      <c r="A4592" s="64"/>
      <c r="B4592" s="68"/>
    </row>
    <row r="4593" customHeight="1" spans="1:2">
      <c r="A4593" s="64"/>
      <c r="B4593" s="68"/>
    </row>
    <row r="4594" customHeight="1" spans="1:2">
      <c r="A4594" s="64"/>
      <c r="B4594" s="68"/>
    </row>
    <row r="4595" customHeight="1" spans="1:2">
      <c r="A4595" s="64"/>
      <c r="B4595" s="68"/>
    </row>
    <row r="4596" customHeight="1" spans="1:2">
      <c r="A4596" s="64"/>
      <c r="B4596" s="68"/>
    </row>
    <row r="4597" customHeight="1" spans="1:2">
      <c r="A4597" s="64"/>
      <c r="B4597" s="68"/>
    </row>
    <row r="4598" customHeight="1" spans="1:2">
      <c r="A4598" s="64"/>
      <c r="B4598" s="68"/>
    </row>
    <row r="4599" customHeight="1" spans="1:2">
      <c r="A4599" s="64"/>
      <c r="B4599" s="68"/>
    </row>
    <row r="4600" customHeight="1" spans="1:2">
      <c r="A4600" s="64"/>
      <c r="B4600" s="68"/>
    </row>
    <row r="4601" customHeight="1" spans="1:2">
      <c r="A4601" s="64"/>
      <c r="B4601" s="68"/>
    </row>
    <row r="4602" customHeight="1" spans="1:2">
      <c r="A4602" s="64"/>
      <c r="B4602" s="68"/>
    </row>
    <row r="4603" customHeight="1" spans="1:2">
      <c r="A4603" s="64"/>
      <c r="B4603" s="68"/>
    </row>
    <row r="4604" customHeight="1" spans="1:2">
      <c r="A4604" s="64"/>
      <c r="B4604" s="68"/>
    </row>
    <row r="4605" customHeight="1" spans="1:2">
      <c r="A4605" s="64"/>
      <c r="B4605" s="68"/>
    </row>
    <row r="4606" customHeight="1" spans="1:2">
      <c r="A4606" s="64"/>
      <c r="B4606" s="68"/>
    </row>
    <row r="4607" customHeight="1" spans="1:2">
      <c r="A4607" s="64"/>
      <c r="B4607" s="68"/>
    </row>
    <row r="4608" customHeight="1" spans="1:2">
      <c r="A4608" s="64"/>
      <c r="B4608" s="68"/>
    </row>
    <row r="4609" customHeight="1" spans="1:2">
      <c r="A4609" s="64"/>
      <c r="B4609" s="68"/>
    </row>
    <row r="4610" customHeight="1" spans="1:2">
      <c r="A4610" s="64"/>
      <c r="B4610" s="68"/>
    </row>
    <row r="4611" customHeight="1" spans="1:2">
      <c r="A4611" s="64"/>
      <c r="B4611" s="68"/>
    </row>
    <row r="4612" customHeight="1" spans="1:2">
      <c r="A4612" s="64"/>
      <c r="B4612" s="68"/>
    </row>
    <row r="4613" customHeight="1" spans="1:2">
      <c r="A4613" s="64"/>
      <c r="B4613" s="68"/>
    </row>
    <row r="4614" customHeight="1" spans="1:2">
      <c r="A4614" s="64"/>
      <c r="B4614" s="68"/>
    </row>
    <row r="4615" customHeight="1" spans="1:2">
      <c r="A4615" s="64"/>
      <c r="B4615" s="68"/>
    </row>
    <row r="4616" customHeight="1" spans="1:2">
      <c r="A4616" s="64"/>
      <c r="B4616" s="68"/>
    </row>
    <row r="4617" customHeight="1" spans="1:2">
      <c r="A4617" s="64"/>
      <c r="B4617" s="68"/>
    </row>
    <row r="4618" customHeight="1" spans="1:2">
      <c r="A4618" s="64"/>
      <c r="B4618" s="68"/>
    </row>
    <row r="4619" customHeight="1" spans="1:2">
      <c r="A4619" s="64"/>
      <c r="B4619" s="68"/>
    </row>
    <row r="4620" customHeight="1" spans="1:2">
      <c r="A4620" s="64"/>
      <c r="B4620" s="68"/>
    </row>
    <row r="4621" customHeight="1" spans="1:2">
      <c r="A4621" s="64"/>
      <c r="B4621" s="68"/>
    </row>
    <row r="4622" customHeight="1" spans="1:2">
      <c r="A4622" s="64"/>
      <c r="B4622" s="68"/>
    </row>
    <row r="4623" customHeight="1" spans="1:2">
      <c r="A4623" s="64"/>
      <c r="B4623" s="68"/>
    </row>
    <row r="4624" customHeight="1" spans="1:2">
      <c r="A4624" s="64"/>
      <c r="B4624" s="68"/>
    </row>
    <row r="4625" customHeight="1" spans="1:2">
      <c r="A4625" s="64"/>
      <c r="B4625" s="68"/>
    </row>
    <row r="4626" customHeight="1" spans="1:2">
      <c r="A4626" s="64"/>
      <c r="B4626" s="68"/>
    </row>
    <row r="4627" customHeight="1" spans="1:2">
      <c r="A4627" s="64"/>
      <c r="B4627" s="68"/>
    </row>
    <row r="4628" customHeight="1" spans="1:2">
      <c r="A4628" s="64"/>
      <c r="B4628" s="68"/>
    </row>
    <row r="4629" customHeight="1" spans="1:2">
      <c r="A4629" s="64"/>
      <c r="B4629" s="68"/>
    </row>
    <row r="4630" customHeight="1" spans="1:2">
      <c r="A4630" s="64"/>
      <c r="B4630" s="68"/>
    </row>
    <row r="4631" customHeight="1" spans="1:2">
      <c r="A4631" s="64"/>
      <c r="B4631" s="68"/>
    </row>
    <row r="4632" customHeight="1" spans="1:2">
      <c r="A4632" s="64"/>
      <c r="B4632" s="68"/>
    </row>
    <row r="4633" customHeight="1" spans="1:2">
      <c r="A4633" s="64"/>
      <c r="B4633" s="68"/>
    </row>
    <row r="4634" customHeight="1" spans="1:2">
      <c r="A4634" s="64"/>
      <c r="B4634" s="68"/>
    </row>
    <row r="4635" customHeight="1" spans="1:2">
      <c r="A4635" s="64"/>
      <c r="B4635" s="68"/>
    </row>
    <row r="4636" customHeight="1" spans="1:2">
      <c r="A4636" s="64"/>
      <c r="B4636" s="68"/>
    </row>
    <row r="4637" customHeight="1" spans="1:2">
      <c r="A4637" s="64"/>
      <c r="B4637" s="68"/>
    </row>
    <row r="4638" customHeight="1" spans="1:2">
      <c r="A4638" s="64"/>
      <c r="B4638" s="68"/>
    </row>
    <row r="4639" customHeight="1" spans="1:2">
      <c r="A4639" s="64"/>
      <c r="B4639" s="68"/>
    </row>
    <row r="4640" customHeight="1" spans="1:2">
      <c r="A4640" s="64"/>
      <c r="B4640" s="68"/>
    </row>
    <row r="4641" customHeight="1" spans="1:2">
      <c r="A4641" s="64"/>
      <c r="B4641" s="68"/>
    </row>
    <row r="4642" customHeight="1" spans="1:2">
      <c r="A4642" s="64"/>
      <c r="B4642" s="68"/>
    </row>
    <row r="4643" customHeight="1" spans="1:2">
      <c r="A4643" s="64"/>
      <c r="B4643" s="68"/>
    </row>
    <row r="4644" customHeight="1" spans="1:2">
      <c r="A4644" s="64"/>
      <c r="B4644" s="68"/>
    </row>
    <row r="4645" customHeight="1" spans="1:2">
      <c r="A4645" s="64"/>
      <c r="B4645" s="68"/>
    </row>
    <row r="4646" customHeight="1" spans="1:2">
      <c r="A4646" s="64"/>
      <c r="B4646" s="68"/>
    </row>
    <row r="4647" customHeight="1" spans="1:2">
      <c r="A4647" s="64"/>
      <c r="B4647" s="68"/>
    </row>
    <row r="4648" customHeight="1" spans="1:2">
      <c r="A4648" s="64"/>
      <c r="B4648" s="68"/>
    </row>
    <row r="4649" customHeight="1" spans="1:2">
      <c r="A4649" s="64"/>
      <c r="B4649" s="68"/>
    </row>
    <row r="4650" customHeight="1" spans="1:2">
      <c r="A4650" s="64"/>
      <c r="B4650" s="68"/>
    </row>
    <row r="4651" customHeight="1" spans="1:2">
      <c r="A4651" s="64"/>
      <c r="B4651" s="68"/>
    </row>
    <row r="4652" customHeight="1" spans="1:2">
      <c r="A4652" s="64"/>
      <c r="B4652" s="68"/>
    </row>
    <row r="4653" customHeight="1" spans="1:2">
      <c r="A4653" s="64"/>
      <c r="B4653" s="68"/>
    </row>
    <row r="4654" customHeight="1" spans="1:2">
      <c r="A4654" s="64"/>
      <c r="B4654" s="68"/>
    </row>
    <row r="4655" customHeight="1" spans="1:2">
      <c r="A4655" s="64"/>
      <c r="B4655" s="68"/>
    </row>
    <row r="4656" customHeight="1" spans="1:2">
      <c r="A4656" s="64"/>
      <c r="B4656" s="68"/>
    </row>
    <row r="4657" customHeight="1" spans="1:2">
      <c r="A4657" s="64"/>
      <c r="B4657" s="68"/>
    </row>
    <row r="4658" customHeight="1" spans="1:2">
      <c r="A4658" s="64"/>
      <c r="B4658" s="68"/>
    </row>
    <row r="4659" customHeight="1" spans="1:2">
      <c r="A4659" s="64"/>
      <c r="B4659" s="68"/>
    </row>
    <row r="4660" customHeight="1" spans="1:2">
      <c r="A4660" s="64"/>
      <c r="B4660" s="68"/>
    </row>
    <row r="4661" customHeight="1" spans="1:2">
      <c r="A4661" s="64"/>
      <c r="B4661" s="68"/>
    </row>
    <row r="4662" customHeight="1" spans="1:2">
      <c r="A4662" s="64"/>
      <c r="B4662" s="68"/>
    </row>
    <row r="4663" customHeight="1" spans="1:2">
      <c r="A4663" s="64"/>
      <c r="B4663" s="68"/>
    </row>
    <row r="4664" customHeight="1" spans="1:2">
      <c r="A4664" s="64"/>
      <c r="B4664" s="68"/>
    </row>
    <row r="4665" customHeight="1" spans="1:2">
      <c r="A4665" s="64"/>
      <c r="B4665" s="68"/>
    </row>
    <row r="4666" customHeight="1" spans="1:2">
      <c r="A4666" s="64"/>
      <c r="B4666" s="68"/>
    </row>
    <row r="4667" customHeight="1" spans="1:2">
      <c r="A4667" s="64"/>
      <c r="B4667" s="68"/>
    </row>
    <row r="4668" customHeight="1" spans="1:2">
      <c r="A4668" s="64"/>
      <c r="B4668" s="68"/>
    </row>
    <row r="4669" customHeight="1" spans="1:2">
      <c r="A4669" s="64"/>
      <c r="B4669" s="68"/>
    </row>
    <row r="4670" customHeight="1" spans="1:2">
      <c r="A4670" s="64"/>
      <c r="B4670" s="68"/>
    </row>
    <row r="4671" customHeight="1" spans="1:2">
      <c r="A4671" s="64"/>
      <c r="B4671" s="68"/>
    </row>
    <row r="4672" customHeight="1" spans="1:2">
      <c r="A4672" s="64"/>
      <c r="B4672" s="68"/>
    </row>
    <row r="4673" customHeight="1" spans="1:2">
      <c r="A4673" s="64"/>
      <c r="B4673" s="68"/>
    </row>
    <row r="4674" customHeight="1" spans="1:2">
      <c r="A4674" s="64"/>
      <c r="B4674" s="68"/>
    </row>
    <row r="4675" customHeight="1" spans="1:2">
      <c r="A4675" s="64"/>
      <c r="B4675" s="68"/>
    </row>
    <row r="4676" customHeight="1" spans="1:2">
      <c r="A4676" s="64"/>
      <c r="B4676" s="68"/>
    </row>
    <row r="4677" customHeight="1" spans="1:2">
      <c r="A4677" s="64"/>
      <c r="B4677" s="68"/>
    </row>
    <row r="4678" customHeight="1" spans="1:2">
      <c r="A4678" s="64"/>
      <c r="B4678" s="68"/>
    </row>
    <row r="4679" customHeight="1" spans="1:2">
      <c r="A4679" s="64"/>
      <c r="B4679" s="68"/>
    </row>
    <row r="4680" customHeight="1" spans="1:2">
      <c r="A4680" s="64"/>
      <c r="B4680" s="68"/>
    </row>
    <row r="4681" customHeight="1" spans="1:2">
      <c r="A4681" s="64"/>
      <c r="B4681" s="68"/>
    </row>
    <row r="4682" customHeight="1" spans="1:2">
      <c r="A4682" s="64"/>
      <c r="B4682" s="68"/>
    </row>
    <row r="4683" customHeight="1" spans="1:2">
      <c r="A4683" s="64"/>
      <c r="B4683" s="68"/>
    </row>
    <row r="4684" customHeight="1" spans="1:2">
      <c r="A4684" s="64"/>
      <c r="B4684" s="68"/>
    </row>
    <row r="4685" customHeight="1" spans="1:2">
      <c r="A4685" s="64"/>
      <c r="B4685" s="68"/>
    </row>
    <row r="4686" customHeight="1" spans="1:2">
      <c r="A4686" s="64"/>
      <c r="B4686" s="68"/>
    </row>
    <row r="4687" customHeight="1" spans="1:2">
      <c r="A4687" s="64"/>
      <c r="B4687" s="68"/>
    </row>
    <row r="4688" customHeight="1" spans="1:2">
      <c r="A4688" s="64"/>
      <c r="B4688" s="68"/>
    </row>
    <row r="4689" customHeight="1" spans="1:2">
      <c r="A4689" s="64"/>
      <c r="B4689" s="68"/>
    </row>
    <row r="4690" customHeight="1" spans="1:2">
      <c r="A4690" s="64"/>
      <c r="B4690" s="68"/>
    </row>
    <row r="4691" customHeight="1" spans="1:2">
      <c r="A4691" s="64"/>
      <c r="B4691" s="68"/>
    </row>
    <row r="4692" customHeight="1" spans="1:2">
      <c r="A4692" s="64"/>
      <c r="B4692" s="68"/>
    </row>
    <row r="4693" customHeight="1" spans="1:2">
      <c r="A4693" s="64"/>
      <c r="B4693" s="68"/>
    </row>
    <row r="4694" customHeight="1" spans="1:2">
      <c r="A4694" s="64"/>
      <c r="B4694" s="68"/>
    </row>
    <row r="4695" customHeight="1" spans="1:2">
      <c r="A4695" s="64"/>
      <c r="B4695" s="68"/>
    </row>
    <row r="4696" customHeight="1" spans="1:2">
      <c r="A4696" s="64"/>
      <c r="B4696" s="68"/>
    </row>
    <row r="4697" customHeight="1" spans="1:2">
      <c r="A4697" s="64"/>
      <c r="B4697" s="68"/>
    </row>
    <row r="4698" customHeight="1" spans="1:2">
      <c r="A4698" s="64"/>
      <c r="B4698" s="68"/>
    </row>
    <row r="4699" customHeight="1" spans="1:2">
      <c r="A4699" s="64"/>
      <c r="B4699" s="68"/>
    </row>
    <row r="4700" customHeight="1" spans="1:2">
      <c r="A4700" s="64"/>
      <c r="B4700" s="68"/>
    </row>
    <row r="4701" customHeight="1" spans="1:2">
      <c r="A4701" s="64"/>
      <c r="B4701" s="68"/>
    </row>
    <row r="4702" customHeight="1" spans="1:2">
      <c r="A4702" s="64"/>
      <c r="B4702" s="68"/>
    </row>
    <row r="4703" customHeight="1" spans="1:2">
      <c r="A4703" s="64"/>
      <c r="B4703" s="68"/>
    </row>
    <row r="4704" customHeight="1" spans="1:2">
      <c r="A4704" s="64"/>
      <c r="B4704" s="68"/>
    </row>
    <row r="4705" customHeight="1" spans="1:2">
      <c r="A4705" s="64"/>
      <c r="B4705" s="68"/>
    </row>
    <row r="4706" customHeight="1" spans="1:2">
      <c r="A4706" s="64"/>
      <c r="B4706" s="68"/>
    </row>
    <row r="4707" customHeight="1" spans="1:2">
      <c r="A4707" s="64"/>
      <c r="B4707" s="68"/>
    </row>
    <row r="4708" customHeight="1" spans="1:2">
      <c r="A4708" s="64"/>
      <c r="B4708" s="68"/>
    </row>
    <row r="4709" customHeight="1" spans="1:2">
      <c r="A4709" s="64"/>
      <c r="B4709" s="68"/>
    </row>
    <row r="4710" customHeight="1" spans="1:2">
      <c r="A4710" s="64"/>
      <c r="B4710" s="68"/>
    </row>
    <row r="4711" customHeight="1" spans="1:2">
      <c r="A4711" s="64"/>
      <c r="B4711" s="68"/>
    </row>
    <row r="4712" customHeight="1" spans="1:2">
      <c r="A4712" s="64"/>
      <c r="B4712" s="68"/>
    </row>
    <row r="4713" customHeight="1" spans="1:2">
      <c r="A4713" s="64"/>
      <c r="B4713" s="68"/>
    </row>
    <row r="4714" customHeight="1" spans="1:2">
      <c r="A4714" s="64"/>
      <c r="B4714" s="68"/>
    </row>
    <row r="4715" customHeight="1" spans="1:2">
      <c r="A4715" s="64"/>
      <c r="B4715" s="68"/>
    </row>
    <row r="4716" customHeight="1" spans="1:2">
      <c r="A4716" s="64"/>
      <c r="B4716" s="68"/>
    </row>
    <row r="4717" customHeight="1" spans="1:2">
      <c r="A4717" s="64"/>
      <c r="B4717" s="68"/>
    </row>
    <row r="4718" customHeight="1" spans="1:2">
      <c r="A4718" s="64"/>
      <c r="B4718" s="68"/>
    </row>
    <row r="4719" customHeight="1" spans="1:2">
      <c r="A4719" s="64"/>
      <c r="B4719" s="68"/>
    </row>
    <row r="4720" customHeight="1" spans="1:2">
      <c r="A4720" s="64"/>
      <c r="B4720" s="68"/>
    </row>
    <row r="4721" customHeight="1" spans="1:2">
      <c r="A4721" s="64"/>
      <c r="B4721" s="68"/>
    </row>
    <row r="4722" customHeight="1" spans="1:2">
      <c r="A4722" s="64"/>
      <c r="B4722" s="68"/>
    </row>
    <row r="4723" customHeight="1" spans="1:2">
      <c r="A4723" s="64"/>
      <c r="B4723" s="68"/>
    </row>
    <row r="4724" customHeight="1" spans="1:2">
      <c r="A4724" s="64"/>
      <c r="B4724" s="68"/>
    </row>
    <row r="4725" customHeight="1" spans="1:2">
      <c r="A4725" s="64"/>
      <c r="B4725" s="68"/>
    </row>
    <row r="4726" customHeight="1" spans="1:2">
      <c r="A4726" s="64"/>
      <c r="B4726" s="68"/>
    </row>
    <row r="4727" customHeight="1" spans="1:2">
      <c r="A4727" s="64"/>
      <c r="B4727" s="68"/>
    </row>
    <row r="4728" customHeight="1" spans="1:2">
      <c r="A4728" s="64"/>
      <c r="B4728" s="68"/>
    </row>
    <row r="4729" customHeight="1" spans="1:2">
      <c r="A4729" s="64"/>
      <c r="B4729" s="68"/>
    </row>
    <row r="4730" customHeight="1" spans="1:2">
      <c r="A4730" s="64"/>
      <c r="B4730" s="68"/>
    </row>
    <row r="4731" customHeight="1" spans="1:2">
      <c r="A4731" s="64"/>
      <c r="B4731" s="68"/>
    </row>
    <row r="4732" customHeight="1" spans="1:2">
      <c r="A4732" s="64"/>
      <c r="B4732" s="68"/>
    </row>
    <row r="4733" customHeight="1" spans="1:2">
      <c r="A4733" s="64"/>
      <c r="B4733" s="68"/>
    </row>
    <row r="4734" customHeight="1" spans="1:2">
      <c r="A4734" s="64"/>
      <c r="B4734" s="68"/>
    </row>
    <row r="4735" customHeight="1" spans="1:2">
      <c r="A4735" s="64"/>
      <c r="B4735" s="68"/>
    </row>
    <row r="4736" customHeight="1" spans="1:2">
      <c r="A4736" s="64"/>
      <c r="B4736" s="68"/>
    </row>
    <row r="4737" customHeight="1" spans="1:2">
      <c r="A4737" s="64"/>
      <c r="B4737" s="68"/>
    </row>
    <row r="4738" customHeight="1" spans="1:2">
      <c r="A4738" s="64"/>
      <c r="B4738" s="68"/>
    </row>
    <row r="4739" customHeight="1" spans="1:2">
      <c r="A4739" s="64"/>
      <c r="B4739" s="68"/>
    </row>
    <row r="4740" customHeight="1" spans="1:2">
      <c r="A4740" s="64"/>
      <c r="B4740" s="68"/>
    </row>
    <row r="4741" customHeight="1" spans="1:2">
      <c r="A4741" s="64"/>
      <c r="B4741" s="68"/>
    </row>
    <row r="4742" customHeight="1" spans="1:2">
      <c r="A4742" s="64"/>
      <c r="B4742" s="68"/>
    </row>
    <row r="4743" customHeight="1" spans="1:2">
      <c r="A4743" s="64"/>
      <c r="B4743" s="68"/>
    </row>
    <row r="4744" customHeight="1" spans="1:2">
      <c r="A4744" s="64"/>
      <c r="B4744" s="68"/>
    </row>
    <row r="4745" customHeight="1" spans="1:2">
      <c r="A4745" s="64"/>
      <c r="B4745" s="68"/>
    </row>
    <row r="4746" customHeight="1" spans="1:2">
      <c r="A4746" s="64"/>
      <c r="B4746" s="68"/>
    </row>
    <row r="4747" customHeight="1" spans="1:2">
      <c r="A4747" s="64"/>
      <c r="B4747" s="68"/>
    </row>
    <row r="4748" customHeight="1" spans="1:2">
      <c r="A4748" s="64"/>
      <c r="B4748" s="68"/>
    </row>
    <row r="4749" customHeight="1" spans="1:2">
      <c r="A4749" s="64"/>
      <c r="B4749" s="68"/>
    </row>
    <row r="4750" customHeight="1" spans="1:2">
      <c r="A4750" s="64"/>
      <c r="B4750" s="68"/>
    </row>
    <row r="4751" customHeight="1" spans="1:2">
      <c r="A4751" s="64"/>
      <c r="B4751" s="68"/>
    </row>
    <row r="4752" customHeight="1" spans="1:2">
      <c r="A4752" s="64"/>
      <c r="B4752" s="68"/>
    </row>
    <row r="4753" customHeight="1" spans="1:2">
      <c r="A4753" s="64"/>
      <c r="B4753" s="68"/>
    </row>
    <row r="4754" customHeight="1" spans="1:2">
      <c r="A4754" s="64"/>
      <c r="B4754" s="68"/>
    </row>
    <row r="4755" customHeight="1" spans="1:2">
      <c r="A4755" s="64"/>
      <c r="B4755" s="68"/>
    </row>
    <row r="4756" customHeight="1" spans="1:2">
      <c r="A4756" s="64"/>
      <c r="B4756" s="68"/>
    </row>
    <row r="4757" customHeight="1" spans="1:2">
      <c r="A4757" s="64"/>
      <c r="B4757" s="68"/>
    </row>
    <row r="4758" customHeight="1" spans="1:2">
      <c r="A4758" s="64"/>
      <c r="B4758" s="68"/>
    </row>
    <row r="4759" customHeight="1" spans="1:2">
      <c r="A4759" s="64"/>
      <c r="B4759" s="68"/>
    </row>
    <row r="4760" customHeight="1" spans="1:2">
      <c r="A4760" s="64"/>
      <c r="B4760" s="68"/>
    </row>
    <row r="4761" customHeight="1" spans="1:2">
      <c r="A4761" s="64"/>
      <c r="B4761" s="68"/>
    </row>
    <row r="4762" customHeight="1" spans="1:2">
      <c r="A4762" s="64"/>
      <c r="B4762" s="68"/>
    </row>
    <row r="4763" customHeight="1" spans="1:2">
      <c r="A4763" s="64"/>
      <c r="B4763" s="68"/>
    </row>
    <row r="4764" customHeight="1" spans="1:2">
      <c r="A4764" s="64"/>
      <c r="B4764" s="68"/>
    </row>
    <row r="4765" customHeight="1" spans="1:2">
      <c r="A4765" s="64"/>
      <c r="B4765" s="68"/>
    </row>
    <row r="4766" customHeight="1" spans="1:2">
      <c r="A4766" s="64"/>
      <c r="B4766" s="68"/>
    </row>
    <row r="4767" customHeight="1" spans="1:2">
      <c r="A4767" s="64"/>
      <c r="B4767" s="68"/>
    </row>
    <row r="4768" customHeight="1" spans="1:2">
      <c r="A4768" s="64"/>
      <c r="B4768" s="68"/>
    </row>
    <row r="4769" customHeight="1" spans="1:2">
      <c r="A4769" s="64"/>
      <c r="B4769" s="68"/>
    </row>
    <row r="4770" customHeight="1" spans="1:2">
      <c r="A4770" s="64"/>
      <c r="B4770" s="68"/>
    </row>
    <row r="4771" customHeight="1" spans="1:2">
      <c r="A4771" s="64"/>
      <c r="B4771" s="68"/>
    </row>
    <row r="4772" customHeight="1" spans="1:2">
      <c r="A4772" s="64"/>
      <c r="B4772" s="68"/>
    </row>
    <row r="4773" customHeight="1" spans="1:2">
      <c r="A4773" s="64"/>
      <c r="B4773" s="68"/>
    </row>
    <row r="4774" customHeight="1" spans="1:2">
      <c r="A4774" s="64"/>
      <c r="B4774" s="68"/>
    </row>
    <row r="4775" customHeight="1" spans="1:2">
      <c r="A4775" s="64"/>
      <c r="B4775" s="68"/>
    </row>
    <row r="4776" customHeight="1" spans="1:2">
      <c r="A4776" s="64"/>
      <c r="B4776" s="68"/>
    </row>
    <row r="4777" customHeight="1" spans="1:2">
      <c r="A4777" s="64"/>
      <c r="B4777" s="68"/>
    </row>
    <row r="4778" customHeight="1" spans="1:2">
      <c r="A4778" s="64"/>
      <c r="B4778" s="68"/>
    </row>
    <row r="4779" customHeight="1" spans="1:2">
      <c r="A4779" s="64"/>
      <c r="B4779" s="68"/>
    </row>
    <row r="4780" customHeight="1" spans="1:2">
      <c r="A4780" s="64"/>
      <c r="B4780" s="68"/>
    </row>
    <row r="4781" customHeight="1" spans="1:2">
      <c r="A4781" s="64"/>
      <c r="B4781" s="68"/>
    </row>
    <row r="4782" customHeight="1" spans="1:2">
      <c r="A4782" s="64"/>
      <c r="B4782" s="68"/>
    </row>
    <row r="4783" customHeight="1" spans="1:2">
      <c r="A4783" s="64"/>
      <c r="B4783" s="68"/>
    </row>
    <row r="4784" customHeight="1" spans="1:2">
      <c r="A4784" s="64"/>
      <c r="B4784" s="68"/>
    </row>
    <row r="4785" customHeight="1" spans="1:2">
      <c r="A4785" s="64"/>
      <c r="B4785" s="68"/>
    </row>
    <row r="4786" customHeight="1" spans="1:2">
      <c r="A4786" s="64"/>
      <c r="B4786" s="68"/>
    </row>
    <row r="4787" customHeight="1" spans="1:2">
      <c r="A4787" s="64"/>
      <c r="B4787" s="68"/>
    </row>
    <row r="4788" customHeight="1" spans="1:2">
      <c r="A4788" s="64"/>
      <c r="B4788" s="68"/>
    </row>
    <row r="4789" customHeight="1" spans="1:2">
      <c r="A4789" s="64"/>
      <c r="B4789" s="68"/>
    </row>
    <row r="4790" customHeight="1" spans="1:2">
      <c r="A4790" s="64"/>
      <c r="B4790" s="68"/>
    </row>
    <row r="4791" customHeight="1" spans="1:2">
      <c r="A4791" s="64"/>
      <c r="B4791" s="68"/>
    </row>
    <row r="4792" customHeight="1" spans="1:2">
      <c r="A4792" s="64"/>
      <c r="B4792" s="68"/>
    </row>
    <row r="4793" customHeight="1" spans="1:2">
      <c r="A4793" s="64"/>
      <c r="B4793" s="68"/>
    </row>
    <row r="4794" customHeight="1" spans="1:2">
      <c r="A4794" s="64"/>
      <c r="B4794" s="68"/>
    </row>
    <row r="4795" customHeight="1" spans="1:2">
      <c r="A4795" s="64"/>
      <c r="B4795" s="68"/>
    </row>
    <row r="4796" customHeight="1" spans="1:2">
      <c r="A4796" s="64"/>
      <c r="B4796" s="68"/>
    </row>
    <row r="4797" customHeight="1" spans="1:2">
      <c r="A4797" s="64"/>
      <c r="B4797" s="68"/>
    </row>
    <row r="4798" customHeight="1" spans="1:2">
      <c r="A4798" s="64"/>
      <c r="B4798" s="68"/>
    </row>
    <row r="4799" customHeight="1" spans="1:2">
      <c r="A4799" s="64"/>
      <c r="B4799" s="68"/>
    </row>
    <row r="4800" customHeight="1" spans="1:2">
      <c r="A4800" s="64"/>
      <c r="B4800" s="68"/>
    </row>
    <row r="4801" customHeight="1" spans="1:2">
      <c r="A4801" s="64"/>
      <c r="B4801" s="68"/>
    </row>
    <row r="4802" customHeight="1" spans="1:2">
      <c r="A4802" s="64"/>
      <c r="B4802" s="68"/>
    </row>
    <row r="4803" customHeight="1" spans="1:2">
      <c r="A4803" s="64"/>
      <c r="B4803" s="68"/>
    </row>
    <row r="4804" customHeight="1" spans="1:2">
      <c r="A4804" s="64"/>
      <c r="B4804" s="68"/>
    </row>
    <row r="4805" customHeight="1" spans="1:2">
      <c r="A4805" s="64"/>
      <c r="B4805" s="68"/>
    </row>
    <row r="4806" customHeight="1" spans="1:2">
      <c r="A4806" s="64"/>
      <c r="B4806" s="68"/>
    </row>
    <row r="4807" customHeight="1" spans="1:2">
      <c r="A4807" s="64"/>
      <c r="B4807" s="68"/>
    </row>
    <row r="4808" customHeight="1" spans="1:2">
      <c r="A4808" s="64"/>
      <c r="B4808" s="68"/>
    </row>
    <row r="4809" customHeight="1" spans="1:2">
      <c r="A4809" s="64"/>
      <c r="B4809" s="68"/>
    </row>
    <row r="4810" customHeight="1" spans="1:2">
      <c r="A4810" s="64"/>
      <c r="B4810" s="68"/>
    </row>
    <row r="4811" customHeight="1" spans="1:2">
      <c r="A4811" s="64"/>
      <c r="B4811" s="68"/>
    </row>
    <row r="4812" customHeight="1" spans="1:2">
      <c r="A4812" s="64"/>
      <c r="B4812" s="68"/>
    </row>
    <row r="4813" customHeight="1" spans="1:2">
      <c r="A4813" s="64"/>
      <c r="B4813" s="68"/>
    </row>
    <row r="4814" customHeight="1" spans="1:2">
      <c r="A4814" s="64"/>
      <c r="B4814" s="68"/>
    </row>
    <row r="4815" customHeight="1" spans="1:2">
      <c r="A4815" s="64"/>
      <c r="B4815" s="68"/>
    </row>
    <row r="4816" customHeight="1" spans="1:2">
      <c r="A4816" s="64"/>
      <c r="B4816" s="68"/>
    </row>
    <row r="4817" customHeight="1" spans="1:2">
      <c r="A4817" s="64"/>
      <c r="B4817" s="68"/>
    </row>
    <row r="4818" customHeight="1" spans="1:2">
      <c r="A4818" s="64"/>
      <c r="B4818" s="68"/>
    </row>
    <row r="4819" customHeight="1" spans="1:2">
      <c r="A4819" s="64"/>
      <c r="B4819" s="68"/>
    </row>
    <row r="4820" customHeight="1" spans="1:2">
      <c r="A4820" s="64"/>
      <c r="B4820" s="68"/>
    </row>
    <row r="4821" customHeight="1" spans="1:2">
      <c r="A4821" s="64"/>
      <c r="B4821" s="68"/>
    </row>
    <row r="4822" customHeight="1" spans="1:2">
      <c r="A4822" s="64"/>
      <c r="B4822" s="68"/>
    </row>
    <row r="4823" customHeight="1" spans="1:2">
      <c r="A4823" s="64"/>
      <c r="B4823" s="68"/>
    </row>
    <row r="4824" customHeight="1" spans="1:2">
      <c r="A4824" s="64"/>
      <c r="B4824" s="68"/>
    </row>
    <row r="4825" customHeight="1" spans="1:2">
      <c r="A4825" s="64"/>
      <c r="B4825" s="68"/>
    </row>
    <row r="4826" customHeight="1" spans="1:2">
      <c r="A4826" s="64"/>
      <c r="B4826" s="68"/>
    </row>
    <row r="4827" customHeight="1" spans="1:2">
      <c r="A4827" s="64"/>
      <c r="B4827" s="68"/>
    </row>
    <row r="4828" customHeight="1" spans="1:2">
      <c r="A4828" s="64"/>
      <c r="B4828" s="68"/>
    </row>
    <row r="4829" customHeight="1" spans="1:2">
      <c r="A4829" s="64"/>
      <c r="B4829" s="68"/>
    </row>
    <row r="4830" customHeight="1" spans="1:2">
      <c r="A4830" s="64"/>
      <c r="B4830" s="68"/>
    </row>
    <row r="4831" customHeight="1" spans="1:2">
      <c r="A4831" s="64"/>
      <c r="B4831" s="68"/>
    </row>
    <row r="4832" customHeight="1" spans="1:2">
      <c r="A4832" s="64"/>
      <c r="B4832" s="68"/>
    </row>
    <row r="4833" customHeight="1" spans="1:2">
      <c r="A4833" s="64"/>
      <c r="B4833" s="68"/>
    </row>
    <row r="4834" customHeight="1" spans="1:2">
      <c r="A4834" s="64"/>
      <c r="B4834" s="68"/>
    </row>
    <row r="4835" customHeight="1" spans="1:2">
      <c r="A4835" s="64"/>
      <c r="B4835" s="68"/>
    </row>
    <row r="4836" customHeight="1" spans="1:2">
      <c r="A4836" s="64"/>
      <c r="B4836" s="68"/>
    </row>
    <row r="4837" customHeight="1" spans="1:2">
      <c r="A4837" s="64"/>
      <c r="B4837" s="68"/>
    </row>
    <row r="4838" customHeight="1" spans="1:2">
      <c r="A4838" s="64"/>
      <c r="B4838" s="68"/>
    </row>
    <row r="4839" customHeight="1" spans="1:2">
      <c r="A4839" s="64"/>
      <c r="B4839" s="68"/>
    </row>
    <row r="4840" customHeight="1" spans="1:2">
      <c r="A4840" s="64"/>
      <c r="B4840" s="68"/>
    </row>
    <row r="4841" customHeight="1" spans="1:2">
      <c r="A4841" s="64"/>
      <c r="B4841" s="68"/>
    </row>
    <row r="4842" customHeight="1" spans="1:2">
      <c r="A4842" s="64"/>
      <c r="B4842" s="68"/>
    </row>
    <row r="4843" customHeight="1" spans="1:2">
      <c r="A4843" s="64"/>
      <c r="B4843" s="68"/>
    </row>
    <row r="4844" customHeight="1" spans="1:2">
      <c r="A4844" s="64"/>
      <c r="B4844" s="68"/>
    </row>
    <row r="4845" customHeight="1" spans="1:2">
      <c r="A4845" s="64"/>
      <c r="B4845" s="68"/>
    </row>
    <row r="4846" customHeight="1" spans="1:2">
      <c r="A4846" s="64"/>
      <c r="B4846" s="68"/>
    </row>
    <row r="4847" customHeight="1" spans="1:2">
      <c r="A4847" s="64"/>
      <c r="B4847" s="68"/>
    </row>
    <row r="4848" customHeight="1" spans="1:2">
      <c r="A4848" s="64"/>
      <c r="B4848" s="68"/>
    </row>
    <row r="4849" customHeight="1" spans="1:2">
      <c r="A4849" s="64"/>
      <c r="B4849" s="68"/>
    </row>
    <row r="4850" customHeight="1" spans="1:2">
      <c r="A4850" s="64"/>
      <c r="B4850" s="68"/>
    </row>
    <row r="4851" customHeight="1" spans="1:2">
      <c r="A4851" s="64"/>
      <c r="B4851" s="68"/>
    </row>
    <row r="4852" customHeight="1" spans="1:2">
      <c r="A4852" s="64"/>
      <c r="B4852" s="68"/>
    </row>
    <row r="4853" customHeight="1" spans="1:2">
      <c r="A4853" s="64"/>
      <c r="B4853" s="68"/>
    </row>
    <row r="4854" customHeight="1" spans="1:2">
      <c r="A4854" s="64"/>
      <c r="B4854" s="68"/>
    </row>
    <row r="4855" customHeight="1" spans="1:2">
      <c r="A4855" s="64"/>
      <c r="B4855" s="68"/>
    </row>
    <row r="4856" customHeight="1" spans="1:2">
      <c r="A4856" s="64"/>
      <c r="B4856" s="68"/>
    </row>
    <row r="4857" customHeight="1" spans="1:2">
      <c r="A4857" s="64"/>
      <c r="B4857" s="68"/>
    </row>
    <row r="4858" customHeight="1" spans="1:2">
      <c r="A4858" s="64"/>
      <c r="B4858" s="68"/>
    </row>
    <row r="4859" customHeight="1" spans="1:2">
      <c r="A4859" s="64"/>
      <c r="B4859" s="68"/>
    </row>
    <row r="4860" customHeight="1" spans="1:2">
      <c r="A4860" s="64"/>
      <c r="B4860" s="68"/>
    </row>
    <row r="4861" customHeight="1" spans="1:2">
      <c r="A4861" s="64"/>
      <c r="B4861" s="68"/>
    </row>
    <row r="4862" customHeight="1" spans="1:2">
      <c r="A4862" s="64"/>
      <c r="B4862" s="68"/>
    </row>
    <row r="4863" customHeight="1" spans="1:2">
      <c r="A4863" s="64"/>
      <c r="B4863" s="68"/>
    </row>
    <row r="4864" customHeight="1" spans="1:2">
      <c r="A4864" s="64"/>
      <c r="B4864" s="68"/>
    </row>
    <row r="4865" customHeight="1" spans="1:2">
      <c r="A4865" s="64"/>
      <c r="B4865" s="68"/>
    </row>
    <row r="4866" customHeight="1" spans="1:2">
      <c r="A4866" s="64"/>
      <c r="B4866" s="68"/>
    </row>
    <row r="4867" customHeight="1" spans="1:2">
      <c r="A4867" s="64"/>
      <c r="B4867" s="68"/>
    </row>
    <row r="4868" customHeight="1" spans="1:2">
      <c r="A4868" s="64"/>
      <c r="B4868" s="68"/>
    </row>
    <row r="4869" customHeight="1" spans="1:2">
      <c r="A4869" s="64"/>
      <c r="B4869" s="68"/>
    </row>
    <row r="4870" customHeight="1" spans="1:2">
      <c r="A4870" s="64"/>
      <c r="B4870" s="68"/>
    </row>
    <row r="4871" customHeight="1" spans="1:2">
      <c r="A4871" s="64"/>
      <c r="B4871" s="68"/>
    </row>
    <row r="4872" customHeight="1" spans="1:2">
      <c r="A4872" s="64"/>
      <c r="B4872" s="68"/>
    </row>
    <row r="4873" customHeight="1" spans="1:2">
      <c r="A4873" s="64"/>
      <c r="B4873" s="68"/>
    </row>
    <row r="4874" customHeight="1" spans="1:2">
      <c r="A4874" s="64"/>
      <c r="B4874" s="68"/>
    </row>
    <row r="4875" customHeight="1" spans="1:2">
      <c r="A4875" s="64"/>
      <c r="B4875" s="68"/>
    </row>
    <row r="4876" customHeight="1" spans="1:2">
      <c r="A4876" s="64"/>
      <c r="B4876" s="68"/>
    </row>
    <row r="4877" customHeight="1" spans="1:2">
      <c r="A4877" s="64"/>
      <c r="B4877" s="68"/>
    </row>
    <row r="4878" customHeight="1" spans="1:2">
      <c r="A4878" s="64"/>
      <c r="B4878" s="68"/>
    </row>
    <row r="4879" customHeight="1" spans="1:2">
      <c r="A4879" s="64"/>
      <c r="B4879" s="68"/>
    </row>
    <row r="4880" customHeight="1" spans="1:2">
      <c r="A4880" s="64"/>
      <c r="B4880" s="68"/>
    </row>
    <row r="4881" customHeight="1" spans="1:2">
      <c r="A4881" s="64"/>
      <c r="B4881" s="68"/>
    </row>
    <row r="4882" customHeight="1" spans="1:2">
      <c r="A4882" s="64"/>
      <c r="B4882" s="68"/>
    </row>
    <row r="4883" customHeight="1" spans="1:2">
      <c r="A4883" s="64"/>
      <c r="B4883" s="68"/>
    </row>
    <row r="4884" customHeight="1" spans="1:2">
      <c r="A4884" s="64"/>
      <c r="B4884" s="68"/>
    </row>
    <row r="4885" customHeight="1" spans="1:2">
      <c r="A4885" s="64"/>
      <c r="B4885" s="68"/>
    </row>
    <row r="4886" customHeight="1" spans="1:2">
      <c r="A4886" s="64"/>
      <c r="B4886" s="68"/>
    </row>
    <row r="4887" customHeight="1" spans="1:2">
      <c r="A4887" s="64"/>
      <c r="B4887" s="68"/>
    </row>
    <row r="4888" customHeight="1" spans="1:2">
      <c r="A4888" s="64"/>
      <c r="B4888" s="68"/>
    </row>
    <row r="4889" customHeight="1" spans="1:2">
      <c r="A4889" s="64"/>
      <c r="B4889" s="68"/>
    </row>
    <row r="4890" customHeight="1" spans="1:2">
      <c r="A4890" s="64"/>
      <c r="B4890" s="68"/>
    </row>
    <row r="4891" customHeight="1" spans="1:2">
      <c r="A4891" s="64"/>
      <c r="B4891" s="68"/>
    </row>
    <row r="4892" customHeight="1" spans="1:2">
      <c r="A4892" s="64"/>
      <c r="B4892" s="68"/>
    </row>
    <row r="4893" customHeight="1" spans="1:2">
      <c r="A4893" s="64"/>
      <c r="B4893" s="68"/>
    </row>
    <row r="4894" customHeight="1" spans="1:2">
      <c r="A4894" s="64"/>
      <c r="B4894" s="68"/>
    </row>
    <row r="4895" customHeight="1" spans="1:2">
      <c r="A4895" s="64"/>
      <c r="B4895" s="68"/>
    </row>
    <row r="4896" customHeight="1" spans="1:2">
      <c r="A4896" s="64"/>
      <c r="B4896" s="68"/>
    </row>
    <row r="4897" customHeight="1" spans="1:2">
      <c r="A4897" s="64"/>
      <c r="B4897" s="68"/>
    </row>
    <row r="4898" customHeight="1" spans="1:2">
      <c r="A4898" s="64"/>
      <c r="B4898" s="68"/>
    </row>
    <row r="4899" customHeight="1" spans="1:2">
      <c r="A4899" s="64"/>
      <c r="B4899" s="68"/>
    </row>
    <row r="4900" customHeight="1" spans="1:2">
      <c r="A4900" s="64"/>
      <c r="B4900" s="68"/>
    </row>
    <row r="4901" customHeight="1" spans="1:2">
      <c r="A4901" s="64"/>
      <c r="B4901" s="68"/>
    </row>
    <row r="4902" customHeight="1" spans="1:2">
      <c r="A4902" s="64"/>
      <c r="B4902" s="68"/>
    </row>
    <row r="4903" customHeight="1" spans="1:2">
      <c r="A4903" s="64"/>
      <c r="B4903" s="68"/>
    </row>
    <row r="4904" customHeight="1" spans="1:2">
      <c r="A4904" s="64"/>
      <c r="B4904" s="68"/>
    </row>
    <row r="4905" customHeight="1" spans="1:2">
      <c r="A4905" s="64"/>
      <c r="B4905" s="68"/>
    </row>
    <row r="4906" customHeight="1" spans="1:2">
      <c r="A4906" s="64"/>
      <c r="B4906" s="68"/>
    </row>
    <row r="4907" customHeight="1" spans="1:2">
      <c r="A4907" s="64"/>
      <c r="B4907" s="68"/>
    </row>
    <row r="4908" customHeight="1" spans="1:2">
      <c r="A4908" s="64"/>
      <c r="B4908" s="68"/>
    </row>
    <row r="4909" customHeight="1" spans="1:2">
      <c r="A4909" s="64"/>
      <c r="B4909" s="68"/>
    </row>
    <row r="4910" customHeight="1" spans="1:2">
      <c r="A4910" s="64"/>
      <c r="B4910" s="68"/>
    </row>
    <row r="4911" customHeight="1" spans="1:2">
      <c r="A4911" s="64"/>
      <c r="B4911" s="68"/>
    </row>
    <row r="4912" customHeight="1" spans="1:2">
      <c r="A4912" s="64"/>
      <c r="B4912" s="68"/>
    </row>
    <row r="4913" customHeight="1" spans="1:2">
      <c r="A4913" s="64"/>
      <c r="B4913" s="68"/>
    </row>
    <row r="4914" customHeight="1" spans="1:2">
      <c r="A4914" s="64"/>
      <c r="B4914" s="68"/>
    </row>
    <row r="4915" customHeight="1" spans="1:2">
      <c r="A4915" s="64"/>
      <c r="B4915" s="68"/>
    </row>
    <row r="4916" customHeight="1" spans="1:2">
      <c r="A4916" s="64"/>
      <c r="B4916" s="68"/>
    </row>
    <row r="4917" customHeight="1" spans="1:2">
      <c r="A4917" s="64"/>
      <c r="B4917" s="68"/>
    </row>
    <row r="4918" customHeight="1" spans="1:2">
      <c r="A4918" s="64"/>
      <c r="B4918" s="68"/>
    </row>
    <row r="4919" customHeight="1" spans="1:2">
      <c r="A4919" s="64"/>
      <c r="B4919" s="68"/>
    </row>
    <row r="4920" customHeight="1" spans="1:2">
      <c r="A4920" s="64"/>
      <c r="B4920" s="68"/>
    </row>
    <row r="4921" customHeight="1" spans="1:2">
      <c r="A4921" s="64"/>
      <c r="B4921" s="68"/>
    </row>
    <row r="4922" customHeight="1" spans="1:2">
      <c r="A4922" s="64"/>
      <c r="B4922" s="68"/>
    </row>
    <row r="4923" customHeight="1" spans="1:2">
      <c r="A4923" s="64"/>
      <c r="B4923" s="68"/>
    </row>
    <row r="4924" customHeight="1" spans="1:2">
      <c r="A4924" s="64"/>
      <c r="B4924" s="68"/>
    </row>
    <row r="4925" customHeight="1" spans="1:2">
      <c r="A4925" s="64"/>
      <c r="B4925" s="68"/>
    </row>
    <row r="4926" customHeight="1" spans="1:2">
      <c r="A4926" s="64"/>
      <c r="B4926" s="68"/>
    </row>
    <row r="4927" customHeight="1" spans="1:2">
      <c r="A4927" s="64"/>
      <c r="B4927" s="68"/>
    </row>
    <row r="4928" customHeight="1" spans="1:2">
      <c r="A4928" s="64"/>
      <c r="B4928" s="68"/>
    </row>
    <row r="4929" customHeight="1" spans="1:2">
      <c r="A4929" s="64"/>
      <c r="B4929" s="68"/>
    </row>
    <row r="4930" customHeight="1" spans="1:2">
      <c r="A4930" s="64"/>
      <c r="B4930" s="68"/>
    </row>
    <row r="4931" customHeight="1" spans="1:2">
      <c r="A4931" s="64"/>
      <c r="B4931" s="68"/>
    </row>
    <row r="4932" customHeight="1" spans="1:2">
      <c r="A4932" s="64"/>
      <c r="B4932" s="68"/>
    </row>
    <row r="4933" customHeight="1" spans="1:2">
      <c r="A4933" s="64"/>
      <c r="B4933" s="68"/>
    </row>
    <row r="4934" customHeight="1" spans="1:2">
      <c r="A4934" s="64"/>
      <c r="B4934" s="68"/>
    </row>
    <row r="4935" customHeight="1" spans="1:2">
      <c r="A4935" s="64"/>
      <c r="B4935" s="68"/>
    </row>
    <row r="4936" customHeight="1" spans="1:2">
      <c r="A4936" s="64"/>
      <c r="B4936" s="68"/>
    </row>
    <row r="4937" customHeight="1" spans="1:2">
      <c r="A4937" s="64"/>
      <c r="B4937" s="68"/>
    </row>
    <row r="4938" customHeight="1" spans="1:2">
      <c r="A4938" s="64"/>
      <c r="B4938" s="68"/>
    </row>
    <row r="4939" customHeight="1" spans="1:2">
      <c r="A4939" s="64"/>
      <c r="B4939" s="68"/>
    </row>
    <row r="4940" customHeight="1" spans="1:2">
      <c r="A4940" s="64"/>
      <c r="B4940" s="68"/>
    </row>
    <row r="4941" customHeight="1" spans="1:2">
      <c r="A4941" s="64"/>
      <c r="B4941" s="68"/>
    </row>
    <row r="4942" customHeight="1" spans="1:2">
      <c r="A4942" s="64"/>
      <c r="B4942" s="68"/>
    </row>
    <row r="4943" customHeight="1" spans="1:2">
      <c r="A4943" s="64"/>
      <c r="B4943" s="68"/>
    </row>
    <row r="4944" customHeight="1" spans="1:2">
      <c r="A4944" s="64"/>
      <c r="B4944" s="68"/>
    </row>
    <row r="4945" customHeight="1" spans="1:2">
      <c r="A4945" s="64"/>
      <c r="B4945" s="68"/>
    </row>
    <row r="4946" customHeight="1" spans="1:2">
      <c r="A4946" s="64"/>
      <c r="B4946" s="68"/>
    </row>
    <row r="4947" customHeight="1" spans="1:2">
      <c r="A4947" s="64"/>
      <c r="B4947" s="68"/>
    </row>
    <row r="4948" customHeight="1" spans="1:2">
      <c r="A4948" s="64"/>
      <c r="B4948" s="68"/>
    </row>
    <row r="4949" customHeight="1" spans="1:2">
      <c r="A4949" s="64"/>
      <c r="B4949" s="68"/>
    </row>
    <row r="4950" customHeight="1" spans="1:2">
      <c r="A4950" s="64"/>
      <c r="B4950" s="68"/>
    </row>
    <row r="4951" customHeight="1" spans="1:2">
      <c r="A4951" s="64"/>
      <c r="B4951" s="68"/>
    </row>
    <row r="4952" customHeight="1" spans="1:2">
      <c r="A4952" s="64"/>
      <c r="B4952" s="68"/>
    </row>
    <row r="4953" customHeight="1" spans="1:2">
      <c r="A4953" s="64"/>
      <c r="B4953" s="68"/>
    </row>
    <row r="4954" customHeight="1" spans="1:2">
      <c r="A4954" s="64"/>
      <c r="B4954" s="68"/>
    </row>
    <row r="4955" customHeight="1" spans="1:2">
      <c r="A4955" s="64"/>
      <c r="B4955" s="68"/>
    </row>
    <row r="4956" customHeight="1" spans="1:2">
      <c r="A4956" s="64"/>
      <c r="B4956" s="68"/>
    </row>
    <row r="4957" customHeight="1" spans="1:2">
      <c r="A4957" s="64"/>
      <c r="B4957" s="68"/>
    </row>
    <row r="4958" customHeight="1" spans="1:2">
      <c r="A4958" s="64"/>
      <c r="B4958" s="68"/>
    </row>
    <row r="4959" customHeight="1" spans="1:2">
      <c r="A4959" s="64"/>
      <c r="B4959" s="68"/>
    </row>
    <row r="4960" customHeight="1" spans="1:2">
      <c r="A4960" s="64"/>
      <c r="B4960" s="68"/>
    </row>
    <row r="4961" customHeight="1" spans="1:2">
      <c r="A4961" s="64"/>
      <c r="B4961" s="68"/>
    </row>
    <row r="4962" customHeight="1" spans="1:2">
      <c r="A4962" s="64"/>
      <c r="B4962" s="68"/>
    </row>
    <row r="4963" customHeight="1" spans="1:2">
      <c r="A4963" s="64"/>
      <c r="B4963" s="68"/>
    </row>
    <row r="4964" customHeight="1" spans="1:2">
      <c r="A4964" s="64"/>
      <c r="B4964" s="68"/>
    </row>
    <row r="4965" customHeight="1" spans="1:2">
      <c r="A4965" s="64"/>
      <c r="B4965" s="68"/>
    </row>
    <row r="4966" customHeight="1" spans="1:2">
      <c r="A4966" s="64"/>
      <c r="B4966" s="68"/>
    </row>
    <row r="4967" customHeight="1" spans="1:2">
      <c r="A4967" s="64"/>
      <c r="B4967" s="68"/>
    </row>
    <row r="4968" customHeight="1" spans="1:2">
      <c r="A4968" s="64"/>
      <c r="B4968" s="68"/>
    </row>
    <row r="4969" customHeight="1" spans="1:2">
      <c r="A4969" s="64"/>
      <c r="B4969" s="68"/>
    </row>
    <row r="4970" customHeight="1" spans="1:2">
      <c r="A4970" s="64"/>
      <c r="B4970" s="68"/>
    </row>
    <row r="4971" customHeight="1" spans="1:2">
      <c r="A4971" s="64"/>
      <c r="B4971" s="68"/>
    </row>
    <row r="4972" customHeight="1" spans="1:2">
      <c r="A4972" s="64"/>
      <c r="B4972" s="68"/>
    </row>
    <row r="4973" customHeight="1" spans="1:2">
      <c r="A4973" s="64"/>
      <c r="B4973" s="68"/>
    </row>
    <row r="4974" customHeight="1" spans="1:2">
      <c r="A4974" s="64"/>
      <c r="B4974" s="68"/>
    </row>
    <row r="4975" customHeight="1" spans="1:2">
      <c r="A4975" s="64"/>
      <c r="B4975" s="68"/>
    </row>
    <row r="4976" customHeight="1" spans="1:2">
      <c r="A4976" s="64"/>
      <c r="B4976" s="68"/>
    </row>
    <row r="4977" customHeight="1" spans="1:2">
      <c r="A4977" s="64"/>
      <c r="B4977" s="68"/>
    </row>
    <row r="4978" customHeight="1" spans="1:2">
      <c r="A4978" s="64"/>
      <c r="B4978" s="68"/>
    </row>
    <row r="4979" customHeight="1" spans="1:2">
      <c r="A4979" s="64"/>
      <c r="B4979" s="68"/>
    </row>
    <row r="4980" customHeight="1" spans="1:2">
      <c r="A4980" s="64"/>
      <c r="B4980" s="68"/>
    </row>
    <row r="4981" customHeight="1" spans="1:2">
      <c r="A4981" s="64"/>
      <c r="B4981" s="68"/>
    </row>
    <row r="4982" customHeight="1" spans="1:2">
      <c r="A4982" s="64"/>
      <c r="B4982" s="68"/>
    </row>
    <row r="4983" customHeight="1" spans="1:2">
      <c r="A4983" s="64"/>
      <c r="B4983" s="68"/>
    </row>
    <row r="4984" customHeight="1" spans="1:2">
      <c r="A4984" s="64"/>
      <c r="B4984" s="68"/>
    </row>
    <row r="4985" customHeight="1" spans="1:2">
      <c r="A4985" s="64"/>
      <c r="B4985" s="68"/>
    </row>
    <row r="4986" customHeight="1" spans="1:2">
      <c r="A4986" s="64"/>
      <c r="B4986" s="68"/>
    </row>
    <row r="4987" customHeight="1" spans="1:2">
      <c r="A4987" s="64"/>
      <c r="B4987" s="68"/>
    </row>
    <row r="4988" customHeight="1" spans="1:2">
      <c r="A4988" s="64"/>
      <c r="B4988" s="68"/>
    </row>
    <row r="4989" customHeight="1" spans="1:2">
      <c r="A4989" s="64"/>
      <c r="B4989" s="68"/>
    </row>
    <row r="4990" customHeight="1" spans="1:2">
      <c r="A4990" s="64"/>
      <c r="B4990" s="68"/>
    </row>
    <row r="4991" customHeight="1" spans="1:2">
      <c r="A4991" s="64"/>
      <c r="B4991" s="68"/>
    </row>
    <row r="4992" customHeight="1" spans="1:2">
      <c r="A4992" s="64"/>
      <c r="B4992" s="68"/>
    </row>
    <row r="4993" customHeight="1" spans="1:2">
      <c r="A4993" s="64"/>
      <c r="B4993" s="68"/>
    </row>
    <row r="4994" customHeight="1" spans="1:2">
      <c r="A4994" s="64"/>
      <c r="B4994" s="68"/>
    </row>
    <row r="4995" customHeight="1" spans="1:2">
      <c r="A4995" s="64"/>
      <c r="B4995" s="68"/>
    </row>
    <row r="4996" customHeight="1" spans="1:2">
      <c r="A4996" s="64"/>
      <c r="B4996" s="68"/>
    </row>
    <row r="4997" customHeight="1" spans="1:2">
      <c r="A4997" s="64"/>
      <c r="B4997" s="68"/>
    </row>
    <row r="4998" customHeight="1" spans="1:2">
      <c r="A4998" s="64"/>
      <c r="B4998" s="68"/>
    </row>
    <row r="4999" customHeight="1" spans="1:2">
      <c r="A4999" s="64"/>
      <c r="B4999" s="68"/>
    </row>
    <row r="5000" customHeight="1" spans="1:2">
      <c r="A5000" s="64"/>
      <c r="B5000" s="68"/>
    </row>
    <row r="5001" customHeight="1" spans="1:2">
      <c r="A5001" s="64"/>
      <c r="B5001" s="68"/>
    </row>
    <row r="5002" customHeight="1" spans="1:2">
      <c r="A5002" s="64"/>
      <c r="B5002" s="68"/>
    </row>
    <row r="5003" customHeight="1" spans="1:2">
      <c r="A5003" s="64"/>
      <c r="B5003" s="68"/>
    </row>
    <row r="5004" customHeight="1" spans="1:2">
      <c r="A5004" s="64"/>
      <c r="B5004" s="68"/>
    </row>
    <row r="5005" customHeight="1" spans="1:2">
      <c r="A5005" s="64"/>
      <c r="B5005" s="68"/>
    </row>
    <row r="5006" customHeight="1" spans="1:2">
      <c r="A5006" s="64"/>
      <c r="B5006" s="68"/>
    </row>
    <row r="5007" customHeight="1" spans="1:2">
      <c r="A5007" s="64"/>
      <c r="B5007" s="68"/>
    </row>
    <row r="5008" customHeight="1" spans="1:2">
      <c r="A5008" s="64"/>
      <c r="B5008" s="68"/>
    </row>
    <row r="5009" customHeight="1" spans="1:2">
      <c r="A5009" s="64"/>
      <c r="B5009" s="68"/>
    </row>
    <row r="5010" customHeight="1" spans="1:2">
      <c r="A5010" s="64"/>
      <c r="B5010" s="68"/>
    </row>
    <row r="5011" customHeight="1" spans="1:2">
      <c r="A5011" s="64"/>
      <c r="B5011" s="68"/>
    </row>
    <row r="5012" customHeight="1" spans="1:2">
      <c r="A5012" s="64"/>
      <c r="B5012" s="68"/>
    </row>
    <row r="5013" customHeight="1" spans="1:2">
      <c r="A5013" s="64"/>
      <c r="B5013" s="68"/>
    </row>
    <row r="5014" customHeight="1" spans="1:2">
      <c r="A5014" s="64"/>
      <c r="B5014" s="68"/>
    </row>
    <row r="5015" customHeight="1" spans="1:2">
      <c r="A5015" s="64"/>
      <c r="B5015" s="68"/>
    </row>
    <row r="5016" customHeight="1" spans="1:2">
      <c r="A5016" s="64"/>
      <c r="B5016" s="68"/>
    </row>
    <row r="5017" customHeight="1" spans="1:2">
      <c r="A5017" s="64"/>
      <c r="B5017" s="68"/>
    </row>
    <row r="5018" customHeight="1" spans="1:2">
      <c r="A5018" s="64"/>
      <c r="B5018" s="68"/>
    </row>
    <row r="5019" customHeight="1" spans="1:2">
      <c r="A5019" s="64"/>
      <c r="B5019" s="68"/>
    </row>
    <row r="5020" customHeight="1" spans="1:2">
      <c r="A5020" s="64"/>
      <c r="B5020" s="68"/>
    </row>
    <row r="5021" customHeight="1" spans="1:2">
      <c r="A5021" s="64"/>
      <c r="B5021" s="68"/>
    </row>
    <row r="5022" customHeight="1" spans="1:2">
      <c r="A5022" s="64"/>
      <c r="B5022" s="68"/>
    </row>
    <row r="5023" customHeight="1" spans="1:2">
      <c r="A5023" s="64"/>
      <c r="B5023" s="68"/>
    </row>
    <row r="5024" customHeight="1" spans="1:2">
      <c r="A5024" s="64"/>
      <c r="B5024" s="68"/>
    </row>
    <row r="5025" customHeight="1" spans="1:2">
      <c r="A5025" s="64"/>
      <c r="B5025" s="68"/>
    </row>
    <row r="5026" customHeight="1" spans="1:2">
      <c r="A5026" s="64"/>
      <c r="B5026" s="68"/>
    </row>
    <row r="5027" customHeight="1" spans="1:2">
      <c r="A5027" s="64"/>
      <c r="B5027" s="68"/>
    </row>
    <row r="5028" customHeight="1" spans="1:2">
      <c r="A5028" s="64"/>
      <c r="B5028" s="68"/>
    </row>
    <row r="5029" customHeight="1" spans="1:2">
      <c r="A5029" s="64"/>
      <c r="B5029" s="68"/>
    </row>
    <row r="5030" customHeight="1" spans="1:2">
      <c r="A5030" s="64"/>
      <c r="B5030" s="68"/>
    </row>
    <row r="5031" customHeight="1" spans="1:2">
      <c r="A5031" s="64"/>
      <c r="B5031" s="68"/>
    </row>
    <row r="5032" customHeight="1" spans="1:2">
      <c r="A5032" s="64"/>
      <c r="B5032" s="68"/>
    </row>
    <row r="5033" customHeight="1" spans="1:2">
      <c r="A5033" s="64"/>
      <c r="B5033" s="68"/>
    </row>
    <row r="5034" customHeight="1" spans="1:2">
      <c r="A5034" s="64"/>
      <c r="B5034" s="68"/>
    </row>
    <row r="5035" customHeight="1" spans="1:2">
      <c r="A5035" s="64"/>
      <c r="B5035" s="68"/>
    </row>
    <row r="5036" customHeight="1" spans="1:2">
      <c r="A5036" s="64"/>
      <c r="B5036" s="68"/>
    </row>
    <row r="5037" customHeight="1" spans="1:2">
      <c r="A5037" s="64"/>
      <c r="B5037" s="68"/>
    </row>
    <row r="5038" customHeight="1" spans="1:2">
      <c r="A5038" s="64"/>
      <c r="B5038" s="68"/>
    </row>
    <row r="5039" customHeight="1" spans="1:2">
      <c r="A5039" s="64"/>
      <c r="B5039" s="68"/>
    </row>
    <row r="5040" customHeight="1" spans="1:2">
      <c r="A5040" s="64"/>
      <c r="B5040" s="68"/>
    </row>
    <row r="5041" customHeight="1" spans="1:2">
      <c r="A5041" s="64"/>
      <c r="B5041" s="68"/>
    </row>
    <row r="5042" customHeight="1" spans="1:2">
      <c r="A5042" s="64"/>
      <c r="B5042" s="68"/>
    </row>
    <row r="5043" customHeight="1" spans="1:2">
      <c r="A5043" s="64"/>
      <c r="B5043" s="68"/>
    </row>
    <row r="5044" customHeight="1" spans="1:2">
      <c r="A5044" s="64"/>
      <c r="B5044" s="68"/>
    </row>
    <row r="5045" customHeight="1" spans="1:2">
      <c r="A5045" s="64"/>
      <c r="B5045" s="68"/>
    </row>
    <row r="5046" customHeight="1" spans="1:2">
      <c r="A5046" s="64"/>
      <c r="B5046" s="68"/>
    </row>
    <row r="5047" customHeight="1" spans="1:2">
      <c r="A5047" s="64"/>
      <c r="B5047" s="68"/>
    </row>
    <row r="5048" customHeight="1" spans="1:2">
      <c r="A5048" s="64"/>
      <c r="B5048" s="68"/>
    </row>
    <row r="5049" customHeight="1" spans="1:2">
      <c r="A5049" s="64"/>
      <c r="B5049" s="68"/>
    </row>
    <row r="5050" customHeight="1" spans="1:2">
      <c r="A5050" s="64"/>
      <c r="B5050" s="68"/>
    </row>
    <row r="5051" customHeight="1" spans="1:2">
      <c r="A5051" s="64"/>
      <c r="B5051" s="68"/>
    </row>
    <row r="5052" customHeight="1" spans="1:2">
      <c r="A5052" s="64"/>
      <c r="B5052" s="68"/>
    </row>
    <row r="5053" customHeight="1" spans="1:2">
      <c r="A5053" s="64"/>
      <c r="B5053" s="68"/>
    </row>
    <row r="5054" customHeight="1" spans="1:2">
      <c r="A5054" s="64"/>
      <c r="B5054" s="68"/>
    </row>
    <row r="5055" customHeight="1" spans="1:2">
      <c r="A5055" s="64"/>
      <c r="B5055" s="68"/>
    </row>
    <row r="5056" customHeight="1" spans="1:2">
      <c r="A5056" s="64"/>
      <c r="B5056" s="68"/>
    </row>
    <row r="5057" customHeight="1" spans="1:2">
      <c r="A5057" s="64"/>
      <c r="B5057" s="68"/>
    </row>
    <row r="5058" customHeight="1" spans="1:2">
      <c r="A5058" s="64"/>
      <c r="B5058" s="68"/>
    </row>
    <row r="5059" customHeight="1" spans="1:2">
      <c r="A5059" s="64"/>
      <c r="B5059" s="68"/>
    </row>
    <row r="5060" customHeight="1" spans="1:2">
      <c r="A5060" s="64"/>
      <c r="B5060" s="68"/>
    </row>
    <row r="5061" customHeight="1" spans="1:2">
      <c r="A5061" s="64"/>
      <c r="B5061" s="68"/>
    </row>
    <row r="5062" customHeight="1" spans="1:2">
      <c r="A5062" s="64"/>
      <c r="B5062" s="68"/>
    </row>
    <row r="5063" customHeight="1" spans="1:2">
      <c r="A5063" s="64"/>
      <c r="B5063" s="68"/>
    </row>
    <row r="5064" customHeight="1" spans="1:2">
      <c r="A5064" s="64"/>
      <c r="B5064" s="68"/>
    </row>
    <row r="5065" customHeight="1" spans="1:2">
      <c r="A5065" s="64"/>
      <c r="B5065" s="68"/>
    </row>
    <row r="5066" customHeight="1" spans="1:2">
      <c r="A5066" s="64"/>
      <c r="B5066" s="68"/>
    </row>
    <row r="5067" customHeight="1" spans="1:2">
      <c r="A5067" s="64"/>
      <c r="B5067" s="68"/>
    </row>
    <row r="5068" customHeight="1" spans="1:2">
      <c r="A5068" s="64"/>
      <c r="B5068" s="68"/>
    </row>
    <row r="5069" customHeight="1" spans="1:2">
      <c r="A5069" s="64"/>
      <c r="B5069" s="68"/>
    </row>
    <row r="5070" customHeight="1" spans="1:2">
      <c r="A5070" s="64"/>
      <c r="B5070" s="68"/>
    </row>
    <row r="5071" customHeight="1" spans="1:2">
      <c r="A5071" s="64"/>
      <c r="B5071" s="68"/>
    </row>
    <row r="5072" customHeight="1" spans="1:2">
      <c r="A5072" s="64"/>
      <c r="B5072" s="68"/>
    </row>
    <row r="5073" customHeight="1" spans="1:2">
      <c r="A5073" s="64"/>
      <c r="B5073" s="68"/>
    </row>
    <row r="5074" customHeight="1" spans="1:2">
      <c r="A5074" s="64"/>
      <c r="B5074" s="68"/>
    </row>
    <row r="5075" customHeight="1" spans="1:2">
      <c r="A5075" s="64"/>
      <c r="B5075" s="68"/>
    </row>
    <row r="5076" customHeight="1" spans="1:2">
      <c r="A5076" s="64"/>
      <c r="B5076" s="68"/>
    </row>
    <row r="5077" customHeight="1" spans="1:2">
      <c r="A5077" s="64"/>
      <c r="B5077" s="68"/>
    </row>
    <row r="5078" customHeight="1" spans="1:2">
      <c r="A5078" s="64"/>
      <c r="B5078" s="68"/>
    </row>
    <row r="5079" customHeight="1" spans="1:2">
      <c r="A5079" s="64"/>
      <c r="B5079" s="68"/>
    </row>
    <row r="5080" customHeight="1" spans="1:2">
      <c r="A5080" s="64"/>
      <c r="B5080" s="68"/>
    </row>
    <row r="5081" customHeight="1" spans="1:2">
      <c r="A5081" s="64"/>
      <c r="B5081" s="68"/>
    </row>
    <row r="5082" customHeight="1" spans="1:2">
      <c r="A5082" s="64"/>
      <c r="B5082" s="68"/>
    </row>
    <row r="5083" customHeight="1" spans="1:2">
      <c r="A5083" s="64"/>
      <c r="B5083" s="68"/>
    </row>
    <row r="5084" customHeight="1" spans="1:2">
      <c r="A5084" s="64"/>
      <c r="B5084" s="68"/>
    </row>
    <row r="5085" customHeight="1" spans="1:2">
      <c r="A5085" s="64"/>
      <c r="B5085" s="68"/>
    </row>
    <row r="5086" customHeight="1" spans="1:2">
      <c r="A5086" s="64"/>
      <c r="B5086" s="68"/>
    </row>
    <row r="5087" customHeight="1" spans="1:2">
      <c r="A5087" s="64"/>
      <c r="B5087" s="68"/>
    </row>
    <row r="5088" customHeight="1" spans="1:2">
      <c r="A5088" s="64"/>
      <c r="B5088" s="68"/>
    </row>
    <row r="5089" customHeight="1" spans="1:2">
      <c r="A5089" s="64"/>
      <c r="B5089" s="68"/>
    </row>
    <row r="5090" customHeight="1" spans="1:2">
      <c r="A5090" s="64"/>
      <c r="B5090" s="68"/>
    </row>
    <row r="5091" customHeight="1" spans="1:2">
      <c r="A5091" s="64"/>
      <c r="B5091" s="68"/>
    </row>
    <row r="5092" customHeight="1" spans="1:2">
      <c r="A5092" s="64"/>
      <c r="B5092" s="68"/>
    </row>
    <row r="5093" customHeight="1" spans="1:2">
      <c r="A5093" s="64"/>
      <c r="B5093" s="68"/>
    </row>
    <row r="5094" customHeight="1" spans="1:2">
      <c r="A5094" s="64"/>
      <c r="B5094" s="68"/>
    </row>
    <row r="5095" customHeight="1" spans="1:2">
      <c r="A5095" s="64"/>
      <c r="B5095" s="68"/>
    </row>
    <row r="5096" customHeight="1" spans="1:2">
      <c r="A5096" s="64"/>
      <c r="B5096" s="68"/>
    </row>
    <row r="5097" customHeight="1" spans="1:2">
      <c r="A5097" s="64"/>
      <c r="B5097" s="68"/>
    </row>
    <row r="5098" customHeight="1" spans="1:2">
      <c r="A5098" s="64"/>
      <c r="B5098" s="68"/>
    </row>
    <row r="5099" customHeight="1" spans="1:2">
      <c r="A5099" s="64"/>
      <c r="B5099" s="68"/>
    </row>
    <row r="5100" customHeight="1" spans="1:2">
      <c r="A5100" s="64"/>
      <c r="B5100" s="68"/>
    </row>
    <row r="5101" customHeight="1" spans="1:2">
      <c r="A5101" s="64"/>
      <c r="B5101" s="68"/>
    </row>
    <row r="5102" customHeight="1" spans="1:2">
      <c r="A5102" s="64"/>
      <c r="B5102" s="68"/>
    </row>
    <row r="5103" customHeight="1" spans="1:2">
      <c r="A5103" s="64"/>
      <c r="B5103" s="68"/>
    </row>
    <row r="5104" customHeight="1" spans="1:2">
      <c r="A5104" s="64"/>
      <c r="B5104" s="68"/>
    </row>
    <row r="5105" customHeight="1" spans="1:2">
      <c r="A5105" s="64"/>
      <c r="B5105" s="68"/>
    </row>
    <row r="5106" customHeight="1" spans="1:2">
      <c r="A5106" s="64"/>
      <c r="B5106" s="68"/>
    </row>
    <row r="5107" customHeight="1" spans="1:2">
      <c r="A5107" s="64"/>
      <c r="B5107" s="68"/>
    </row>
    <row r="5108" customHeight="1" spans="1:2">
      <c r="A5108" s="64"/>
      <c r="B5108" s="68"/>
    </row>
    <row r="5109" customHeight="1" spans="1:2">
      <c r="A5109" s="64"/>
      <c r="B5109" s="68"/>
    </row>
    <row r="5110" customHeight="1" spans="1:2">
      <c r="A5110" s="64"/>
      <c r="B5110" s="68"/>
    </row>
    <row r="5111" customHeight="1" spans="1:2">
      <c r="A5111" s="64"/>
      <c r="B5111" s="68"/>
    </row>
    <row r="5112" customHeight="1" spans="1:2">
      <c r="A5112" s="64"/>
      <c r="B5112" s="68"/>
    </row>
    <row r="5113" customHeight="1" spans="1:2">
      <c r="A5113" s="64"/>
      <c r="B5113" s="68"/>
    </row>
    <row r="5114" customHeight="1" spans="1:2">
      <c r="A5114" s="64"/>
      <c r="B5114" s="68"/>
    </row>
    <row r="5115" customHeight="1" spans="1:2">
      <c r="A5115" s="64"/>
      <c r="B5115" s="68"/>
    </row>
    <row r="5116" customHeight="1" spans="1:2">
      <c r="A5116" s="64"/>
      <c r="B5116" s="68"/>
    </row>
    <row r="5117" customHeight="1" spans="1:2">
      <c r="A5117" s="64"/>
      <c r="B5117" s="68"/>
    </row>
    <row r="5118" customHeight="1" spans="1:2">
      <c r="A5118" s="64"/>
      <c r="B5118" s="68"/>
    </row>
    <row r="5119" customHeight="1" spans="1:2">
      <c r="A5119" s="64"/>
      <c r="B5119" s="68"/>
    </row>
    <row r="5120" customHeight="1" spans="1:2">
      <c r="A5120" s="64"/>
      <c r="B5120" s="68"/>
    </row>
    <row r="5121" customHeight="1" spans="1:2">
      <c r="A5121" s="64"/>
      <c r="B5121" s="68"/>
    </row>
    <row r="5122" customHeight="1" spans="1:2">
      <c r="A5122" s="64"/>
      <c r="B5122" s="68"/>
    </row>
    <row r="5123" customHeight="1" spans="1:2">
      <c r="A5123" s="64"/>
      <c r="B5123" s="68"/>
    </row>
    <row r="5124" customHeight="1" spans="1:2">
      <c r="A5124" s="64"/>
      <c r="B5124" s="68"/>
    </row>
    <row r="5125" customHeight="1" spans="1:2">
      <c r="A5125" s="64"/>
      <c r="B5125" s="68"/>
    </row>
    <row r="5126" customHeight="1" spans="1:2">
      <c r="A5126" s="64"/>
      <c r="B5126" s="68"/>
    </row>
    <row r="5127" customHeight="1" spans="1:2">
      <c r="A5127" s="64"/>
      <c r="B5127" s="68"/>
    </row>
    <row r="5128" customHeight="1" spans="1:2">
      <c r="A5128" s="64"/>
      <c r="B5128" s="68"/>
    </row>
    <row r="5129" customHeight="1" spans="1:2">
      <c r="A5129" s="64"/>
      <c r="B5129" s="68"/>
    </row>
    <row r="5130" customHeight="1" spans="1:2">
      <c r="A5130" s="64"/>
      <c r="B5130" s="68"/>
    </row>
    <row r="5131" customHeight="1" spans="1:2">
      <c r="A5131" s="64"/>
      <c r="B5131" s="68"/>
    </row>
    <row r="5132" customHeight="1" spans="1:2">
      <c r="A5132" s="64"/>
      <c r="B5132" s="68"/>
    </row>
    <row r="5133" customHeight="1" spans="1:2">
      <c r="A5133" s="64"/>
      <c r="B5133" s="68"/>
    </row>
    <row r="5134" customHeight="1" spans="1:2">
      <c r="A5134" s="64"/>
      <c r="B5134" s="68"/>
    </row>
    <row r="5135" customHeight="1" spans="1:2">
      <c r="A5135" s="64"/>
      <c r="B5135" s="68"/>
    </row>
    <row r="5136" customHeight="1" spans="1:2">
      <c r="A5136" s="64"/>
      <c r="B5136" s="68"/>
    </row>
    <row r="5137" customHeight="1" spans="1:2">
      <c r="A5137" s="64"/>
      <c r="B5137" s="68"/>
    </row>
    <row r="5138" customHeight="1" spans="1:2">
      <c r="A5138" s="64"/>
      <c r="B5138" s="68"/>
    </row>
    <row r="5139" customHeight="1" spans="1:2">
      <c r="A5139" s="64"/>
      <c r="B5139" s="68"/>
    </row>
    <row r="5140" customHeight="1" spans="1:2">
      <c r="A5140" s="64"/>
      <c r="B5140" s="68"/>
    </row>
    <row r="5141" customHeight="1" spans="1:2">
      <c r="A5141" s="64"/>
      <c r="B5141" s="68"/>
    </row>
    <row r="5142" customHeight="1" spans="1:2">
      <c r="A5142" s="64"/>
      <c r="B5142" s="68"/>
    </row>
    <row r="5143" customHeight="1" spans="1:2">
      <c r="A5143" s="64"/>
      <c r="B5143" s="68"/>
    </row>
    <row r="5144" customHeight="1" spans="1:2">
      <c r="A5144" s="64"/>
      <c r="B5144" s="68"/>
    </row>
    <row r="5145" customHeight="1" spans="1:2">
      <c r="A5145" s="64"/>
      <c r="B5145" s="68"/>
    </row>
    <row r="5146" customHeight="1" spans="1:2">
      <c r="A5146" s="64"/>
      <c r="B5146" s="68"/>
    </row>
    <row r="5147" customHeight="1" spans="1:2">
      <c r="A5147" s="64"/>
      <c r="B5147" s="68"/>
    </row>
    <row r="5148" customHeight="1" spans="1:2">
      <c r="A5148" s="64"/>
      <c r="B5148" s="68"/>
    </row>
    <row r="5149" customHeight="1" spans="1:2">
      <c r="A5149" s="64"/>
      <c r="B5149" s="68"/>
    </row>
    <row r="5150" customHeight="1" spans="1:2">
      <c r="A5150" s="64"/>
      <c r="B5150" s="68"/>
    </row>
    <row r="5151" customHeight="1" spans="1:2">
      <c r="A5151" s="64"/>
      <c r="B5151" s="68"/>
    </row>
    <row r="5152" customHeight="1" spans="1:2">
      <c r="A5152" s="64"/>
      <c r="B5152" s="68"/>
    </row>
    <row r="5153" customHeight="1" spans="1:2">
      <c r="A5153" s="64"/>
      <c r="B5153" s="68"/>
    </row>
    <row r="5154" customHeight="1" spans="1:2">
      <c r="A5154" s="64"/>
      <c r="B5154" s="68"/>
    </row>
    <row r="5155" customHeight="1" spans="1:2">
      <c r="A5155" s="64"/>
      <c r="B5155" s="68"/>
    </row>
    <row r="5156" customHeight="1" spans="1:2">
      <c r="A5156" s="64"/>
      <c r="B5156" s="68"/>
    </row>
    <row r="5157" customHeight="1" spans="1:2">
      <c r="A5157" s="64"/>
      <c r="B5157" s="68"/>
    </row>
    <row r="5158" customHeight="1" spans="1:2">
      <c r="A5158" s="64"/>
      <c r="B5158" s="68"/>
    </row>
    <row r="5159" customHeight="1" spans="1:2">
      <c r="A5159" s="64"/>
      <c r="B5159" s="68"/>
    </row>
    <row r="5160" customHeight="1" spans="1:2">
      <c r="A5160" s="64"/>
      <c r="B5160" s="68"/>
    </row>
    <row r="5161" customHeight="1" spans="1:2">
      <c r="A5161" s="64"/>
      <c r="B5161" s="68"/>
    </row>
    <row r="5162" customHeight="1" spans="1:2">
      <c r="A5162" s="64"/>
      <c r="B5162" s="68"/>
    </row>
    <row r="5163" customHeight="1" spans="1:2">
      <c r="A5163" s="64"/>
      <c r="B5163" s="68"/>
    </row>
    <row r="5164" customHeight="1" spans="1:2">
      <c r="A5164" s="64"/>
      <c r="B5164" s="68"/>
    </row>
    <row r="5165" customHeight="1" spans="1:2">
      <c r="A5165" s="64"/>
      <c r="B5165" s="68"/>
    </row>
    <row r="5166" customHeight="1" spans="1:2">
      <c r="A5166" s="64"/>
      <c r="B5166" s="68"/>
    </row>
    <row r="5167" customHeight="1" spans="1:2">
      <c r="A5167" s="64"/>
      <c r="B5167" s="68"/>
    </row>
    <row r="5168" customHeight="1" spans="1:2">
      <c r="A5168" s="64"/>
      <c r="B5168" s="68"/>
    </row>
    <row r="5169" customHeight="1" spans="1:2">
      <c r="A5169" s="64"/>
      <c r="B5169" s="68"/>
    </row>
    <row r="5170" customHeight="1" spans="1:2">
      <c r="A5170" s="64"/>
      <c r="B5170" s="68"/>
    </row>
    <row r="5171" customHeight="1" spans="1:2">
      <c r="A5171" s="64"/>
      <c r="B5171" s="68"/>
    </row>
    <row r="5172" customHeight="1" spans="1:2">
      <c r="A5172" s="64"/>
      <c r="B5172" s="68"/>
    </row>
    <row r="5173" customHeight="1" spans="1:2">
      <c r="A5173" s="64"/>
      <c r="B5173" s="68"/>
    </row>
    <row r="5174" customHeight="1" spans="1:2">
      <c r="A5174" s="64"/>
      <c r="B5174" s="68"/>
    </row>
    <row r="5175" customHeight="1" spans="1:2">
      <c r="A5175" s="64"/>
      <c r="B5175" s="68"/>
    </row>
    <row r="5176" customHeight="1" spans="1:2">
      <c r="A5176" s="64"/>
      <c r="B5176" s="68"/>
    </row>
    <row r="5177" customHeight="1" spans="1:2">
      <c r="A5177" s="64"/>
      <c r="B5177" s="68"/>
    </row>
    <row r="5178" customHeight="1" spans="1:2">
      <c r="A5178" s="64"/>
      <c r="B5178" s="68"/>
    </row>
    <row r="5179" customHeight="1" spans="1:2">
      <c r="A5179" s="64"/>
      <c r="B5179" s="68"/>
    </row>
    <row r="5180" customHeight="1" spans="1:2">
      <c r="A5180" s="64"/>
      <c r="B5180" s="68"/>
    </row>
    <row r="5181" customHeight="1" spans="1:2">
      <c r="A5181" s="64"/>
      <c r="B5181" s="68"/>
    </row>
    <row r="5182" customHeight="1" spans="1:2">
      <c r="A5182" s="64"/>
      <c r="B5182" s="68"/>
    </row>
    <row r="5183" customHeight="1" spans="1:2">
      <c r="A5183" s="64"/>
      <c r="B5183" s="68"/>
    </row>
    <row r="5184" customHeight="1" spans="1:2">
      <c r="A5184" s="64"/>
      <c r="B5184" s="68"/>
    </row>
    <row r="5185" customHeight="1" spans="1:2">
      <c r="A5185" s="64"/>
      <c r="B5185" s="68"/>
    </row>
    <row r="5186" customHeight="1" spans="1:2">
      <c r="A5186" s="64"/>
      <c r="B5186" s="68"/>
    </row>
    <row r="5187" customHeight="1" spans="1:2">
      <c r="A5187" s="64"/>
      <c r="B5187" s="68"/>
    </row>
    <row r="5188" customHeight="1" spans="1:2">
      <c r="A5188" s="64"/>
      <c r="B5188" s="68"/>
    </row>
    <row r="5189" customHeight="1" spans="1:2">
      <c r="A5189" s="64"/>
      <c r="B5189" s="68"/>
    </row>
    <row r="5190" customHeight="1" spans="1:2">
      <c r="A5190" s="64"/>
      <c r="B5190" s="68"/>
    </row>
    <row r="5191" customHeight="1" spans="1:2">
      <c r="A5191" s="64"/>
      <c r="B5191" s="68"/>
    </row>
    <row r="5192" customHeight="1" spans="1:2">
      <c r="A5192" s="64"/>
      <c r="B5192" s="68"/>
    </row>
    <row r="5193" customHeight="1" spans="1:2">
      <c r="A5193" s="64"/>
      <c r="B5193" s="68"/>
    </row>
    <row r="5194" customHeight="1" spans="1:2">
      <c r="A5194" s="64"/>
      <c r="B5194" s="68"/>
    </row>
    <row r="5195" customHeight="1" spans="1:2">
      <c r="A5195" s="64"/>
      <c r="B5195" s="68"/>
    </row>
    <row r="5196" customHeight="1" spans="1:2">
      <c r="A5196" s="64"/>
      <c r="B5196" s="68"/>
    </row>
    <row r="5197" customHeight="1" spans="1:2">
      <c r="A5197" s="64"/>
      <c r="B5197" s="68"/>
    </row>
    <row r="5198" customHeight="1" spans="1:2">
      <c r="A5198" s="64"/>
      <c r="B5198" s="68"/>
    </row>
    <row r="5199" customHeight="1" spans="1:2">
      <c r="A5199" s="64"/>
      <c r="B5199" s="68"/>
    </row>
    <row r="5200" customHeight="1" spans="1:2">
      <c r="A5200" s="64"/>
      <c r="B5200" s="68"/>
    </row>
    <row r="5201" customHeight="1" spans="1:2">
      <c r="A5201" s="64"/>
      <c r="B5201" s="68"/>
    </row>
    <row r="5202" customHeight="1" spans="1:2">
      <c r="A5202" s="64"/>
      <c r="B5202" s="68"/>
    </row>
    <row r="5203" customHeight="1" spans="1:2">
      <c r="A5203" s="64"/>
      <c r="B5203" s="68"/>
    </row>
    <row r="5204" customHeight="1" spans="1:2">
      <c r="A5204" s="64"/>
      <c r="B5204" s="68"/>
    </row>
    <row r="5205" customHeight="1" spans="1:2">
      <c r="A5205" s="64"/>
      <c r="B5205" s="68"/>
    </row>
    <row r="5206" customHeight="1" spans="1:2">
      <c r="A5206" s="64"/>
      <c r="B5206" s="68"/>
    </row>
    <row r="5207" customHeight="1" spans="1:2">
      <c r="A5207" s="64"/>
      <c r="B5207" s="68"/>
    </row>
    <row r="5208" customHeight="1" spans="1:2">
      <c r="A5208" s="64"/>
      <c r="B5208" s="68"/>
    </row>
    <row r="5209" customHeight="1" spans="1:2">
      <c r="A5209" s="64"/>
      <c r="B5209" s="68"/>
    </row>
    <row r="5210" customHeight="1" spans="1:2">
      <c r="A5210" s="64"/>
      <c r="B5210" s="68"/>
    </row>
    <row r="5211" customHeight="1" spans="1:2">
      <c r="A5211" s="64"/>
      <c r="B5211" s="68"/>
    </row>
    <row r="5212" customHeight="1" spans="1:2">
      <c r="A5212" s="64"/>
      <c r="B5212" s="68"/>
    </row>
    <row r="5213" customHeight="1" spans="1:2">
      <c r="A5213" s="64"/>
      <c r="B5213" s="68"/>
    </row>
    <row r="5214" customHeight="1" spans="1:2">
      <c r="A5214" s="64"/>
      <c r="B5214" s="68"/>
    </row>
    <row r="5215" customHeight="1" spans="1:2">
      <c r="A5215" s="64"/>
      <c r="B5215" s="68"/>
    </row>
    <row r="5216" customHeight="1" spans="1:2">
      <c r="A5216" s="64"/>
      <c r="B5216" s="68"/>
    </row>
    <row r="5217" customHeight="1" spans="1:2">
      <c r="A5217" s="64"/>
      <c r="B5217" s="68"/>
    </row>
    <row r="5218" customHeight="1" spans="1:2">
      <c r="A5218" s="64"/>
      <c r="B5218" s="68"/>
    </row>
    <row r="5219" customHeight="1" spans="1:2">
      <c r="A5219" s="64"/>
      <c r="B5219" s="68"/>
    </row>
    <row r="5220" customHeight="1" spans="1:2">
      <c r="A5220" s="64"/>
      <c r="B5220" s="68"/>
    </row>
    <row r="5221" customHeight="1" spans="1:2">
      <c r="A5221" s="64"/>
      <c r="B5221" s="68"/>
    </row>
    <row r="5222" customHeight="1" spans="1:2">
      <c r="A5222" s="64"/>
      <c r="B5222" s="68"/>
    </row>
    <row r="5223" customHeight="1" spans="1:2">
      <c r="A5223" s="64"/>
      <c r="B5223" s="68"/>
    </row>
    <row r="5224" customHeight="1" spans="1:2">
      <c r="A5224" s="64"/>
      <c r="B5224" s="68"/>
    </row>
    <row r="5225" customHeight="1" spans="1:2">
      <c r="A5225" s="64"/>
      <c r="B5225" s="68"/>
    </row>
    <row r="5226" customHeight="1" spans="1:2">
      <c r="A5226" s="64"/>
      <c r="B5226" s="68"/>
    </row>
    <row r="5227" customHeight="1" spans="1:2">
      <c r="A5227" s="64"/>
      <c r="B5227" s="68"/>
    </row>
    <row r="5228" customHeight="1" spans="1:2">
      <c r="A5228" s="64"/>
      <c r="B5228" s="68"/>
    </row>
    <row r="5229" customHeight="1" spans="1:2">
      <c r="A5229" s="64"/>
      <c r="B5229" s="68"/>
    </row>
    <row r="5230" customHeight="1" spans="1:2">
      <c r="A5230" s="64"/>
      <c r="B5230" s="68"/>
    </row>
    <row r="5231" customHeight="1" spans="1:2">
      <c r="A5231" s="64"/>
      <c r="B5231" s="68"/>
    </row>
    <row r="5232" customHeight="1" spans="1:2">
      <c r="A5232" s="64"/>
      <c r="B5232" s="68"/>
    </row>
    <row r="5233" customHeight="1" spans="1:2">
      <c r="A5233" s="64"/>
      <c r="B5233" s="68"/>
    </row>
    <row r="5234" customHeight="1" spans="1:2">
      <c r="A5234" s="64"/>
      <c r="B5234" s="68"/>
    </row>
    <row r="5235" customHeight="1" spans="1:2">
      <c r="A5235" s="64"/>
      <c r="B5235" s="68"/>
    </row>
    <row r="5236" customHeight="1" spans="1:2">
      <c r="A5236" s="64"/>
      <c r="B5236" s="68"/>
    </row>
    <row r="5237" customHeight="1" spans="1:2">
      <c r="A5237" s="64"/>
      <c r="B5237" s="68"/>
    </row>
    <row r="5238" customHeight="1" spans="1:2">
      <c r="A5238" s="64"/>
      <c r="B5238" s="68"/>
    </row>
    <row r="5239" customHeight="1" spans="1:2">
      <c r="A5239" s="64"/>
      <c r="B5239" s="68"/>
    </row>
    <row r="5240" customHeight="1" spans="1:2">
      <c r="A5240" s="64"/>
      <c r="B5240" s="68"/>
    </row>
    <row r="5241" customHeight="1" spans="1:2">
      <c r="A5241" s="64"/>
      <c r="B5241" s="68"/>
    </row>
    <row r="5242" customHeight="1" spans="1:2">
      <c r="A5242" s="64"/>
      <c r="B5242" s="68"/>
    </row>
    <row r="5243" customHeight="1" spans="1:2">
      <c r="A5243" s="64"/>
      <c r="B5243" s="68"/>
    </row>
    <row r="5244" customHeight="1" spans="1:2">
      <c r="A5244" s="64"/>
      <c r="B5244" s="68"/>
    </row>
    <row r="5245" customHeight="1" spans="1:2">
      <c r="A5245" s="64"/>
      <c r="B5245" s="68"/>
    </row>
    <row r="5246" customHeight="1" spans="1:2">
      <c r="A5246" s="64"/>
      <c r="B5246" s="68"/>
    </row>
    <row r="5247" customHeight="1" spans="1:2">
      <c r="A5247" s="64"/>
      <c r="B5247" s="68"/>
    </row>
    <row r="5248" customHeight="1" spans="1:2">
      <c r="A5248" s="64"/>
      <c r="B5248" s="68"/>
    </row>
    <row r="5249" customHeight="1" spans="1:2">
      <c r="A5249" s="64"/>
      <c r="B5249" s="68"/>
    </row>
    <row r="5250" customHeight="1" spans="1:2">
      <c r="A5250" s="64"/>
      <c r="B5250" s="68"/>
    </row>
    <row r="5251" customHeight="1" spans="1:2">
      <c r="A5251" s="64"/>
      <c r="B5251" s="68"/>
    </row>
    <row r="5252" customHeight="1" spans="1:2">
      <c r="A5252" s="64"/>
      <c r="B5252" s="68"/>
    </row>
    <row r="5253" customHeight="1" spans="1:2">
      <c r="A5253" s="64"/>
      <c r="B5253" s="68"/>
    </row>
    <row r="5254" customHeight="1" spans="1:2">
      <c r="A5254" s="64"/>
      <c r="B5254" s="68"/>
    </row>
    <row r="5255" customHeight="1" spans="1:2">
      <c r="A5255" s="64"/>
      <c r="B5255" s="68"/>
    </row>
    <row r="5256" customHeight="1" spans="1:2">
      <c r="A5256" s="64"/>
      <c r="B5256" s="68"/>
    </row>
    <row r="5257" customHeight="1" spans="1:2">
      <c r="A5257" s="64"/>
      <c r="B5257" s="68"/>
    </row>
    <row r="5258" customHeight="1" spans="1:2">
      <c r="A5258" s="64"/>
      <c r="B5258" s="68"/>
    </row>
    <row r="5259" customHeight="1" spans="1:2">
      <c r="A5259" s="64"/>
      <c r="B5259" s="68"/>
    </row>
    <row r="5260" customHeight="1" spans="1:2">
      <c r="A5260" s="64"/>
      <c r="B5260" s="68"/>
    </row>
    <row r="5261" customHeight="1" spans="1:2">
      <c r="A5261" s="64"/>
      <c r="B5261" s="68"/>
    </row>
    <row r="5262" customHeight="1" spans="1:2">
      <c r="A5262" s="64"/>
      <c r="B5262" s="68"/>
    </row>
    <row r="5263" customHeight="1" spans="1:2">
      <c r="A5263" s="64"/>
      <c r="B5263" s="68"/>
    </row>
    <row r="5264" customHeight="1" spans="1:2">
      <c r="A5264" s="64"/>
      <c r="B5264" s="68"/>
    </row>
    <row r="5265" customHeight="1" spans="1:2">
      <c r="A5265" s="64"/>
      <c r="B5265" s="68"/>
    </row>
    <row r="5266" customHeight="1" spans="1:2">
      <c r="A5266" s="64"/>
      <c r="B5266" s="68"/>
    </row>
    <row r="5267" customHeight="1" spans="1:2">
      <c r="A5267" s="64"/>
      <c r="B5267" s="68"/>
    </row>
    <row r="5268" customHeight="1" spans="1:2">
      <c r="A5268" s="64"/>
      <c r="B5268" s="68"/>
    </row>
    <row r="5269" customHeight="1" spans="1:2">
      <c r="A5269" s="64"/>
      <c r="B5269" s="68"/>
    </row>
    <row r="5270" customHeight="1" spans="1:2">
      <c r="A5270" s="64"/>
      <c r="B5270" s="68"/>
    </row>
    <row r="5271" customHeight="1" spans="1:2">
      <c r="A5271" s="64"/>
      <c r="B5271" s="68"/>
    </row>
    <row r="5272" customHeight="1" spans="1:2">
      <c r="A5272" s="64"/>
      <c r="B5272" s="68"/>
    </row>
    <row r="5273" customHeight="1" spans="1:2">
      <c r="A5273" s="64"/>
      <c r="B5273" s="68"/>
    </row>
    <row r="5274" customHeight="1" spans="1:2">
      <c r="A5274" s="64"/>
      <c r="B5274" s="68"/>
    </row>
    <row r="5275" customHeight="1" spans="1:2">
      <c r="A5275" s="64"/>
      <c r="B5275" s="68"/>
    </row>
    <row r="5276" customHeight="1" spans="1:2">
      <c r="A5276" s="64"/>
      <c r="B5276" s="68"/>
    </row>
    <row r="5277" customHeight="1" spans="1:2">
      <c r="A5277" s="64"/>
      <c r="B5277" s="68"/>
    </row>
    <row r="5278" customHeight="1" spans="1:2">
      <c r="A5278" s="64"/>
      <c r="B5278" s="68"/>
    </row>
    <row r="5279" customHeight="1" spans="1:2">
      <c r="A5279" s="64"/>
      <c r="B5279" s="68"/>
    </row>
    <row r="5280" customHeight="1" spans="1:2">
      <c r="A5280" s="64"/>
      <c r="B5280" s="68"/>
    </row>
    <row r="5281" customHeight="1" spans="1:2">
      <c r="A5281" s="64"/>
      <c r="B5281" s="68"/>
    </row>
    <row r="5282" customHeight="1" spans="1:2">
      <c r="A5282" s="64"/>
      <c r="B5282" s="68"/>
    </row>
    <row r="5283" customHeight="1" spans="1:2">
      <c r="A5283" s="64"/>
      <c r="B5283" s="68"/>
    </row>
    <row r="5284" customHeight="1" spans="1:2">
      <c r="A5284" s="64"/>
      <c r="B5284" s="68"/>
    </row>
    <row r="5285" customHeight="1" spans="1:2">
      <c r="A5285" s="64"/>
      <c r="B5285" s="68"/>
    </row>
    <row r="5286" customHeight="1" spans="1:2">
      <c r="A5286" s="64"/>
      <c r="B5286" s="68"/>
    </row>
    <row r="5287" customHeight="1" spans="1:2">
      <c r="A5287" s="64"/>
      <c r="B5287" s="68"/>
    </row>
    <row r="5288" customHeight="1" spans="1:2">
      <c r="A5288" s="64"/>
      <c r="B5288" s="68"/>
    </row>
    <row r="5289" customHeight="1" spans="1:2">
      <c r="A5289" s="64"/>
      <c r="B5289" s="68"/>
    </row>
    <row r="5290" customHeight="1" spans="1:2">
      <c r="A5290" s="64"/>
      <c r="B5290" s="68"/>
    </row>
    <row r="5291" customHeight="1" spans="1:2">
      <c r="A5291" s="64"/>
      <c r="B5291" s="68"/>
    </row>
    <row r="5292" customHeight="1" spans="1:2">
      <c r="A5292" s="64"/>
      <c r="B5292" s="68"/>
    </row>
    <row r="5293" customHeight="1" spans="1:2">
      <c r="A5293" s="64"/>
      <c r="B5293" s="68"/>
    </row>
    <row r="5294" customHeight="1" spans="1:2">
      <c r="A5294" s="64"/>
      <c r="B5294" s="68"/>
    </row>
    <row r="5295" customHeight="1" spans="1:2">
      <c r="A5295" s="64"/>
      <c r="B5295" s="68"/>
    </row>
    <row r="5296" customHeight="1" spans="1:2">
      <c r="A5296" s="64"/>
      <c r="B5296" s="68"/>
    </row>
    <row r="5297" customHeight="1" spans="1:2">
      <c r="A5297" s="64"/>
      <c r="B5297" s="68"/>
    </row>
    <row r="5298" customHeight="1" spans="1:2">
      <c r="A5298" s="64"/>
      <c r="B5298" s="68"/>
    </row>
    <row r="5299" customHeight="1" spans="1:2">
      <c r="A5299" s="64"/>
      <c r="B5299" s="68"/>
    </row>
    <row r="5300" customHeight="1" spans="1:2">
      <c r="A5300" s="64"/>
      <c r="B5300" s="68"/>
    </row>
    <row r="5301" customHeight="1" spans="1:2">
      <c r="A5301" s="64"/>
      <c r="B5301" s="68"/>
    </row>
    <row r="5302" customHeight="1" spans="1:2">
      <c r="A5302" s="64"/>
      <c r="B5302" s="68"/>
    </row>
    <row r="5303" customHeight="1" spans="1:2">
      <c r="A5303" s="64"/>
      <c r="B5303" s="68"/>
    </row>
    <row r="5304" customHeight="1" spans="1:2">
      <c r="A5304" s="64"/>
      <c r="B5304" s="68"/>
    </row>
    <row r="5305" customHeight="1" spans="1:2">
      <c r="A5305" s="64"/>
      <c r="B5305" s="68"/>
    </row>
    <row r="5306" customHeight="1" spans="1:2">
      <c r="A5306" s="64"/>
      <c r="B5306" s="68"/>
    </row>
    <row r="5307" customHeight="1" spans="1:2">
      <c r="A5307" s="64"/>
      <c r="B5307" s="68"/>
    </row>
    <row r="5308" customHeight="1" spans="1:2">
      <c r="A5308" s="64"/>
      <c r="B5308" s="68"/>
    </row>
    <row r="5309" customHeight="1" spans="1:2">
      <c r="A5309" s="64"/>
      <c r="B5309" s="68"/>
    </row>
    <row r="5310" customHeight="1" spans="1:2">
      <c r="A5310" s="64"/>
      <c r="B5310" s="68"/>
    </row>
    <row r="5311" customHeight="1" spans="1:2">
      <c r="A5311" s="64"/>
      <c r="B5311" s="68"/>
    </row>
    <row r="5312" customHeight="1" spans="1:2">
      <c r="A5312" s="64"/>
      <c r="B5312" s="68"/>
    </row>
    <row r="5313" customHeight="1" spans="1:2">
      <c r="A5313" s="64"/>
      <c r="B5313" s="68"/>
    </row>
    <row r="5314" customHeight="1" spans="1:2">
      <c r="A5314" s="64"/>
      <c r="B5314" s="68"/>
    </row>
    <row r="5315" customHeight="1" spans="1:2">
      <c r="A5315" s="64"/>
      <c r="B5315" s="68"/>
    </row>
    <row r="5316" customHeight="1" spans="1:2">
      <c r="A5316" s="64"/>
      <c r="B5316" s="68"/>
    </row>
    <row r="5317" customHeight="1" spans="1:2">
      <c r="A5317" s="64"/>
      <c r="B5317" s="68"/>
    </row>
    <row r="5318" customHeight="1" spans="1:2">
      <c r="A5318" s="64"/>
      <c r="B5318" s="68"/>
    </row>
    <row r="5319" customHeight="1" spans="1:2">
      <c r="A5319" s="64"/>
      <c r="B5319" s="68"/>
    </row>
    <row r="5320" customHeight="1" spans="1:2">
      <c r="A5320" s="64"/>
      <c r="B5320" s="68"/>
    </row>
    <row r="5321" customHeight="1" spans="1:2">
      <c r="A5321" s="64"/>
      <c r="B5321" s="68"/>
    </row>
    <row r="5322" customHeight="1" spans="1:2">
      <c r="A5322" s="64"/>
      <c r="B5322" s="68"/>
    </row>
    <row r="5323" customHeight="1" spans="1:2">
      <c r="A5323" s="64"/>
      <c r="B5323" s="68"/>
    </row>
    <row r="5324" customHeight="1" spans="1:2">
      <c r="A5324" s="64"/>
      <c r="B5324" s="68"/>
    </row>
    <row r="5325" customHeight="1" spans="1:2">
      <c r="A5325" s="64"/>
      <c r="B5325" s="68"/>
    </row>
    <row r="5326" customHeight="1" spans="1:2">
      <c r="A5326" s="64"/>
      <c r="B5326" s="68"/>
    </row>
    <row r="5327" customHeight="1" spans="1:2">
      <c r="A5327" s="64"/>
      <c r="B5327" s="68"/>
    </row>
    <row r="5328" customHeight="1" spans="1:2">
      <c r="A5328" s="64"/>
      <c r="B5328" s="68"/>
    </row>
    <row r="5329" customHeight="1" spans="1:2">
      <c r="A5329" s="64"/>
      <c r="B5329" s="68"/>
    </row>
    <row r="5330" customHeight="1" spans="1:2">
      <c r="A5330" s="64"/>
      <c r="B5330" s="68"/>
    </row>
    <row r="5331" customHeight="1" spans="1:2">
      <c r="A5331" s="64"/>
      <c r="B5331" s="68"/>
    </row>
    <row r="5332" customHeight="1" spans="1:2">
      <c r="A5332" s="64"/>
      <c r="B5332" s="68"/>
    </row>
    <row r="5333" customHeight="1" spans="1:2">
      <c r="A5333" s="64"/>
      <c r="B5333" s="68"/>
    </row>
    <row r="5334" customHeight="1" spans="1:2">
      <c r="A5334" s="64"/>
      <c r="B5334" s="68"/>
    </row>
    <row r="5335" customHeight="1" spans="1:2">
      <c r="A5335" s="64"/>
      <c r="B5335" s="68"/>
    </row>
    <row r="5336" customHeight="1" spans="1:2">
      <c r="A5336" s="64"/>
      <c r="B5336" s="68"/>
    </row>
    <row r="5337" customHeight="1" spans="1:2">
      <c r="A5337" s="64"/>
      <c r="B5337" s="68"/>
    </row>
    <row r="5338" customHeight="1" spans="1:2">
      <c r="A5338" s="64"/>
      <c r="B5338" s="68"/>
    </row>
    <row r="5339" customHeight="1" spans="1:2">
      <c r="A5339" s="64"/>
      <c r="B5339" s="68"/>
    </row>
    <row r="5340" customHeight="1" spans="1:2">
      <c r="A5340" s="64"/>
      <c r="B5340" s="68"/>
    </row>
    <row r="5341" customHeight="1" spans="1:2">
      <c r="A5341" s="64"/>
      <c r="B5341" s="68"/>
    </row>
    <row r="5342" customHeight="1" spans="1:2">
      <c r="A5342" s="64"/>
      <c r="B5342" s="68"/>
    </row>
    <row r="5343" customHeight="1" spans="1:2">
      <c r="A5343" s="64"/>
      <c r="B5343" s="68"/>
    </row>
    <row r="5344" customHeight="1" spans="1:2">
      <c r="A5344" s="64"/>
      <c r="B5344" s="68"/>
    </row>
    <row r="5345" customHeight="1" spans="1:2">
      <c r="A5345" s="64"/>
      <c r="B5345" s="68"/>
    </row>
    <row r="5346" customHeight="1" spans="1:2">
      <c r="A5346" s="64"/>
      <c r="B5346" s="68"/>
    </row>
    <row r="5347" customHeight="1" spans="1:2">
      <c r="A5347" s="64"/>
      <c r="B5347" s="68"/>
    </row>
    <row r="5348" customHeight="1" spans="1:2">
      <c r="A5348" s="64"/>
      <c r="B5348" s="68"/>
    </row>
    <row r="5349" customHeight="1" spans="1:2">
      <c r="A5349" s="64"/>
      <c r="B5349" s="68"/>
    </row>
    <row r="5350" customHeight="1" spans="1:2">
      <c r="A5350" s="64"/>
      <c r="B5350" s="68"/>
    </row>
    <row r="5351" customHeight="1" spans="1:2">
      <c r="A5351" s="64"/>
      <c r="B5351" s="68"/>
    </row>
    <row r="5352" customHeight="1" spans="1:2">
      <c r="A5352" s="64"/>
      <c r="B5352" s="68"/>
    </row>
    <row r="5353" customHeight="1" spans="1:2">
      <c r="A5353" s="64"/>
      <c r="B5353" s="68"/>
    </row>
    <row r="5354" customHeight="1" spans="1:2">
      <c r="A5354" s="64"/>
      <c r="B5354" s="68"/>
    </row>
    <row r="5355" customHeight="1" spans="1:2">
      <c r="A5355" s="64"/>
      <c r="B5355" s="68"/>
    </row>
    <row r="5356" customHeight="1" spans="1:2">
      <c r="A5356" s="64"/>
      <c r="B5356" s="68"/>
    </row>
    <row r="5357" customHeight="1" spans="1:2">
      <c r="A5357" s="64"/>
      <c r="B5357" s="68"/>
    </row>
    <row r="5358" customHeight="1" spans="1:2">
      <c r="A5358" s="64"/>
      <c r="B5358" s="68"/>
    </row>
    <row r="5359" customHeight="1" spans="1:2">
      <c r="A5359" s="64"/>
      <c r="B5359" s="68"/>
    </row>
    <row r="5360" customHeight="1" spans="1:2">
      <c r="A5360" s="64"/>
      <c r="B5360" s="68"/>
    </row>
    <row r="5361" customHeight="1" spans="1:2">
      <c r="A5361" s="64"/>
      <c r="B5361" s="68"/>
    </row>
    <row r="5362" customHeight="1" spans="1:2">
      <c r="A5362" s="64"/>
      <c r="B5362" s="68"/>
    </row>
    <row r="5363" customHeight="1" spans="1:2">
      <c r="A5363" s="64"/>
      <c r="B5363" s="68"/>
    </row>
    <row r="5364" customHeight="1" spans="1:2">
      <c r="A5364" s="64"/>
      <c r="B5364" s="68"/>
    </row>
    <row r="5365" customHeight="1" spans="1:2">
      <c r="A5365" s="64"/>
      <c r="B5365" s="68"/>
    </row>
    <row r="5366" customHeight="1" spans="1:2">
      <c r="A5366" s="64"/>
      <c r="B5366" s="68"/>
    </row>
    <row r="5367" customHeight="1" spans="1:2">
      <c r="A5367" s="64"/>
      <c r="B5367" s="68"/>
    </row>
    <row r="5368" customHeight="1" spans="1:2">
      <c r="A5368" s="64"/>
      <c r="B5368" s="68"/>
    </row>
    <row r="5369" customHeight="1" spans="1:2">
      <c r="A5369" s="64"/>
      <c r="B5369" s="68"/>
    </row>
    <row r="5370" customHeight="1" spans="1:2">
      <c r="A5370" s="64"/>
      <c r="B5370" s="68"/>
    </row>
    <row r="5371" customHeight="1" spans="1:2">
      <c r="A5371" s="64"/>
      <c r="B5371" s="68"/>
    </row>
    <row r="5372" customHeight="1" spans="1:2">
      <c r="A5372" s="64"/>
      <c r="B5372" s="68"/>
    </row>
    <row r="5373" customHeight="1" spans="1:2">
      <c r="A5373" s="64"/>
      <c r="B5373" s="68"/>
    </row>
    <row r="5374" customHeight="1" spans="1:2">
      <c r="A5374" s="64"/>
      <c r="B5374" s="68"/>
    </row>
    <row r="5375" customHeight="1" spans="1:2">
      <c r="A5375" s="64"/>
      <c r="B5375" s="68"/>
    </row>
    <row r="5376" customHeight="1" spans="1:2">
      <c r="A5376" s="64"/>
      <c r="B5376" s="68"/>
    </row>
    <row r="5377" customHeight="1" spans="1:2">
      <c r="A5377" s="64"/>
      <c r="B5377" s="68"/>
    </row>
    <row r="5378" customHeight="1" spans="1:2">
      <c r="A5378" s="64"/>
      <c r="B5378" s="68"/>
    </row>
    <row r="5379" customHeight="1" spans="1:2">
      <c r="A5379" s="64"/>
      <c r="B5379" s="68"/>
    </row>
    <row r="5380" customHeight="1" spans="1:2">
      <c r="A5380" s="64"/>
      <c r="B5380" s="68"/>
    </row>
    <row r="5381" customHeight="1" spans="1:2">
      <c r="A5381" s="64"/>
      <c r="B5381" s="68"/>
    </row>
    <row r="5382" customHeight="1" spans="1:2">
      <c r="A5382" s="64"/>
      <c r="B5382" s="68"/>
    </row>
    <row r="5383" customHeight="1" spans="1:2">
      <c r="A5383" s="64"/>
      <c r="B5383" s="68"/>
    </row>
    <row r="5384" customHeight="1" spans="1:2">
      <c r="A5384" s="64"/>
      <c r="B5384" s="68"/>
    </row>
    <row r="5385" customHeight="1" spans="1:2">
      <c r="A5385" s="64"/>
      <c r="B5385" s="68"/>
    </row>
    <row r="5386" customHeight="1" spans="1:2">
      <c r="A5386" s="64"/>
      <c r="B5386" s="68"/>
    </row>
    <row r="5387" customHeight="1" spans="1:2">
      <c r="A5387" s="64"/>
      <c r="B5387" s="68"/>
    </row>
    <row r="5388" customHeight="1" spans="1:2">
      <c r="A5388" s="64"/>
      <c r="B5388" s="68"/>
    </row>
    <row r="5389" customHeight="1" spans="1:2">
      <c r="A5389" s="64"/>
      <c r="B5389" s="68"/>
    </row>
    <row r="5390" customHeight="1" spans="1:2">
      <c r="A5390" s="64"/>
      <c r="B5390" s="68"/>
    </row>
    <row r="5391" customHeight="1" spans="1:2">
      <c r="A5391" s="64"/>
      <c r="B5391" s="68"/>
    </row>
    <row r="5392" customHeight="1" spans="1:2">
      <c r="A5392" s="64"/>
      <c r="B5392" s="68"/>
    </row>
    <row r="5393" customHeight="1" spans="1:2">
      <c r="A5393" s="64"/>
      <c r="B5393" s="68"/>
    </row>
    <row r="5394" customHeight="1" spans="1:2">
      <c r="A5394" s="64"/>
      <c r="B5394" s="68"/>
    </row>
    <row r="5395" customHeight="1" spans="1:2">
      <c r="A5395" s="64"/>
      <c r="B5395" s="68"/>
    </row>
    <row r="5396" customHeight="1" spans="1:2">
      <c r="A5396" s="64"/>
      <c r="B5396" s="68"/>
    </row>
    <row r="5397" customHeight="1" spans="1:2">
      <c r="A5397" s="64"/>
      <c r="B5397" s="68"/>
    </row>
    <row r="5398" customHeight="1" spans="1:2">
      <c r="A5398" s="64"/>
      <c r="B5398" s="68"/>
    </row>
    <row r="5399" customHeight="1" spans="1:2">
      <c r="A5399" s="64"/>
      <c r="B5399" s="68"/>
    </row>
    <row r="5400" customHeight="1" spans="1:2">
      <c r="A5400" s="64"/>
      <c r="B5400" s="68"/>
    </row>
    <row r="5401" customHeight="1" spans="1:2">
      <c r="A5401" s="64"/>
      <c r="B5401" s="68"/>
    </row>
    <row r="5402" customHeight="1" spans="1:2">
      <c r="A5402" s="64"/>
      <c r="B5402" s="68"/>
    </row>
    <row r="5403" customHeight="1" spans="1:2">
      <c r="A5403" s="64"/>
      <c r="B5403" s="68"/>
    </row>
    <row r="5404" customHeight="1" spans="1:2">
      <c r="A5404" s="64"/>
      <c r="B5404" s="68"/>
    </row>
    <row r="5405" customHeight="1" spans="1:2">
      <c r="A5405" s="64"/>
      <c r="B5405" s="68"/>
    </row>
    <row r="5406" customHeight="1" spans="1:2">
      <c r="A5406" s="64"/>
      <c r="B5406" s="68"/>
    </row>
    <row r="5407" customHeight="1" spans="1:2">
      <c r="A5407" s="64"/>
      <c r="B5407" s="68"/>
    </row>
    <row r="5408" customHeight="1" spans="1:2">
      <c r="A5408" s="64"/>
      <c r="B5408" s="68"/>
    </row>
    <row r="5409" customHeight="1" spans="1:2">
      <c r="A5409" s="64"/>
      <c r="B5409" s="68"/>
    </row>
    <row r="5410" customHeight="1" spans="1:2">
      <c r="A5410" s="64"/>
      <c r="B5410" s="68"/>
    </row>
    <row r="5411" customHeight="1" spans="1:2">
      <c r="A5411" s="64"/>
      <c r="B5411" s="68"/>
    </row>
    <row r="5412" customHeight="1" spans="1:2">
      <c r="A5412" s="64"/>
      <c r="B5412" s="68"/>
    </row>
    <row r="5413" customHeight="1" spans="1:2">
      <c r="A5413" s="64"/>
      <c r="B5413" s="68"/>
    </row>
    <row r="5414" customHeight="1" spans="1:2">
      <c r="A5414" s="64"/>
      <c r="B5414" s="68"/>
    </row>
    <row r="5415" customHeight="1" spans="1:2">
      <c r="A5415" s="64"/>
      <c r="B5415" s="68"/>
    </row>
    <row r="5416" customHeight="1" spans="1:2">
      <c r="A5416" s="64"/>
      <c r="B5416" s="68"/>
    </row>
    <row r="5417" customHeight="1" spans="1:2">
      <c r="A5417" s="64"/>
      <c r="B5417" s="68"/>
    </row>
    <row r="5418" customHeight="1" spans="1:2">
      <c r="A5418" s="64"/>
      <c r="B5418" s="68"/>
    </row>
    <row r="5419" customHeight="1" spans="1:2">
      <c r="A5419" s="64"/>
      <c r="B5419" s="68"/>
    </row>
    <row r="5420" customHeight="1" spans="1:2">
      <c r="A5420" s="64"/>
      <c r="B5420" s="68"/>
    </row>
    <row r="5421" customHeight="1" spans="1:2">
      <c r="A5421" s="64"/>
      <c r="B5421" s="68"/>
    </row>
    <row r="5422" customHeight="1" spans="1:2">
      <c r="A5422" s="64"/>
      <c r="B5422" s="68"/>
    </row>
    <row r="5423" customHeight="1" spans="1:2">
      <c r="A5423" s="64"/>
      <c r="B5423" s="68"/>
    </row>
    <row r="5424" customHeight="1" spans="1:2">
      <c r="A5424" s="64"/>
      <c r="B5424" s="68"/>
    </row>
    <row r="5425" customHeight="1" spans="1:2">
      <c r="A5425" s="64"/>
      <c r="B5425" s="68"/>
    </row>
    <row r="5426" customHeight="1" spans="1:2">
      <c r="A5426" s="64"/>
      <c r="B5426" s="68"/>
    </row>
    <row r="5427" customHeight="1" spans="1:2">
      <c r="A5427" s="64"/>
      <c r="B5427" s="68"/>
    </row>
    <row r="5428" customHeight="1" spans="1:2">
      <c r="A5428" s="64"/>
      <c r="B5428" s="68"/>
    </row>
    <row r="5429" customHeight="1" spans="1:2">
      <c r="A5429" s="64"/>
      <c r="B5429" s="68"/>
    </row>
    <row r="5430" customHeight="1" spans="1:2">
      <c r="A5430" s="64"/>
      <c r="B5430" s="68"/>
    </row>
    <row r="5431" customHeight="1" spans="1:2">
      <c r="A5431" s="64"/>
      <c r="B5431" s="68"/>
    </row>
    <row r="5432" customHeight="1" spans="1:2">
      <c r="A5432" s="64"/>
      <c r="B5432" s="68"/>
    </row>
    <row r="5433" customHeight="1" spans="1:2">
      <c r="A5433" s="64"/>
      <c r="B5433" s="68"/>
    </row>
    <row r="5434" customHeight="1" spans="1:2">
      <c r="A5434" s="64"/>
      <c r="B5434" s="68"/>
    </row>
    <row r="5435" customHeight="1" spans="1:2">
      <c r="A5435" s="64"/>
      <c r="B5435" s="68"/>
    </row>
    <row r="5436" customHeight="1" spans="1:2">
      <c r="A5436" s="64"/>
      <c r="B5436" s="68"/>
    </row>
    <row r="5437" customHeight="1" spans="1:2">
      <c r="A5437" s="64"/>
      <c r="B5437" s="68"/>
    </row>
    <row r="5438" customHeight="1" spans="1:2">
      <c r="A5438" s="64"/>
      <c r="B5438" s="68"/>
    </row>
    <row r="5439" customHeight="1" spans="1:2">
      <c r="A5439" s="64"/>
      <c r="B5439" s="68"/>
    </row>
    <row r="5440" customHeight="1" spans="1:2">
      <c r="A5440" s="64"/>
      <c r="B5440" s="68"/>
    </row>
    <row r="5441" customHeight="1" spans="1:2">
      <c r="A5441" s="64"/>
      <c r="B5441" s="68"/>
    </row>
    <row r="5442" customHeight="1" spans="1:2">
      <c r="A5442" s="64"/>
      <c r="B5442" s="68"/>
    </row>
    <row r="5443" customHeight="1" spans="1:2">
      <c r="A5443" s="64"/>
      <c r="B5443" s="68"/>
    </row>
    <row r="5444" customHeight="1" spans="1:2">
      <c r="A5444" s="64"/>
      <c r="B5444" s="68"/>
    </row>
    <row r="5445" customHeight="1" spans="1:2">
      <c r="A5445" s="64"/>
      <c r="B5445" s="68"/>
    </row>
    <row r="5446" customHeight="1" spans="1:2">
      <c r="A5446" s="64"/>
      <c r="B5446" s="68"/>
    </row>
    <row r="5447" customHeight="1" spans="1:2">
      <c r="A5447" s="64"/>
      <c r="B5447" s="68"/>
    </row>
    <row r="5448" customHeight="1" spans="1:2">
      <c r="A5448" s="64"/>
      <c r="B5448" s="68"/>
    </row>
    <row r="5449" customHeight="1" spans="1:2">
      <c r="A5449" s="64"/>
      <c r="B5449" s="68"/>
    </row>
    <row r="5450" customHeight="1" spans="1:2">
      <c r="A5450" s="64"/>
      <c r="B5450" s="68"/>
    </row>
    <row r="5451" customHeight="1" spans="1:2">
      <c r="A5451" s="64"/>
      <c r="B5451" s="68"/>
    </row>
    <row r="5452" customHeight="1" spans="1:2">
      <c r="A5452" s="64"/>
      <c r="B5452" s="68"/>
    </row>
    <row r="5453" customHeight="1" spans="1:2">
      <c r="A5453" s="64"/>
      <c r="B5453" s="68"/>
    </row>
    <row r="5454" customHeight="1" spans="1:2">
      <c r="A5454" s="64"/>
      <c r="B5454" s="68"/>
    </row>
    <row r="5455" customHeight="1" spans="1:2">
      <c r="A5455" s="64"/>
      <c r="B5455" s="68"/>
    </row>
    <row r="5456" customHeight="1" spans="1:2">
      <c r="A5456" s="64"/>
      <c r="B5456" s="68"/>
    </row>
    <row r="5457" customHeight="1" spans="1:2">
      <c r="A5457" s="64"/>
      <c r="B5457" s="68"/>
    </row>
    <row r="5458" customHeight="1" spans="1:2">
      <c r="A5458" s="64"/>
      <c r="B5458" s="68"/>
    </row>
    <row r="5459" customHeight="1" spans="1:2">
      <c r="A5459" s="64"/>
      <c r="B5459" s="68"/>
    </row>
    <row r="5460" customHeight="1" spans="1:2">
      <c r="A5460" s="64"/>
      <c r="B5460" s="68"/>
    </row>
    <row r="5461" customHeight="1" spans="1:2">
      <c r="A5461" s="64"/>
      <c r="B5461" s="68"/>
    </row>
    <row r="5462" customHeight="1" spans="1:2">
      <c r="A5462" s="64"/>
      <c r="B5462" s="68"/>
    </row>
    <row r="5463" customHeight="1" spans="1:2">
      <c r="A5463" s="64"/>
      <c r="B5463" s="68"/>
    </row>
    <row r="5464" customHeight="1" spans="1:2">
      <c r="A5464" s="64"/>
      <c r="B5464" s="68"/>
    </row>
    <row r="5465" customHeight="1" spans="1:2">
      <c r="A5465" s="64"/>
      <c r="B5465" s="68"/>
    </row>
    <row r="5466" customHeight="1" spans="1:2">
      <c r="A5466" s="64"/>
      <c r="B5466" s="68"/>
    </row>
    <row r="5467" customHeight="1" spans="1:2">
      <c r="A5467" s="64"/>
      <c r="B5467" s="68"/>
    </row>
    <row r="5468" customHeight="1" spans="1:2">
      <c r="A5468" s="64"/>
      <c r="B5468" s="68"/>
    </row>
    <row r="5469" customHeight="1" spans="1:2">
      <c r="A5469" s="64"/>
      <c r="B5469" s="68"/>
    </row>
    <row r="5470" customHeight="1" spans="1:2">
      <c r="A5470" s="64"/>
      <c r="B5470" s="68"/>
    </row>
    <row r="5471" customHeight="1" spans="1:2">
      <c r="A5471" s="64"/>
      <c r="B5471" s="68"/>
    </row>
    <row r="5472" customHeight="1" spans="1:2">
      <c r="A5472" s="64"/>
      <c r="B5472" s="68"/>
    </row>
    <row r="5473" customHeight="1" spans="1:2">
      <c r="A5473" s="64"/>
      <c r="B5473" s="68"/>
    </row>
    <row r="5474" customHeight="1" spans="1:2">
      <c r="A5474" s="64"/>
      <c r="B5474" s="68"/>
    </row>
    <row r="5475" customHeight="1" spans="1:2">
      <c r="A5475" s="64"/>
      <c r="B5475" s="68"/>
    </row>
    <row r="5476" customHeight="1" spans="1:2">
      <c r="A5476" s="64"/>
      <c r="B5476" s="68"/>
    </row>
    <row r="5477" customHeight="1" spans="1:2">
      <c r="A5477" s="64"/>
      <c r="B5477" s="68"/>
    </row>
    <row r="5478" customHeight="1" spans="1:2">
      <c r="A5478" s="64"/>
      <c r="B5478" s="68"/>
    </row>
    <row r="5479" customHeight="1" spans="1:2">
      <c r="A5479" s="64"/>
      <c r="B5479" s="68"/>
    </row>
    <row r="5480" customHeight="1" spans="1:2">
      <c r="A5480" s="64"/>
      <c r="B5480" s="68"/>
    </row>
    <row r="5481" customHeight="1" spans="1:2">
      <c r="A5481" s="64"/>
      <c r="B5481" s="68"/>
    </row>
    <row r="5482" customHeight="1" spans="1:2">
      <c r="A5482" s="64"/>
      <c r="B5482" s="68"/>
    </row>
    <row r="5483" customHeight="1" spans="1:2">
      <c r="A5483" s="64"/>
      <c r="B5483" s="68"/>
    </row>
    <row r="5484" customHeight="1" spans="1:2">
      <c r="A5484" s="64"/>
      <c r="B5484" s="68"/>
    </row>
    <row r="5485" customHeight="1" spans="1:2">
      <c r="A5485" s="64"/>
      <c r="B5485" s="68"/>
    </row>
    <row r="5486" customHeight="1" spans="1:2">
      <c r="A5486" s="64"/>
      <c r="B5486" s="68"/>
    </row>
    <row r="5487" customHeight="1" spans="1:2">
      <c r="A5487" s="64"/>
      <c r="B5487" s="68"/>
    </row>
    <row r="5488" customHeight="1" spans="1:2">
      <c r="A5488" s="64"/>
      <c r="B5488" s="68"/>
    </row>
    <row r="5489" customHeight="1" spans="1:2">
      <c r="A5489" s="64"/>
      <c r="B5489" s="68"/>
    </row>
    <row r="5490" customHeight="1" spans="1:2">
      <c r="A5490" s="64"/>
      <c r="B5490" s="68"/>
    </row>
    <row r="5491" customHeight="1" spans="1:2">
      <c r="A5491" s="64"/>
      <c r="B5491" s="68"/>
    </row>
    <row r="5492" customHeight="1" spans="1:2">
      <c r="A5492" s="64"/>
      <c r="B5492" s="68"/>
    </row>
    <row r="5493" customHeight="1" spans="1:2">
      <c r="A5493" s="64"/>
      <c r="B5493" s="68"/>
    </row>
    <row r="5494" customHeight="1" spans="1:2">
      <c r="A5494" s="64"/>
      <c r="B5494" s="68"/>
    </row>
    <row r="5495" customHeight="1" spans="1:2">
      <c r="A5495" s="64"/>
      <c r="B5495" s="68"/>
    </row>
    <row r="5496" customHeight="1" spans="1:2">
      <c r="A5496" s="64"/>
      <c r="B5496" s="68"/>
    </row>
    <row r="5497" customHeight="1" spans="1:2">
      <c r="A5497" s="64"/>
      <c r="B5497" s="68"/>
    </row>
    <row r="5498" customHeight="1" spans="1:2">
      <c r="A5498" s="64"/>
      <c r="B5498" s="68"/>
    </row>
    <row r="5499" customHeight="1" spans="1:2">
      <c r="A5499" s="64"/>
      <c r="B5499" s="68"/>
    </row>
    <row r="5500" customHeight="1" spans="1:2">
      <c r="A5500" s="64"/>
      <c r="B5500" s="68"/>
    </row>
    <row r="5501" customHeight="1" spans="1:2">
      <c r="A5501" s="64"/>
      <c r="B5501" s="68"/>
    </row>
    <row r="5502" customHeight="1" spans="1:2">
      <c r="A5502" s="64"/>
      <c r="B5502" s="68"/>
    </row>
    <row r="5503" customHeight="1" spans="1:2">
      <c r="A5503" s="64"/>
      <c r="B5503" s="68"/>
    </row>
    <row r="5504" customHeight="1" spans="1:2">
      <c r="A5504" s="64"/>
      <c r="B5504" s="68"/>
    </row>
    <row r="5505" customHeight="1" spans="1:2">
      <c r="A5505" s="64"/>
      <c r="B5505" s="68"/>
    </row>
    <row r="5506" customHeight="1" spans="1:2">
      <c r="A5506" s="64"/>
      <c r="B5506" s="68"/>
    </row>
    <row r="5507" customHeight="1" spans="1:2">
      <c r="A5507" s="64"/>
      <c r="B5507" s="68"/>
    </row>
    <row r="5508" customHeight="1" spans="1:2">
      <c r="A5508" s="64"/>
      <c r="B5508" s="68"/>
    </row>
    <row r="5509" customHeight="1" spans="1:2">
      <c r="A5509" s="64"/>
      <c r="B5509" s="68"/>
    </row>
    <row r="5510" customHeight="1" spans="1:2">
      <c r="A5510" s="64"/>
      <c r="B5510" s="68"/>
    </row>
    <row r="5511" customHeight="1" spans="1:2">
      <c r="A5511" s="64"/>
      <c r="B5511" s="68"/>
    </row>
    <row r="5512" customHeight="1" spans="1:2">
      <c r="A5512" s="64"/>
      <c r="B5512" s="68"/>
    </row>
    <row r="5513" customHeight="1" spans="1:2">
      <c r="A5513" s="64"/>
      <c r="B5513" s="68"/>
    </row>
    <row r="5514" customHeight="1" spans="1:2">
      <c r="A5514" s="64"/>
      <c r="B5514" s="68"/>
    </row>
    <row r="5515" customHeight="1" spans="1:2">
      <c r="A5515" s="64"/>
      <c r="B5515" s="68"/>
    </row>
    <row r="5516" customHeight="1" spans="1:2">
      <c r="A5516" s="64"/>
      <c r="B5516" s="68"/>
    </row>
    <row r="5517" customHeight="1" spans="1:2">
      <c r="A5517" s="64"/>
      <c r="B5517" s="68"/>
    </row>
    <row r="5518" customHeight="1" spans="1:2">
      <c r="A5518" s="64"/>
      <c r="B5518" s="68"/>
    </row>
    <row r="5519" customHeight="1" spans="1:2">
      <c r="A5519" s="64"/>
      <c r="B5519" s="68"/>
    </row>
    <row r="5520" customHeight="1" spans="1:2">
      <c r="A5520" s="64"/>
      <c r="B5520" s="68"/>
    </row>
    <row r="5521" customHeight="1" spans="1:2">
      <c r="A5521" s="64"/>
      <c r="B5521" s="68"/>
    </row>
    <row r="5522" customHeight="1" spans="1:2">
      <c r="A5522" s="64"/>
      <c r="B5522" s="68"/>
    </row>
    <row r="5523" customHeight="1" spans="1:2">
      <c r="A5523" s="64"/>
      <c r="B5523" s="68"/>
    </row>
    <row r="5524" customHeight="1" spans="1:2">
      <c r="A5524" s="64"/>
      <c r="B5524" s="68"/>
    </row>
    <row r="5525" customHeight="1" spans="1:2">
      <c r="A5525" s="64"/>
      <c r="B5525" s="68"/>
    </row>
    <row r="5526" customHeight="1" spans="1:2">
      <c r="A5526" s="64"/>
      <c r="B5526" s="68"/>
    </row>
    <row r="5527" customHeight="1" spans="1:2">
      <c r="A5527" s="64"/>
      <c r="B5527" s="68"/>
    </row>
    <row r="5528" customHeight="1" spans="1:2">
      <c r="A5528" s="64"/>
      <c r="B5528" s="68"/>
    </row>
    <row r="5529" customHeight="1" spans="1:2">
      <c r="A5529" s="64"/>
      <c r="B5529" s="68"/>
    </row>
    <row r="5530" customHeight="1" spans="1:2">
      <c r="A5530" s="64"/>
      <c r="B5530" s="68"/>
    </row>
    <row r="5531" customHeight="1" spans="1:2">
      <c r="A5531" s="64"/>
      <c r="B5531" s="68"/>
    </row>
    <row r="5532" customHeight="1" spans="1:2">
      <c r="A5532" s="64"/>
      <c r="B5532" s="68"/>
    </row>
    <row r="5533" customHeight="1" spans="1:2">
      <c r="A5533" s="64"/>
      <c r="B5533" s="68"/>
    </row>
    <row r="5534" customHeight="1" spans="1:2">
      <c r="A5534" s="64"/>
      <c r="B5534" s="68"/>
    </row>
    <row r="5535" customHeight="1" spans="1:2">
      <c r="A5535" s="64"/>
      <c r="B5535" s="68"/>
    </row>
    <row r="5536" customHeight="1" spans="1:2">
      <c r="A5536" s="64"/>
      <c r="B5536" s="68"/>
    </row>
    <row r="5537" customHeight="1" spans="1:2">
      <c r="A5537" s="64"/>
      <c r="B5537" s="68"/>
    </row>
    <row r="5538" customHeight="1" spans="1:2">
      <c r="A5538" s="64"/>
      <c r="B5538" s="68"/>
    </row>
    <row r="5539" customHeight="1" spans="1:2">
      <c r="A5539" s="64"/>
      <c r="B5539" s="68"/>
    </row>
    <row r="5540" customHeight="1" spans="1:2">
      <c r="A5540" s="64"/>
      <c r="B5540" s="68"/>
    </row>
    <row r="5541" customHeight="1" spans="1:2">
      <c r="A5541" s="64"/>
      <c r="B5541" s="68"/>
    </row>
    <row r="5542" customHeight="1" spans="1:2">
      <c r="A5542" s="64"/>
      <c r="B5542" s="68"/>
    </row>
    <row r="5543" customHeight="1" spans="1:2">
      <c r="A5543" s="64"/>
      <c r="B5543" s="68"/>
    </row>
    <row r="5544" customHeight="1" spans="1:2">
      <c r="A5544" s="64"/>
      <c r="B5544" s="68"/>
    </row>
    <row r="5545" customHeight="1" spans="1:2">
      <c r="A5545" s="64"/>
      <c r="B5545" s="68"/>
    </row>
    <row r="5546" customHeight="1" spans="1:2">
      <c r="A5546" s="64"/>
      <c r="B5546" s="68"/>
    </row>
    <row r="5547" customHeight="1" spans="1:2">
      <c r="A5547" s="64"/>
      <c r="B5547" s="68"/>
    </row>
    <row r="5548" customHeight="1" spans="1:2">
      <c r="A5548" s="64"/>
      <c r="B5548" s="68"/>
    </row>
    <row r="5549" customHeight="1" spans="1:2">
      <c r="A5549" s="64"/>
      <c r="B5549" s="68"/>
    </row>
    <row r="5550" customHeight="1" spans="1:2">
      <c r="A5550" s="64"/>
      <c r="B5550" s="68"/>
    </row>
    <row r="5551" customHeight="1" spans="1:2">
      <c r="A5551" s="64"/>
      <c r="B5551" s="68"/>
    </row>
    <row r="5552" customHeight="1" spans="1:2">
      <c r="A5552" s="64"/>
      <c r="B5552" s="68"/>
    </row>
    <row r="5553" customHeight="1" spans="1:2">
      <c r="A5553" s="64"/>
      <c r="B5553" s="68"/>
    </row>
    <row r="5554" customHeight="1" spans="1:2">
      <c r="A5554" s="64"/>
      <c r="B5554" s="68"/>
    </row>
    <row r="5555" customHeight="1" spans="1:2">
      <c r="A5555" s="64"/>
      <c r="B5555" s="68"/>
    </row>
    <row r="5556" customHeight="1" spans="1:2">
      <c r="A5556" s="64"/>
      <c r="B5556" s="68"/>
    </row>
    <row r="5557" customHeight="1" spans="1:2">
      <c r="A5557" s="64"/>
      <c r="B5557" s="68"/>
    </row>
    <row r="5558" customHeight="1" spans="1:2">
      <c r="A5558" s="64"/>
      <c r="B5558" s="68"/>
    </row>
    <row r="5559" customHeight="1" spans="1:2">
      <c r="A5559" s="64"/>
      <c r="B5559" s="68"/>
    </row>
    <row r="5560" customHeight="1" spans="1:2">
      <c r="A5560" s="64"/>
      <c r="B5560" s="68"/>
    </row>
    <row r="5561" customHeight="1" spans="1:2">
      <c r="A5561" s="64"/>
      <c r="B5561" s="68"/>
    </row>
    <row r="5562" customHeight="1" spans="1:2">
      <c r="A5562" s="64"/>
      <c r="B5562" s="68"/>
    </row>
    <row r="5563" customHeight="1" spans="1:2">
      <c r="A5563" s="64"/>
      <c r="B5563" s="68"/>
    </row>
    <row r="5564" customHeight="1" spans="1:2">
      <c r="A5564" s="64"/>
      <c r="B5564" s="68"/>
    </row>
    <row r="5565" customHeight="1" spans="1:2">
      <c r="A5565" s="64"/>
      <c r="B5565" s="68"/>
    </row>
    <row r="5566" customHeight="1" spans="1:2">
      <c r="A5566" s="64"/>
      <c r="B5566" s="68"/>
    </row>
    <row r="5567" customHeight="1" spans="1:2">
      <c r="A5567" s="64"/>
      <c r="B5567" s="68"/>
    </row>
    <row r="5568" customHeight="1" spans="1:2">
      <c r="A5568" s="64"/>
      <c r="B5568" s="68"/>
    </row>
    <row r="5569" customHeight="1" spans="1:2">
      <c r="A5569" s="64"/>
      <c r="B5569" s="68"/>
    </row>
    <row r="5570" customHeight="1" spans="1:2">
      <c r="A5570" s="64"/>
      <c r="B5570" s="68"/>
    </row>
    <row r="5571" customHeight="1" spans="1:2">
      <c r="A5571" s="64"/>
      <c r="B5571" s="68"/>
    </row>
    <row r="5572" customHeight="1" spans="1:2">
      <c r="A5572" s="64"/>
      <c r="B5572" s="68"/>
    </row>
    <row r="5573" customHeight="1" spans="1:2">
      <c r="A5573" s="64"/>
      <c r="B5573" s="68"/>
    </row>
    <row r="5574" customHeight="1" spans="1:2">
      <c r="A5574" s="64"/>
      <c r="B5574" s="68"/>
    </row>
    <row r="5575" customHeight="1" spans="1:2">
      <c r="A5575" s="64"/>
      <c r="B5575" s="68"/>
    </row>
    <row r="5576" customHeight="1" spans="1:2">
      <c r="A5576" s="64"/>
      <c r="B5576" s="68"/>
    </row>
    <row r="5577" customHeight="1" spans="1:2">
      <c r="A5577" s="64"/>
      <c r="B5577" s="68"/>
    </row>
    <row r="5578" customHeight="1" spans="1:2">
      <c r="A5578" s="64"/>
      <c r="B5578" s="68"/>
    </row>
    <row r="5579" customHeight="1" spans="1:2">
      <c r="A5579" s="64"/>
      <c r="B5579" s="68"/>
    </row>
    <row r="5580" customHeight="1" spans="1:2">
      <c r="A5580" s="64"/>
      <c r="B5580" s="68"/>
    </row>
    <row r="5581" customHeight="1" spans="1:2">
      <c r="A5581" s="64"/>
      <c r="B5581" s="68"/>
    </row>
    <row r="5582" customHeight="1" spans="1:2">
      <c r="A5582" s="64"/>
      <c r="B5582" s="68"/>
    </row>
    <row r="5583" customHeight="1" spans="1:2">
      <c r="A5583" s="64"/>
      <c r="B5583" s="68"/>
    </row>
    <row r="5584" customHeight="1" spans="1:2">
      <c r="A5584" s="64"/>
      <c r="B5584" s="68"/>
    </row>
    <row r="5585" customHeight="1" spans="1:2">
      <c r="A5585" s="64"/>
      <c r="B5585" s="68"/>
    </row>
    <row r="5586" customHeight="1" spans="1:2">
      <c r="A5586" s="64"/>
      <c r="B5586" s="68"/>
    </row>
    <row r="5587" customHeight="1" spans="1:2">
      <c r="A5587" s="64"/>
      <c r="B5587" s="68"/>
    </row>
    <row r="5588" customHeight="1" spans="1:2">
      <c r="A5588" s="64"/>
      <c r="B5588" s="68"/>
    </row>
    <row r="5589" customHeight="1" spans="1:2">
      <c r="A5589" s="64"/>
      <c r="B5589" s="68"/>
    </row>
    <row r="5590" customHeight="1" spans="1:2">
      <c r="A5590" s="64"/>
      <c r="B5590" s="68"/>
    </row>
    <row r="5591" customHeight="1" spans="1:2">
      <c r="A5591" s="64"/>
      <c r="B5591" s="68"/>
    </row>
    <row r="5592" customHeight="1" spans="1:2">
      <c r="A5592" s="64"/>
      <c r="B5592" s="68"/>
    </row>
    <row r="5593" customHeight="1" spans="1:2">
      <c r="A5593" s="64"/>
      <c r="B5593" s="68"/>
    </row>
    <row r="5594" customHeight="1" spans="1:2">
      <c r="A5594" s="64"/>
      <c r="B5594" s="68"/>
    </row>
    <row r="5595" customHeight="1" spans="1:2">
      <c r="A5595" s="64"/>
      <c r="B5595" s="68"/>
    </row>
    <row r="5596" customHeight="1" spans="1:2">
      <c r="A5596" s="64"/>
      <c r="B5596" s="68"/>
    </row>
    <row r="5597" customHeight="1" spans="1:2">
      <c r="A5597" s="64"/>
      <c r="B5597" s="68"/>
    </row>
    <row r="5598" customHeight="1" spans="1:2">
      <c r="A5598" s="64"/>
      <c r="B5598" s="68"/>
    </row>
    <row r="5599" customHeight="1" spans="1:2">
      <c r="A5599" s="64"/>
      <c r="B5599" s="68"/>
    </row>
    <row r="5600" customHeight="1" spans="1:2">
      <c r="A5600" s="64"/>
      <c r="B5600" s="68"/>
    </row>
    <row r="5601" customHeight="1" spans="1:2">
      <c r="A5601" s="64"/>
      <c r="B5601" s="68"/>
    </row>
    <row r="5602" customHeight="1" spans="1:2">
      <c r="A5602" s="64"/>
      <c r="B5602" s="68"/>
    </row>
    <row r="5603" customHeight="1" spans="1:2">
      <c r="A5603" s="64"/>
      <c r="B5603" s="68"/>
    </row>
    <row r="5604" customHeight="1" spans="1:2">
      <c r="A5604" s="64"/>
      <c r="B5604" s="68"/>
    </row>
    <row r="5605" customHeight="1" spans="1:2">
      <c r="A5605" s="64"/>
      <c r="B5605" s="68"/>
    </row>
    <row r="5606" customHeight="1" spans="1:2">
      <c r="A5606" s="64"/>
      <c r="B5606" s="68"/>
    </row>
    <row r="5607" customHeight="1" spans="1:2">
      <c r="A5607" s="64"/>
      <c r="B5607" s="68"/>
    </row>
    <row r="5608" customHeight="1" spans="1:2">
      <c r="A5608" s="64"/>
      <c r="B5608" s="68"/>
    </row>
    <row r="5609" customHeight="1" spans="1:2">
      <c r="A5609" s="64"/>
      <c r="B5609" s="68"/>
    </row>
    <row r="5610" customHeight="1" spans="1:2">
      <c r="A5610" s="64"/>
      <c r="B5610" s="68"/>
    </row>
    <row r="5611" customHeight="1" spans="1:2">
      <c r="A5611" s="64"/>
      <c r="B5611" s="68"/>
    </row>
    <row r="5612" customHeight="1" spans="1:2">
      <c r="A5612" s="64"/>
      <c r="B5612" s="68"/>
    </row>
    <row r="5613" customHeight="1" spans="1:2">
      <c r="A5613" s="64"/>
      <c r="B5613" s="68"/>
    </row>
    <row r="5614" customHeight="1" spans="1:2">
      <c r="A5614" s="64"/>
      <c r="B5614" s="68"/>
    </row>
    <row r="5615" customHeight="1" spans="1:2">
      <c r="A5615" s="64"/>
      <c r="B5615" s="68"/>
    </row>
    <row r="5616" customHeight="1" spans="1:2">
      <c r="A5616" s="64"/>
      <c r="B5616" s="68"/>
    </row>
    <row r="5617" customHeight="1" spans="1:2">
      <c r="A5617" s="64"/>
      <c r="B5617" s="68"/>
    </row>
    <row r="5618" customHeight="1" spans="1:2">
      <c r="A5618" s="64"/>
      <c r="B5618" s="68"/>
    </row>
    <row r="5619" customHeight="1" spans="1:2">
      <c r="A5619" s="64"/>
      <c r="B5619" s="68"/>
    </row>
    <row r="5620" customHeight="1" spans="1:2">
      <c r="A5620" s="64"/>
      <c r="B5620" s="68"/>
    </row>
    <row r="5621" customHeight="1" spans="1:2">
      <c r="A5621" s="64"/>
      <c r="B5621" s="68"/>
    </row>
    <row r="5622" customHeight="1" spans="1:2">
      <c r="A5622" s="64"/>
      <c r="B5622" s="68"/>
    </row>
    <row r="5623" customHeight="1" spans="1:2">
      <c r="A5623" s="64"/>
      <c r="B5623" s="68"/>
    </row>
    <row r="5624" customHeight="1" spans="1:2">
      <c r="A5624" s="64"/>
      <c r="B5624" s="68"/>
    </row>
    <row r="5625" customHeight="1" spans="1:2">
      <c r="A5625" s="64"/>
      <c r="B5625" s="68"/>
    </row>
    <row r="5626" customHeight="1" spans="1:2">
      <c r="A5626" s="64"/>
      <c r="B5626" s="68"/>
    </row>
    <row r="5627" customHeight="1" spans="1:2">
      <c r="A5627" s="64"/>
      <c r="B5627" s="68"/>
    </row>
    <row r="5628" customHeight="1" spans="1:2">
      <c r="A5628" s="64"/>
      <c r="B5628" s="68"/>
    </row>
    <row r="5629" customHeight="1" spans="1:2">
      <c r="A5629" s="64"/>
      <c r="B5629" s="68"/>
    </row>
    <row r="5630" customHeight="1" spans="1:2">
      <c r="A5630" s="64"/>
      <c r="B5630" s="68"/>
    </row>
    <row r="5631" customHeight="1" spans="1:2">
      <c r="A5631" s="64"/>
      <c r="B5631" s="68"/>
    </row>
    <row r="5632" customHeight="1" spans="1:2">
      <c r="A5632" s="64"/>
      <c r="B5632" s="68"/>
    </row>
    <row r="5633" customHeight="1" spans="1:2">
      <c r="A5633" s="64"/>
      <c r="B5633" s="68"/>
    </row>
    <row r="5634" customHeight="1" spans="1:2">
      <c r="A5634" s="64"/>
      <c r="B5634" s="68"/>
    </row>
    <row r="5635" customHeight="1" spans="1:2">
      <c r="A5635" s="64"/>
      <c r="B5635" s="68"/>
    </row>
    <row r="5636" customHeight="1" spans="1:2">
      <c r="A5636" s="64"/>
      <c r="B5636" s="68"/>
    </row>
    <row r="5637" customHeight="1" spans="1:2">
      <c r="A5637" s="64"/>
      <c r="B5637" s="68"/>
    </row>
    <row r="5638" customHeight="1" spans="1:2">
      <c r="A5638" s="64"/>
      <c r="B5638" s="68"/>
    </row>
    <row r="5639" customHeight="1" spans="1:2">
      <c r="A5639" s="64"/>
      <c r="B5639" s="68"/>
    </row>
    <row r="5640" customHeight="1" spans="1:2">
      <c r="A5640" s="64"/>
      <c r="B5640" s="68"/>
    </row>
    <row r="5641" customHeight="1" spans="1:2">
      <c r="A5641" s="64"/>
      <c r="B5641" s="68"/>
    </row>
    <row r="5642" customHeight="1" spans="1:2">
      <c r="A5642" s="64"/>
      <c r="B5642" s="68"/>
    </row>
    <row r="5643" customHeight="1" spans="1:2">
      <c r="A5643" s="64"/>
      <c r="B5643" s="68"/>
    </row>
    <row r="5644" customHeight="1" spans="1:2">
      <c r="A5644" s="64"/>
      <c r="B5644" s="68"/>
    </row>
    <row r="5645" customHeight="1" spans="1:2">
      <c r="A5645" s="64"/>
      <c r="B5645" s="68"/>
    </row>
    <row r="5646" customHeight="1" spans="1:2">
      <c r="A5646" s="64"/>
      <c r="B5646" s="68"/>
    </row>
    <row r="5647" customHeight="1" spans="1:2">
      <c r="A5647" s="64"/>
      <c r="B5647" s="68"/>
    </row>
    <row r="5648" customHeight="1" spans="1:2">
      <c r="A5648" s="64"/>
      <c r="B5648" s="68"/>
    </row>
    <row r="5649" customHeight="1" spans="1:2">
      <c r="A5649" s="64"/>
      <c r="B5649" s="68"/>
    </row>
    <row r="5650" customHeight="1" spans="1:2">
      <c r="A5650" s="64"/>
      <c r="B5650" s="68"/>
    </row>
    <row r="5651" customHeight="1" spans="1:2">
      <c r="A5651" s="64"/>
      <c r="B5651" s="68"/>
    </row>
    <row r="5652" customHeight="1" spans="1:2">
      <c r="A5652" s="64"/>
      <c r="B5652" s="68"/>
    </row>
    <row r="5653" customHeight="1" spans="1:2">
      <c r="A5653" s="64"/>
      <c r="B5653" s="68"/>
    </row>
    <row r="5654" customHeight="1" spans="1:2">
      <c r="A5654" s="64"/>
      <c r="B5654" s="68"/>
    </row>
    <row r="5655" customHeight="1" spans="1:2">
      <c r="A5655" s="64"/>
      <c r="B5655" s="68"/>
    </row>
    <row r="5656" customHeight="1" spans="1:2">
      <c r="A5656" s="64"/>
      <c r="B5656" s="68"/>
    </row>
    <row r="5657" customHeight="1" spans="1:2">
      <c r="A5657" s="64"/>
      <c r="B5657" s="68"/>
    </row>
    <row r="5658" customHeight="1" spans="1:2">
      <c r="A5658" s="64"/>
      <c r="B5658" s="68"/>
    </row>
    <row r="5659" customHeight="1" spans="1:2">
      <c r="A5659" s="64"/>
      <c r="B5659" s="68"/>
    </row>
    <row r="5660" customHeight="1" spans="1:2">
      <c r="A5660" s="64"/>
      <c r="B5660" s="68"/>
    </row>
    <row r="5661" customHeight="1" spans="1:2">
      <c r="A5661" s="64"/>
      <c r="B5661" s="68"/>
    </row>
    <row r="5662" customHeight="1" spans="1:2">
      <c r="A5662" s="64"/>
      <c r="B5662" s="68"/>
    </row>
    <row r="5663" customHeight="1" spans="1:2">
      <c r="A5663" s="64"/>
      <c r="B5663" s="68"/>
    </row>
    <row r="5664" customHeight="1" spans="1:2">
      <c r="A5664" s="64"/>
      <c r="B5664" s="68"/>
    </row>
    <row r="5665" customHeight="1" spans="1:2">
      <c r="A5665" s="64"/>
      <c r="B5665" s="68"/>
    </row>
    <row r="5666" customHeight="1" spans="1:2">
      <c r="A5666" s="64"/>
      <c r="B5666" s="68"/>
    </row>
    <row r="5667" customHeight="1" spans="1:2">
      <c r="A5667" s="64"/>
      <c r="B5667" s="68"/>
    </row>
    <row r="5668" customHeight="1" spans="1:2">
      <c r="A5668" s="64"/>
      <c r="B5668" s="68"/>
    </row>
    <row r="5669" customHeight="1" spans="1:2">
      <c r="A5669" s="64"/>
      <c r="B5669" s="68"/>
    </row>
    <row r="5670" customHeight="1" spans="1:2">
      <c r="A5670" s="64"/>
      <c r="B5670" s="68"/>
    </row>
    <row r="5671" customHeight="1" spans="1:2">
      <c r="A5671" s="64"/>
      <c r="B5671" s="68"/>
    </row>
    <row r="5672" customHeight="1" spans="1:2">
      <c r="A5672" s="64"/>
      <c r="B5672" s="68"/>
    </row>
    <row r="5673" customHeight="1" spans="1:2">
      <c r="A5673" s="64"/>
      <c r="B5673" s="68"/>
    </row>
    <row r="5674" customHeight="1" spans="1:2">
      <c r="A5674" s="64"/>
      <c r="B5674" s="68"/>
    </row>
    <row r="5675" customHeight="1" spans="1:2">
      <c r="A5675" s="64"/>
      <c r="B5675" s="68"/>
    </row>
    <row r="5676" customHeight="1" spans="1:2">
      <c r="A5676" s="64"/>
      <c r="B5676" s="68"/>
    </row>
    <row r="5677" customHeight="1" spans="1:2">
      <c r="A5677" s="64"/>
      <c r="B5677" s="68"/>
    </row>
    <row r="5678" customHeight="1" spans="1:2">
      <c r="A5678" s="64"/>
      <c r="B5678" s="68"/>
    </row>
    <row r="5679" customHeight="1" spans="1:2">
      <c r="A5679" s="64"/>
      <c r="B5679" s="68"/>
    </row>
    <row r="5680" customHeight="1" spans="1:2">
      <c r="A5680" s="64"/>
      <c r="B5680" s="68"/>
    </row>
    <row r="5681" customHeight="1" spans="1:2">
      <c r="A5681" s="64"/>
      <c r="B5681" s="68"/>
    </row>
    <row r="5682" customHeight="1" spans="1:2">
      <c r="A5682" s="64"/>
      <c r="B5682" s="68"/>
    </row>
    <row r="5683" customHeight="1" spans="1:2">
      <c r="A5683" s="64"/>
      <c r="B5683" s="68"/>
    </row>
    <row r="5684" customHeight="1" spans="1:2">
      <c r="A5684" s="64"/>
      <c r="B5684" s="68"/>
    </row>
    <row r="5685" customHeight="1" spans="1:2">
      <c r="A5685" s="64"/>
      <c r="B5685" s="68"/>
    </row>
    <row r="5686" customHeight="1" spans="1:2">
      <c r="A5686" s="64"/>
      <c r="B5686" s="68"/>
    </row>
    <row r="5687" customHeight="1" spans="1:2">
      <c r="A5687" s="64"/>
      <c r="B5687" s="68"/>
    </row>
    <row r="5688" customHeight="1" spans="1:2">
      <c r="A5688" s="64"/>
      <c r="B5688" s="68"/>
    </row>
    <row r="5689" customHeight="1" spans="1:2">
      <c r="A5689" s="64"/>
      <c r="B5689" s="68"/>
    </row>
    <row r="5690" customHeight="1" spans="1:2">
      <c r="A5690" s="64"/>
      <c r="B5690" s="68"/>
    </row>
    <row r="5691" customHeight="1" spans="1:2">
      <c r="A5691" s="64"/>
      <c r="B5691" s="68"/>
    </row>
    <row r="5692" customHeight="1" spans="1:2">
      <c r="A5692" s="64"/>
      <c r="B5692" s="68"/>
    </row>
    <row r="5693" customHeight="1" spans="1:2">
      <c r="A5693" s="64"/>
      <c r="B5693" s="68"/>
    </row>
    <row r="5694" customHeight="1" spans="1:2">
      <c r="A5694" s="64"/>
      <c r="B5694" s="68"/>
    </row>
    <row r="5695" customHeight="1" spans="1:2">
      <c r="A5695" s="64"/>
      <c r="B5695" s="68"/>
    </row>
    <row r="5696" customHeight="1" spans="1:2">
      <c r="A5696" s="64"/>
      <c r="B5696" s="68"/>
    </row>
    <row r="5697" customHeight="1" spans="1:2">
      <c r="A5697" s="64"/>
      <c r="B5697" s="68"/>
    </row>
    <row r="5698" customHeight="1" spans="1:2">
      <c r="A5698" s="64"/>
      <c r="B5698" s="68"/>
    </row>
    <row r="5699" customHeight="1" spans="1:2">
      <c r="A5699" s="64"/>
      <c r="B5699" s="68"/>
    </row>
    <row r="5700" customHeight="1" spans="1:2">
      <c r="A5700" s="64"/>
      <c r="B5700" s="68"/>
    </row>
    <row r="5701" customHeight="1" spans="1:2">
      <c r="A5701" s="64"/>
      <c r="B5701" s="68"/>
    </row>
    <row r="5702" customHeight="1" spans="1:2">
      <c r="A5702" s="64"/>
      <c r="B5702" s="68"/>
    </row>
    <row r="5703" customHeight="1" spans="1:2">
      <c r="A5703" s="64"/>
      <c r="B5703" s="68"/>
    </row>
    <row r="5704" customHeight="1" spans="1:2">
      <c r="A5704" s="64"/>
      <c r="B5704" s="68"/>
    </row>
    <row r="5705" customHeight="1" spans="1:2">
      <c r="A5705" s="64"/>
      <c r="B5705" s="68"/>
    </row>
    <row r="5706" customHeight="1" spans="1:2">
      <c r="A5706" s="64"/>
      <c r="B5706" s="68"/>
    </row>
    <row r="5707" customHeight="1" spans="1:2">
      <c r="A5707" s="64"/>
      <c r="B5707" s="68"/>
    </row>
    <row r="5708" customHeight="1" spans="1:2">
      <c r="A5708" s="64"/>
      <c r="B5708" s="68"/>
    </row>
    <row r="5709" customHeight="1" spans="1:2">
      <c r="A5709" s="64"/>
      <c r="B5709" s="68"/>
    </row>
    <row r="5710" customHeight="1" spans="1:2">
      <c r="A5710" s="64"/>
      <c r="B5710" s="68"/>
    </row>
    <row r="5711" customHeight="1" spans="1:2">
      <c r="A5711" s="64"/>
      <c r="B5711" s="68"/>
    </row>
    <row r="5712" customHeight="1" spans="1:2">
      <c r="A5712" s="64"/>
      <c r="B5712" s="68"/>
    </row>
    <row r="5713" customHeight="1" spans="1:2">
      <c r="A5713" s="64"/>
      <c r="B5713" s="68"/>
    </row>
    <row r="5714" customHeight="1" spans="1:2">
      <c r="A5714" s="64"/>
      <c r="B5714" s="68"/>
    </row>
    <row r="5715" customHeight="1" spans="1:2">
      <c r="A5715" s="64"/>
      <c r="B5715" s="68"/>
    </row>
    <row r="5716" customHeight="1" spans="1:2">
      <c r="A5716" s="64"/>
      <c r="B5716" s="68"/>
    </row>
    <row r="5717" customHeight="1" spans="1:2">
      <c r="A5717" s="64"/>
      <c r="B5717" s="68"/>
    </row>
    <row r="5718" customHeight="1" spans="1:2">
      <c r="A5718" s="64"/>
      <c r="B5718" s="68"/>
    </row>
    <row r="5719" customHeight="1" spans="1:2">
      <c r="A5719" s="64"/>
      <c r="B5719" s="68"/>
    </row>
    <row r="5720" customHeight="1" spans="1:2">
      <c r="A5720" s="64"/>
      <c r="B5720" s="68"/>
    </row>
    <row r="5721" customHeight="1" spans="1:2">
      <c r="A5721" s="64"/>
      <c r="B5721" s="68"/>
    </row>
    <row r="5722" customHeight="1" spans="1:2">
      <c r="A5722" s="64"/>
      <c r="B5722" s="68"/>
    </row>
    <row r="5723" customHeight="1" spans="1:2">
      <c r="A5723" s="64"/>
      <c r="B5723" s="68"/>
    </row>
    <row r="5724" customHeight="1" spans="1:2">
      <c r="A5724" s="64"/>
      <c r="B5724" s="68"/>
    </row>
    <row r="5725" customHeight="1" spans="1:2">
      <c r="A5725" s="64"/>
      <c r="B5725" s="68"/>
    </row>
    <row r="5726" customHeight="1" spans="1:2">
      <c r="A5726" s="64"/>
      <c r="B5726" s="68"/>
    </row>
    <row r="5727" customHeight="1" spans="1:2">
      <c r="A5727" s="64"/>
      <c r="B5727" s="68"/>
    </row>
    <row r="5728" customHeight="1" spans="1:2">
      <c r="A5728" s="64"/>
      <c r="B5728" s="68"/>
    </row>
    <row r="5729" customHeight="1" spans="1:2">
      <c r="A5729" s="64"/>
      <c r="B5729" s="68"/>
    </row>
    <row r="5730" customHeight="1" spans="1:2">
      <c r="A5730" s="64"/>
      <c r="B5730" s="68"/>
    </row>
    <row r="5731" customHeight="1" spans="1:2">
      <c r="A5731" s="64"/>
      <c r="B5731" s="68"/>
    </row>
    <row r="5732" customHeight="1" spans="1:2">
      <c r="A5732" s="64"/>
      <c r="B5732" s="68"/>
    </row>
    <row r="5733" customHeight="1" spans="1:2">
      <c r="A5733" s="64"/>
      <c r="B5733" s="68"/>
    </row>
    <row r="5734" customHeight="1" spans="1:2">
      <c r="A5734" s="64"/>
      <c r="B5734" s="68"/>
    </row>
    <row r="5735" customHeight="1" spans="1:2">
      <c r="A5735" s="64"/>
      <c r="B5735" s="68"/>
    </row>
    <row r="5736" customHeight="1" spans="1:2">
      <c r="A5736" s="64"/>
      <c r="B5736" s="68"/>
    </row>
    <row r="5737" customHeight="1" spans="1:2">
      <c r="A5737" s="64"/>
      <c r="B5737" s="68"/>
    </row>
    <row r="5738" customHeight="1" spans="1:2">
      <c r="A5738" s="64"/>
      <c r="B5738" s="68"/>
    </row>
    <row r="5739" customHeight="1" spans="1:2">
      <c r="A5739" s="64"/>
      <c r="B5739" s="68"/>
    </row>
    <row r="5740" customHeight="1" spans="1:2">
      <c r="A5740" s="64"/>
      <c r="B5740" s="68"/>
    </row>
    <row r="5741" customHeight="1" spans="1:2">
      <c r="A5741" s="64"/>
      <c r="B5741" s="68"/>
    </row>
    <row r="5742" customHeight="1" spans="1:2">
      <c r="A5742" s="64"/>
      <c r="B5742" s="68"/>
    </row>
    <row r="5743" customHeight="1" spans="1:2">
      <c r="A5743" s="64"/>
      <c r="B5743" s="68"/>
    </row>
    <row r="5744" customHeight="1" spans="1:2">
      <c r="A5744" s="64"/>
      <c r="B5744" s="68"/>
    </row>
    <row r="5745" customHeight="1" spans="1:2">
      <c r="A5745" s="64"/>
      <c r="B5745" s="68"/>
    </row>
    <row r="5746" customHeight="1" spans="1:2">
      <c r="A5746" s="64"/>
      <c r="B5746" s="68"/>
    </row>
    <row r="5747" customHeight="1" spans="1:2">
      <c r="A5747" s="64"/>
      <c r="B5747" s="68"/>
    </row>
    <row r="5748" customHeight="1" spans="1:2">
      <c r="A5748" s="64"/>
      <c r="B5748" s="68"/>
    </row>
    <row r="5749" customHeight="1" spans="1:2">
      <c r="A5749" s="64"/>
      <c r="B5749" s="68"/>
    </row>
    <row r="5750" customHeight="1" spans="1:2">
      <c r="A5750" s="64"/>
      <c r="B5750" s="68"/>
    </row>
    <row r="5751" customHeight="1" spans="1:2">
      <c r="A5751" s="64"/>
      <c r="B5751" s="68"/>
    </row>
    <row r="5752" customHeight="1" spans="1:2">
      <c r="A5752" s="64"/>
      <c r="B5752" s="68"/>
    </row>
    <row r="5753" customHeight="1" spans="1:2">
      <c r="A5753" s="64"/>
      <c r="B5753" s="68"/>
    </row>
    <row r="5754" customHeight="1" spans="1:2">
      <c r="A5754" s="64"/>
      <c r="B5754" s="68"/>
    </row>
    <row r="5755" customHeight="1" spans="1:2">
      <c r="A5755" s="64"/>
      <c r="B5755" s="68"/>
    </row>
    <row r="5756" customHeight="1" spans="1:2">
      <c r="A5756" s="64"/>
      <c r="B5756" s="68"/>
    </row>
    <row r="5757" customHeight="1" spans="1:2">
      <c r="A5757" s="64"/>
      <c r="B5757" s="68"/>
    </row>
    <row r="5758" customHeight="1" spans="1:2">
      <c r="A5758" s="64"/>
      <c r="B5758" s="68"/>
    </row>
    <row r="5759" customHeight="1" spans="1:2">
      <c r="A5759" s="64"/>
      <c r="B5759" s="68"/>
    </row>
    <row r="5760" customHeight="1" spans="1:2">
      <c r="A5760" s="64"/>
      <c r="B5760" s="68"/>
    </row>
    <row r="5761" customHeight="1" spans="1:2">
      <c r="A5761" s="64"/>
      <c r="B5761" s="68"/>
    </row>
    <row r="5762" customHeight="1" spans="1:2">
      <c r="A5762" s="64"/>
      <c r="B5762" s="68"/>
    </row>
    <row r="5763" customHeight="1" spans="1:2">
      <c r="A5763" s="64"/>
      <c r="B5763" s="68"/>
    </row>
    <row r="5764" customHeight="1" spans="1:2">
      <c r="A5764" s="64"/>
      <c r="B5764" s="68"/>
    </row>
    <row r="5765" customHeight="1" spans="1:2">
      <c r="A5765" s="64"/>
      <c r="B5765" s="68"/>
    </row>
    <row r="5766" customHeight="1" spans="1:2">
      <c r="A5766" s="64"/>
      <c r="B5766" s="68"/>
    </row>
    <row r="5767" customHeight="1" spans="1:2">
      <c r="A5767" s="64"/>
      <c r="B5767" s="68"/>
    </row>
    <row r="5768" customHeight="1" spans="1:2">
      <c r="A5768" s="64"/>
      <c r="B5768" s="68"/>
    </row>
    <row r="5769" customHeight="1" spans="1:2">
      <c r="A5769" s="64"/>
      <c r="B5769" s="68"/>
    </row>
    <row r="5770" customHeight="1" spans="1:2">
      <c r="A5770" s="64"/>
      <c r="B5770" s="68"/>
    </row>
    <row r="5771" customHeight="1" spans="1:2">
      <c r="A5771" s="64"/>
      <c r="B5771" s="68"/>
    </row>
    <row r="5772" customHeight="1" spans="1:2">
      <c r="A5772" s="64"/>
      <c r="B5772" s="68"/>
    </row>
    <row r="5773" customHeight="1" spans="1:2">
      <c r="A5773" s="64"/>
      <c r="B5773" s="68"/>
    </row>
    <row r="5774" customHeight="1" spans="1:2">
      <c r="A5774" s="64"/>
      <c r="B5774" s="68"/>
    </row>
    <row r="5775" customHeight="1" spans="1:2">
      <c r="A5775" s="64"/>
      <c r="B5775" s="68"/>
    </row>
    <row r="5776" customHeight="1" spans="1:2">
      <c r="A5776" s="64"/>
      <c r="B5776" s="68"/>
    </row>
    <row r="5777" customHeight="1" spans="1:2">
      <c r="A5777" s="64"/>
      <c r="B5777" s="68"/>
    </row>
    <row r="5778" customHeight="1" spans="1:2">
      <c r="A5778" s="64"/>
      <c r="B5778" s="68"/>
    </row>
    <row r="5779" customHeight="1" spans="1:2">
      <c r="A5779" s="64"/>
      <c r="B5779" s="68"/>
    </row>
    <row r="5780" customHeight="1" spans="1:2">
      <c r="A5780" s="64"/>
      <c r="B5780" s="68"/>
    </row>
    <row r="5781" customHeight="1" spans="1:2">
      <c r="A5781" s="64"/>
      <c r="B5781" s="68"/>
    </row>
    <row r="5782" customHeight="1" spans="1:2">
      <c r="A5782" s="64"/>
      <c r="B5782" s="68"/>
    </row>
    <row r="5783" customHeight="1" spans="1:2">
      <c r="A5783" s="64"/>
      <c r="B5783" s="68"/>
    </row>
    <row r="5784" customHeight="1" spans="1:2">
      <c r="A5784" s="64"/>
      <c r="B5784" s="68"/>
    </row>
    <row r="5785" customHeight="1" spans="1:2">
      <c r="A5785" s="64"/>
      <c r="B5785" s="68"/>
    </row>
    <row r="5786" customHeight="1" spans="1:2">
      <c r="A5786" s="64"/>
      <c r="B5786" s="68"/>
    </row>
    <row r="5787" customHeight="1" spans="1:2">
      <c r="A5787" s="64"/>
      <c r="B5787" s="68"/>
    </row>
    <row r="5788" customHeight="1" spans="1:2">
      <c r="A5788" s="64"/>
      <c r="B5788" s="68"/>
    </row>
    <row r="5789" customHeight="1" spans="1:2">
      <c r="A5789" s="64"/>
      <c r="B5789" s="68"/>
    </row>
    <row r="5790" customHeight="1" spans="1:2">
      <c r="A5790" s="64"/>
      <c r="B5790" s="68"/>
    </row>
    <row r="5791" customHeight="1" spans="1:2">
      <c r="A5791" s="64"/>
      <c r="B5791" s="68"/>
    </row>
    <row r="5792" customHeight="1" spans="1:2">
      <c r="A5792" s="64"/>
      <c r="B5792" s="68"/>
    </row>
    <row r="5793" customHeight="1" spans="1:2">
      <c r="A5793" s="64"/>
      <c r="B5793" s="68"/>
    </row>
    <row r="5794" customHeight="1" spans="1:2">
      <c r="A5794" s="64"/>
      <c r="B5794" s="68"/>
    </row>
    <row r="5795" customHeight="1" spans="1:2">
      <c r="A5795" s="64"/>
      <c r="B5795" s="68"/>
    </row>
    <row r="5796" customHeight="1" spans="1:2">
      <c r="A5796" s="64"/>
      <c r="B5796" s="68"/>
    </row>
    <row r="5797" customHeight="1" spans="1:2">
      <c r="A5797" s="64"/>
      <c r="B5797" s="68"/>
    </row>
    <row r="5798" customHeight="1" spans="1:2">
      <c r="A5798" s="64"/>
      <c r="B5798" s="68"/>
    </row>
    <row r="5799" customHeight="1" spans="1:2">
      <c r="A5799" s="64"/>
      <c r="B5799" s="68"/>
    </row>
    <row r="5800" customHeight="1" spans="1:2">
      <c r="A5800" s="64"/>
      <c r="B5800" s="68"/>
    </row>
    <row r="5801" customHeight="1" spans="1:2">
      <c r="A5801" s="64"/>
      <c r="B5801" s="68"/>
    </row>
    <row r="5802" customHeight="1" spans="1:2">
      <c r="A5802" s="64"/>
      <c r="B5802" s="68"/>
    </row>
    <row r="5803" customHeight="1" spans="1:2">
      <c r="A5803" s="64"/>
      <c r="B5803" s="68"/>
    </row>
    <row r="5804" customHeight="1" spans="1:2">
      <c r="A5804" s="64"/>
      <c r="B5804" s="68"/>
    </row>
    <row r="5805" customHeight="1" spans="1:2">
      <c r="A5805" s="64"/>
      <c r="B5805" s="68"/>
    </row>
    <row r="5806" customHeight="1" spans="1:2">
      <c r="A5806" s="64"/>
      <c r="B5806" s="68"/>
    </row>
    <row r="5807" customHeight="1" spans="1:2">
      <c r="A5807" s="64"/>
      <c r="B5807" s="68"/>
    </row>
    <row r="5808" customHeight="1" spans="1:2">
      <c r="A5808" s="64"/>
      <c r="B5808" s="68"/>
    </row>
    <row r="5809" customHeight="1" spans="1:2">
      <c r="A5809" s="64"/>
      <c r="B5809" s="68"/>
    </row>
    <row r="5810" customHeight="1" spans="1:2">
      <c r="A5810" s="64"/>
      <c r="B5810" s="68"/>
    </row>
    <row r="5811" customHeight="1" spans="1:2">
      <c r="A5811" s="64"/>
      <c r="B5811" s="68"/>
    </row>
    <row r="5812" customHeight="1" spans="1:2">
      <c r="A5812" s="64"/>
      <c r="B5812" s="68"/>
    </row>
    <row r="5813" customHeight="1" spans="1:2">
      <c r="A5813" s="64"/>
      <c r="B5813" s="68"/>
    </row>
    <row r="5814" customHeight="1" spans="1:2">
      <c r="A5814" s="64"/>
      <c r="B5814" s="68"/>
    </row>
    <row r="5815" customHeight="1" spans="1:2">
      <c r="A5815" s="64"/>
      <c r="B5815" s="68"/>
    </row>
    <row r="5816" customHeight="1" spans="1:2">
      <c r="A5816" s="64"/>
      <c r="B5816" s="68"/>
    </row>
    <row r="5817" customHeight="1" spans="1:2">
      <c r="A5817" s="64"/>
      <c r="B5817" s="68"/>
    </row>
    <row r="5818" customHeight="1" spans="1:2">
      <c r="A5818" s="64"/>
      <c r="B5818" s="68"/>
    </row>
    <row r="5819" customHeight="1" spans="1:2">
      <c r="A5819" s="64"/>
      <c r="B5819" s="68"/>
    </row>
    <row r="5820" customHeight="1" spans="1:2">
      <c r="A5820" s="64"/>
      <c r="B5820" s="68"/>
    </row>
    <row r="5821" customHeight="1" spans="1:2">
      <c r="A5821" s="64"/>
      <c r="B5821" s="68"/>
    </row>
    <row r="5822" customHeight="1" spans="1:2">
      <c r="A5822" s="64"/>
      <c r="B5822" s="68"/>
    </row>
    <row r="5823" customHeight="1" spans="1:2">
      <c r="A5823" s="64"/>
      <c r="B5823" s="68"/>
    </row>
    <row r="5824" customHeight="1" spans="1:2">
      <c r="A5824" s="64"/>
      <c r="B5824" s="68"/>
    </row>
    <row r="5825" customHeight="1" spans="1:2">
      <c r="A5825" s="64"/>
      <c r="B5825" s="68"/>
    </row>
    <row r="5826" customHeight="1" spans="1:2">
      <c r="A5826" s="64"/>
      <c r="B5826" s="68"/>
    </row>
    <row r="5827" customHeight="1" spans="1:2">
      <c r="A5827" s="64"/>
      <c r="B5827" s="68"/>
    </row>
    <row r="5828" customHeight="1" spans="1:2">
      <c r="A5828" s="64"/>
      <c r="B5828" s="68"/>
    </row>
    <row r="5829" customHeight="1" spans="1:2">
      <c r="A5829" s="64"/>
      <c r="B5829" s="68"/>
    </row>
    <row r="5830" customHeight="1" spans="1:2">
      <c r="A5830" s="64"/>
      <c r="B5830" s="68"/>
    </row>
    <row r="5831" customHeight="1" spans="1:2">
      <c r="A5831" s="64"/>
      <c r="B5831" s="68"/>
    </row>
    <row r="5832" customHeight="1" spans="1:2">
      <c r="A5832" s="64"/>
      <c r="B5832" s="68"/>
    </row>
    <row r="5833" customHeight="1" spans="1:2">
      <c r="A5833" s="64"/>
      <c r="B5833" s="68"/>
    </row>
    <row r="5834" customHeight="1" spans="1:2">
      <c r="A5834" s="64"/>
      <c r="B5834" s="68"/>
    </row>
    <row r="5835" customHeight="1" spans="1:2">
      <c r="A5835" s="64"/>
      <c r="B5835" s="68"/>
    </row>
    <row r="5836" customHeight="1" spans="1:2">
      <c r="A5836" s="64"/>
      <c r="B5836" s="68"/>
    </row>
    <row r="5837" customHeight="1" spans="1:2">
      <c r="A5837" s="64"/>
      <c r="B5837" s="68"/>
    </row>
    <row r="5838" customHeight="1" spans="1:2">
      <c r="A5838" s="64"/>
      <c r="B5838" s="68"/>
    </row>
    <row r="5839" customHeight="1" spans="1:2">
      <c r="A5839" s="64"/>
      <c r="B5839" s="68"/>
    </row>
    <row r="5840" customHeight="1" spans="1:2">
      <c r="A5840" s="64"/>
      <c r="B5840" s="68"/>
    </row>
    <row r="5841" customHeight="1" spans="1:2">
      <c r="A5841" s="64"/>
      <c r="B5841" s="68"/>
    </row>
    <row r="5842" customHeight="1" spans="1:2">
      <c r="A5842" s="64"/>
      <c r="B5842" s="68"/>
    </row>
    <row r="5843" customHeight="1" spans="1:2">
      <c r="A5843" s="64"/>
      <c r="B5843" s="68"/>
    </row>
    <row r="5844" customHeight="1" spans="1:2">
      <c r="A5844" s="64"/>
      <c r="B5844" s="68"/>
    </row>
    <row r="5845" customHeight="1" spans="1:2">
      <c r="A5845" s="64"/>
      <c r="B5845" s="68"/>
    </row>
    <row r="5846" customHeight="1" spans="1:2">
      <c r="A5846" s="64"/>
      <c r="B5846" s="68"/>
    </row>
    <row r="5847" customHeight="1" spans="1:2">
      <c r="A5847" s="64"/>
      <c r="B5847" s="68"/>
    </row>
    <row r="5848" customHeight="1" spans="1:2">
      <c r="A5848" s="64"/>
      <c r="B5848" s="68"/>
    </row>
    <row r="5849" customHeight="1" spans="1:2">
      <c r="A5849" s="64"/>
      <c r="B5849" s="68"/>
    </row>
    <row r="5850" customHeight="1" spans="1:2">
      <c r="A5850" s="64"/>
      <c r="B5850" s="68"/>
    </row>
    <row r="5851" customHeight="1" spans="1:2">
      <c r="A5851" s="64"/>
      <c r="B5851" s="68"/>
    </row>
    <row r="5852" customHeight="1" spans="1:2">
      <c r="A5852" s="64"/>
      <c r="B5852" s="68"/>
    </row>
    <row r="5853" customHeight="1" spans="1:2">
      <c r="A5853" s="64"/>
      <c r="B5853" s="68"/>
    </row>
    <row r="5854" customHeight="1" spans="1:2">
      <c r="A5854" s="64"/>
      <c r="B5854" s="68"/>
    </row>
    <row r="5855" customHeight="1" spans="1:2">
      <c r="A5855" s="64"/>
      <c r="B5855" s="68"/>
    </row>
    <row r="5856" customHeight="1" spans="1:2">
      <c r="A5856" s="64"/>
      <c r="B5856" s="68"/>
    </row>
    <row r="5857" customHeight="1" spans="1:2">
      <c r="A5857" s="64"/>
      <c r="B5857" s="68"/>
    </row>
    <row r="5858" customHeight="1" spans="1:2">
      <c r="A5858" s="64"/>
      <c r="B5858" s="68"/>
    </row>
    <row r="5859" customHeight="1" spans="1:2">
      <c r="A5859" s="64"/>
      <c r="B5859" s="68"/>
    </row>
    <row r="5860" customHeight="1" spans="1:2">
      <c r="A5860" s="64"/>
      <c r="B5860" s="68"/>
    </row>
    <row r="5861" customHeight="1" spans="1:2">
      <c r="A5861" s="64"/>
      <c r="B5861" s="68"/>
    </row>
    <row r="5862" customHeight="1" spans="1:2">
      <c r="A5862" s="64"/>
      <c r="B5862" s="68"/>
    </row>
    <row r="5863" customHeight="1" spans="1:2">
      <c r="A5863" s="64"/>
      <c r="B5863" s="68"/>
    </row>
    <row r="5864" customHeight="1" spans="1:2">
      <c r="A5864" s="64"/>
      <c r="B5864" s="68"/>
    </row>
    <row r="5865" customHeight="1" spans="1:2">
      <c r="A5865" s="64"/>
      <c r="B5865" s="68"/>
    </row>
    <row r="5866" customHeight="1" spans="1:2">
      <c r="A5866" s="64"/>
      <c r="B5866" s="68"/>
    </row>
    <row r="5867" customHeight="1" spans="1:2">
      <c r="A5867" s="64"/>
      <c r="B5867" s="68"/>
    </row>
    <row r="5868" customHeight="1" spans="1:2">
      <c r="A5868" s="64"/>
      <c r="B5868" s="68"/>
    </row>
    <row r="5869" customHeight="1" spans="1:2">
      <c r="A5869" s="64"/>
      <c r="B5869" s="68"/>
    </row>
    <row r="5870" customHeight="1" spans="1:2">
      <c r="A5870" s="64"/>
      <c r="B5870" s="68"/>
    </row>
    <row r="5871" customHeight="1" spans="1:2">
      <c r="A5871" s="64"/>
      <c r="B5871" s="68"/>
    </row>
    <row r="5872" customHeight="1" spans="1:2">
      <c r="A5872" s="64"/>
      <c r="B5872" s="68"/>
    </row>
    <row r="5873" customHeight="1" spans="1:2">
      <c r="A5873" s="64"/>
      <c r="B5873" s="68"/>
    </row>
    <row r="5874" customHeight="1" spans="1:2">
      <c r="A5874" s="64"/>
      <c r="B5874" s="68"/>
    </row>
    <row r="5875" customHeight="1" spans="1:2">
      <c r="A5875" s="64"/>
      <c r="B5875" s="68"/>
    </row>
    <row r="5876" customHeight="1" spans="1:2">
      <c r="A5876" s="64"/>
      <c r="B5876" s="68"/>
    </row>
    <row r="5877" customHeight="1" spans="1:2">
      <c r="A5877" s="64"/>
      <c r="B5877" s="68"/>
    </row>
    <row r="5878" customHeight="1" spans="1:2">
      <c r="A5878" s="64"/>
      <c r="B5878" s="68"/>
    </row>
    <row r="5879" customHeight="1" spans="1:2">
      <c r="A5879" s="64"/>
      <c r="B5879" s="68"/>
    </row>
    <row r="5880" customHeight="1" spans="1:2">
      <c r="A5880" s="64"/>
      <c r="B5880" s="68"/>
    </row>
    <row r="5881" customHeight="1" spans="1:2">
      <c r="A5881" s="64"/>
      <c r="B5881" s="68"/>
    </row>
    <row r="5882" customHeight="1" spans="1:2">
      <c r="A5882" s="64"/>
      <c r="B5882" s="68"/>
    </row>
    <row r="5883" customHeight="1" spans="1:2">
      <c r="A5883" s="64"/>
      <c r="B5883" s="68"/>
    </row>
    <row r="5884" customHeight="1" spans="1:2">
      <c r="A5884" s="64"/>
      <c r="B5884" s="68"/>
    </row>
    <row r="5885" customHeight="1" spans="1:2">
      <c r="A5885" s="64"/>
      <c r="B5885" s="68"/>
    </row>
    <row r="5886" customHeight="1" spans="1:2">
      <c r="A5886" s="64"/>
      <c r="B5886" s="68"/>
    </row>
    <row r="5887" customHeight="1" spans="1:2">
      <c r="A5887" s="64"/>
      <c r="B5887" s="68"/>
    </row>
    <row r="5888" customHeight="1" spans="1:2">
      <c r="A5888" s="64"/>
      <c r="B5888" s="68"/>
    </row>
    <row r="5889" customHeight="1" spans="1:2">
      <c r="A5889" s="64"/>
      <c r="B5889" s="68"/>
    </row>
    <row r="5890" customHeight="1" spans="1:2">
      <c r="A5890" s="64"/>
      <c r="B5890" s="68"/>
    </row>
    <row r="5891" customHeight="1" spans="1:2">
      <c r="A5891" s="64"/>
      <c r="B5891" s="68"/>
    </row>
    <row r="5892" customHeight="1" spans="1:2">
      <c r="A5892" s="64"/>
      <c r="B5892" s="68"/>
    </row>
    <row r="5893" customHeight="1" spans="1:2">
      <c r="A5893" s="64"/>
      <c r="B5893" s="68"/>
    </row>
    <row r="5894" customHeight="1" spans="1:2">
      <c r="A5894" s="64"/>
      <c r="B5894" s="68"/>
    </row>
    <row r="5895" customHeight="1" spans="1:2">
      <c r="A5895" s="64"/>
      <c r="B5895" s="68"/>
    </row>
    <row r="5896" customHeight="1" spans="1:2">
      <c r="A5896" s="64"/>
      <c r="B5896" s="68"/>
    </row>
    <row r="5897" customHeight="1" spans="1:2">
      <c r="A5897" s="64"/>
      <c r="B5897" s="68"/>
    </row>
    <row r="5898" customHeight="1" spans="1:2">
      <c r="A5898" s="64"/>
      <c r="B5898" s="68"/>
    </row>
    <row r="5899" customHeight="1" spans="1:2">
      <c r="A5899" s="64"/>
      <c r="B5899" s="68"/>
    </row>
    <row r="5900" customHeight="1" spans="1:2">
      <c r="A5900" s="64"/>
      <c r="B5900" s="68"/>
    </row>
    <row r="5901" customHeight="1" spans="1:2">
      <c r="A5901" s="64"/>
      <c r="B5901" s="68"/>
    </row>
    <row r="5902" customHeight="1" spans="1:2">
      <c r="A5902" s="64"/>
      <c r="B5902" s="68"/>
    </row>
    <row r="5903" customHeight="1" spans="1:2">
      <c r="A5903" s="64"/>
      <c r="B5903" s="68"/>
    </row>
    <row r="5904" customHeight="1" spans="1:2">
      <c r="A5904" s="64"/>
      <c r="B5904" s="68"/>
    </row>
    <row r="5905" customHeight="1" spans="1:2">
      <c r="A5905" s="64"/>
      <c r="B5905" s="68"/>
    </row>
    <row r="5906" customHeight="1" spans="1:2">
      <c r="A5906" s="64"/>
      <c r="B5906" s="68"/>
    </row>
    <row r="5907" customHeight="1" spans="1:2">
      <c r="A5907" s="64"/>
      <c r="B5907" s="68"/>
    </row>
    <row r="5908" customHeight="1" spans="1:2">
      <c r="A5908" s="64"/>
      <c r="B5908" s="68"/>
    </row>
    <row r="5909" customHeight="1" spans="1:2">
      <c r="A5909" s="64"/>
      <c r="B5909" s="68"/>
    </row>
    <row r="5910" customHeight="1" spans="1:2">
      <c r="A5910" s="64"/>
      <c r="B5910" s="68"/>
    </row>
    <row r="5911" customHeight="1" spans="1:2">
      <c r="A5911" s="64"/>
      <c r="B5911" s="68"/>
    </row>
    <row r="5912" customHeight="1" spans="1:2">
      <c r="A5912" s="64"/>
      <c r="B5912" s="68"/>
    </row>
    <row r="5913" customHeight="1" spans="1:2">
      <c r="A5913" s="64"/>
      <c r="B5913" s="68"/>
    </row>
    <row r="5914" customHeight="1" spans="1:2">
      <c r="A5914" s="64"/>
      <c r="B5914" s="68"/>
    </row>
    <row r="5915" customHeight="1" spans="1:2">
      <c r="A5915" s="64"/>
      <c r="B5915" s="68"/>
    </row>
    <row r="5916" customHeight="1" spans="1:2">
      <c r="A5916" s="64"/>
      <c r="B5916" s="68"/>
    </row>
    <row r="5917" customHeight="1" spans="1:2">
      <c r="A5917" s="64"/>
      <c r="B5917" s="68"/>
    </row>
    <row r="5918" customHeight="1" spans="1:2">
      <c r="A5918" s="64"/>
      <c r="B5918" s="68"/>
    </row>
    <row r="5919" customHeight="1" spans="1:2">
      <c r="A5919" s="64"/>
      <c r="B5919" s="68"/>
    </row>
    <row r="5920" customHeight="1" spans="1:2">
      <c r="A5920" s="64"/>
      <c r="B5920" s="68"/>
    </row>
    <row r="5921" customHeight="1" spans="1:2">
      <c r="A5921" s="64"/>
      <c r="B5921" s="68"/>
    </row>
    <row r="5922" customHeight="1" spans="1:2">
      <c r="A5922" s="64"/>
      <c r="B5922" s="68"/>
    </row>
    <row r="5923" customHeight="1" spans="1:2">
      <c r="A5923" s="64"/>
      <c r="B5923" s="68"/>
    </row>
    <row r="5924" customHeight="1" spans="1:2">
      <c r="A5924" s="64"/>
      <c r="B5924" s="68"/>
    </row>
    <row r="5925" customHeight="1" spans="1:2">
      <c r="A5925" s="64"/>
      <c r="B5925" s="68"/>
    </row>
    <row r="5926" customHeight="1" spans="1:2">
      <c r="A5926" s="64"/>
      <c r="B5926" s="68"/>
    </row>
    <row r="5927" customHeight="1" spans="1:2">
      <c r="A5927" s="64"/>
      <c r="B5927" s="68"/>
    </row>
    <row r="5928" customHeight="1" spans="1:2">
      <c r="A5928" s="64"/>
      <c r="B5928" s="68"/>
    </row>
    <row r="5929" customHeight="1" spans="1:2">
      <c r="A5929" s="64"/>
      <c r="B5929" s="68"/>
    </row>
    <row r="5930" customHeight="1" spans="1:2">
      <c r="A5930" s="64"/>
      <c r="B5930" s="68"/>
    </row>
    <row r="5931" customHeight="1" spans="1:2">
      <c r="A5931" s="64"/>
      <c r="B5931" s="68"/>
    </row>
    <row r="5932" customHeight="1" spans="1:2">
      <c r="A5932" s="64"/>
      <c r="B5932" s="68"/>
    </row>
    <row r="5933" customHeight="1" spans="1:2">
      <c r="A5933" s="64"/>
      <c r="B5933" s="68"/>
    </row>
    <row r="5934" customHeight="1" spans="1:2">
      <c r="A5934" s="64"/>
      <c r="B5934" s="68"/>
    </row>
    <row r="5935" customHeight="1" spans="1:2">
      <c r="A5935" s="64"/>
      <c r="B5935" s="68"/>
    </row>
    <row r="5936" customHeight="1" spans="1:2">
      <c r="A5936" s="64"/>
      <c r="B5936" s="68"/>
    </row>
    <row r="5937" customHeight="1" spans="1:2">
      <c r="A5937" s="64"/>
      <c r="B5937" s="68"/>
    </row>
    <row r="5938" customHeight="1" spans="1:2">
      <c r="A5938" s="64"/>
      <c r="B5938" s="68"/>
    </row>
    <row r="5939" customHeight="1" spans="1:2">
      <c r="A5939" s="64"/>
      <c r="B5939" s="68"/>
    </row>
    <row r="5940" customHeight="1" spans="1:2">
      <c r="A5940" s="64"/>
      <c r="B5940" s="68"/>
    </row>
    <row r="5941" customHeight="1" spans="1:2">
      <c r="A5941" s="64"/>
      <c r="B5941" s="68"/>
    </row>
    <row r="5942" customHeight="1" spans="1:2">
      <c r="A5942" s="64"/>
      <c r="B5942" s="68"/>
    </row>
    <row r="5943" customHeight="1" spans="1:2">
      <c r="A5943" s="64"/>
      <c r="B5943" s="68"/>
    </row>
    <row r="5944" customHeight="1" spans="1:2">
      <c r="A5944" s="64"/>
      <c r="B5944" s="68"/>
    </row>
    <row r="5945" customHeight="1" spans="1:2">
      <c r="A5945" s="64"/>
      <c r="B5945" s="68"/>
    </row>
    <row r="5946" customHeight="1" spans="1:2">
      <c r="A5946" s="64"/>
      <c r="B5946" s="68"/>
    </row>
    <row r="5947" customHeight="1" spans="1:2">
      <c r="A5947" s="64"/>
      <c r="B5947" s="68"/>
    </row>
    <row r="5948" customHeight="1" spans="1:2">
      <c r="A5948" s="64"/>
      <c r="B5948" s="68"/>
    </row>
    <row r="5949" customHeight="1" spans="1:2">
      <c r="A5949" s="64"/>
      <c r="B5949" s="68"/>
    </row>
    <row r="5950" customHeight="1" spans="1:2">
      <c r="A5950" s="64"/>
      <c r="B5950" s="68"/>
    </row>
    <row r="5951" customHeight="1" spans="1:2">
      <c r="A5951" s="64"/>
      <c r="B5951" s="68"/>
    </row>
    <row r="5952" customHeight="1" spans="1:2">
      <c r="A5952" s="64"/>
      <c r="B5952" s="68"/>
    </row>
    <row r="5953" customHeight="1" spans="1:2">
      <c r="A5953" s="64"/>
      <c r="B5953" s="68"/>
    </row>
    <row r="5954" customHeight="1" spans="1:2">
      <c r="A5954" s="64"/>
      <c r="B5954" s="68"/>
    </row>
    <row r="5955" customHeight="1" spans="1:2">
      <c r="A5955" s="64"/>
      <c r="B5955" s="68"/>
    </row>
    <row r="5956" customHeight="1" spans="1:2">
      <c r="A5956" s="64"/>
      <c r="B5956" s="68"/>
    </row>
    <row r="5957" customHeight="1" spans="1:2">
      <c r="A5957" s="64"/>
      <c r="B5957" s="68"/>
    </row>
    <row r="5958" customHeight="1" spans="1:2">
      <c r="A5958" s="64"/>
      <c r="B5958" s="68"/>
    </row>
    <row r="5959" customHeight="1" spans="1:2">
      <c r="A5959" s="64"/>
      <c r="B5959" s="68"/>
    </row>
    <row r="5960" customHeight="1" spans="1:2">
      <c r="A5960" s="64"/>
      <c r="B5960" s="68"/>
    </row>
    <row r="5961" customHeight="1" spans="1:2">
      <c r="A5961" s="64"/>
      <c r="B5961" s="68"/>
    </row>
    <row r="5962" customHeight="1" spans="1:2">
      <c r="A5962" s="64"/>
      <c r="B5962" s="68"/>
    </row>
    <row r="5963" customHeight="1" spans="1:2">
      <c r="A5963" s="64"/>
      <c r="B5963" s="68"/>
    </row>
    <row r="5964" customHeight="1" spans="1:2">
      <c r="A5964" s="64"/>
      <c r="B5964" s="68"/>
    </row>
    <row r="5965" customHeight="1" spans="1:2">
      <c r="A5965" s="64"/>
      <c r="B5965" s="68"/>
    </row>
    <row r="5966" customHeight="1" spans="1:2">
      <c r="A5966" s="64"/>
      <c r="B5966" s="68"/>
    </row>
    <row r="5967" customHeight="1" spans="1:2">
      <c r="A5967" s="64"/>
      <c r="B5967" s="68"/>
    </row>
    <row r="5968" customHeight="1" spans="1:2">
      <c r="A5968" s="64"/>
      <c r="B5968" s="68"/>
    </row>
    <row r="5969" customHeight="1" spans="1:2">
      <c r="A5969" s="64"/>
      <c r="B5969" s="68"/>
    </row>
    <row r="5970" customHeight="1" spans="1:2">
      <c r="A5970" s="64"/>
      <c r="B5970" s="68"/>
    </row>
    <row r="5971" customHeight="1" spans="1:2">
      <c r="A5971" s="64"/>
      <c r="B5971" s="68"/>
    </row>
    <row r="5972" customHeight="1" spans="1:2">
      <c r="A5972" s="64"/>
      <c r="B5972" s="68"/>
    </row>
    <row r="5973" customHeight="1" spans="1:2">
      <c r="A5973" s="64"/>
      <c r="B5973" s="68"/>
    </row>
    <row r="5974" customHeight="1" spans="1:2">
      <c r="A5974" s="64"/>
      <c r="B5974" s="68"/>
    </row>
    <row r="5975" customHeight="1" spans="1:2">
      <c r="A5975" s="64"/>
      <c r="B5975" s="68"/>
    </row>
    <row r="5976" customHeight="1" spans="1:2">
      <c r="A5976" s="64"/>
      <c r="B5976" s="68"/>
    </row>
    <row r="5977" customHeight="1" spans="1:2">
      <c r="A5977" s="64"/>
      <c r="B5977" s="68"/>
    </row>
    <row r="5978" customHeight="1" spans="1:2">
      <c r="A5978" s="64"/>
      <c r="B5978" s="68"/>
    </row>
    <row r="5979" customHeight="1" spans="1:2">
      <c r="A5979" s="64"/>
      <c r="B5979" s="68"/>
    </row>
    <row r="5980" customHeight="1" spans="1:2">
      <c r="A5980" s="64"/>
      <c r="B5980" s="68"/>
    </row>
    <row r="5981" customHeight="1" spans="1:2">
      <c r="A5981" s="64"/>
      <c r="B5981" s="68"/>
    </row>
    <row r="5982" customHeight="1" spans="1:2">
      <c r="A5982" s="64"/>
      <c r="B5982" s="68"/>
    </row>
    <row r="5983" customHeight="1" spans="1:2">
      <c r="A5983" s="64"/>
      <c r="B5983" s="68"/>
    </row>
    <row r="5984" customHeight="1" spans="1:2">
      <c r="A5984" s="64"/>
      <c r="B5984" s="68"/>
    </row>
    <row r="5985" customHeight="1" spans="1:2">
      <c r="A5985" s="64"/>
      <c r="B5985" s="68"/>
    </row>
    <row r="5986" customHeight="1" spans="1:2">
      <c r="A5986" s="64"/>
      <c r="B5986" s="68"/>
    </row>
    <row r="5987" customHeight="1" spans="1:2">
      <c r="A5987" s="64"/>
      <c r="B5987" s="68"/>
    </row>
    <row r="5988" customHeight="1" spans="1:2">
      <c r="A5988" s="64"/>
      <c r="B5988" s="68"/>
    </row>
    <row r="5989" customHeight="1" spans="1:2">
      <c r="A5989" s="64"/>
      <c r="B5989" s="68"/>
    </row>
    <row r="5990" customHeight="1" spans="1:2">
      <c r="A5990" s="64"/>
      <c r="B5990" s="68"/>
    </row>
    <row r="5991" customHeight="1" spans="1:2">
      <c r="A5991" s="64"/>
      <c r="B5991" s="68"/>
    </row>
    <row r="5992" customHeight="1" spans="1:2">
      <c r="A5992" s="64"/>
      <c r="B5992" s="68"/>
    </row>
    <row r="5993" customHeight="1" spans="1:2">
      <c r="A5993" s="64"/>
      <c r="B5993" s="68"/>
    </row>
    <row r="5994" customHeight="1" spans="1:2">
      <c r="A5994" s="64"/>
      <c r="B5994" s="68"/>
    </row>
    <row r="5995" customHeight="1" spans="1:2">
      <c r="A5995" s="64"/>
      <c r="B5995" s="68"/>
    </row>
    <row r="5996" customHeight="1" spans="1:2">
      <c r="A5996" s="64"/>
      <c r="B5996" s="68"/>
    </row>
    <row r="5997" customHeight="1" spans="1:2">
      <c r="A5997" s="64"/>
      <c r="B5997" s="68"/>
    </row>
    <row r="5998" customHeight="1" spans="1:2">
      <c r="A5998" s="64"/>
      <c r="B5998" s="68"/>
    </row>
    <row r="5999" customHeight="1" spans="1:2">
      <c r="A5999" s="64"/>
      <c r="B5999" s="68"/>
    </row>
    <row r="6000" customHeight="1" spans="1:2">
      <c r="A6000" s="64"/>
      <c r="B6000" s="68"/>
    </row>
    <row r="6001" customHeight="1" spans="1:2">
      <c r="A6001" s="64"/>
      <c r="B6001" s="68"/>
    </row>
    <row r="6002" customHeight="1" spans="1:2">
      <c r="A6002" s="64"/>
      <c r="B6002" s="68"/>
    </row>
    <row r="6003" customHeight="1" spans="1:2">
      <c r="A6003" s="64"/>
      <c r="B6003" s="68"/>
    </row>
    <row r="6004" customHeight="1" spans="1:2">
      <c r="A6004" s="64"/>
      <c r="B6004" s="68"/>
    </row>
    <row r="6005" customHeight="1" spans="1:2">
      <c r="A6005" s="64"/>
      <c r="B6005" s="68"/>
    </row>
    <row r="6006" customHeight="1" spans="1:2">
      <c r="A6006" s="64"/>
      <c r="B6006" s="68"/>
    </row>
    <row r="6007" customHeight="1" spans="1:2">
      <c r="A6007" s="64"/>
      <c r="B6007" s="68"/>
    </row>
    <row r="6008" customHeight="1" spans="1:2">
      <c r="A6008" s="64"/>
      <c r="B6008" s="68"/>
    </row>
    <row r="6009" customHeight="1" spans="1:2">
      <c r="A6009" s="64"/>
      <c r="B6009" s="68"/>
    </row>
    <row r="6010" customHeight="1" spans="1:2">
      <c r="A6010" s="64"/>
      <c r="B6010" s="68"/>
    </row>
    <row r="6011" customHeight="1" spans="1:2">
      <c r="A6011" s="64"/>
      <c r="B6011" s="68"/>
    </row>
    <row r="6012" customHeight="1" spans="1:2">
      <c r="A6012" s="64"/>
      <c r="B6012" s="68"/>
    </row>
    <row r="6013" customHeight="1" spans="1:2">
      <c r="A6013" s="64"/>
      <c r="B6013" s="68"/>
    </row>
    <row r="6014" customHeight="1" spans="1:2">
      <c r="A6014" s="64"/>
      <c r="B6014" s="68"/>
    </row>
    <row r="6015" customHeight="1" spans="1:2">
      <c r="A6015" s="64"/>
      <c r="B6015" s="68"/>
    </row>
    <row r="6016" customHeight="1" spans="1:2">
      <c r="A6016" s="64"/>
      <c r="B6016" s="68"/>
    </row>
    <row r="6017" customHeight="1" spans="1:2">
      <c r="A6017" s="64"/>
      <c r="B6017" s="68"/>
    </row>
    <row r="6018" customHeight="1" spans="1:2">
      <c r="A6018" s="64"/>
      <c r="B6018" s="68"/>
    </row>
    <row r="6019" customHeight="1" spans="1:2">
      <c r="A6019" s="64"/>
      <c r="B6019" s="68"/>
    </row>
    <row r="6020" customHeight="1" spans="1:2">
      <c r="A6020" s="64"/>
      <c r="B6020" s="68"/>
    </row>
    <row r="6021" customHeight="1" spans="1:2">
      <c r="A6021" s="64"/>
      <c r="B6021" s="68"/>
    </row>
    <row r="6022" customHeight="1" spans="1:2">
      <c r="A6022" s="64"/>
      <c r="B6022" s="68"/>
    </row>
    <row r="6023" customHeight="1" spans="1:2">
      <c r="A6023" s="64"/>
      <c r="B6023" s="68"/>
    </row>
    <row r="6024" customHeight="1" spans="1:2">
      <c r="A6024" s="64"/>
      <c r="B6024" s="68"/>
    </row>
    <row r="6025" customHeight="1" spans="1:2">
      <c r="A6025" s="64"/>
      <c r="B6025" s="68"/>
    </row>
    <row r="6026" customHeight="1" spans="1:2">
      <c r="A6026" s="64"/>
      <c r="B6026" s="68"/>
    </row>
    <row r="6027" customHeight="1" spans="1:2">
      <c r="A6027" s="64"/>
      <c r="B6027" s="68"/>
    </row>
    <row r="6028" customHeight="1" spans="1:2">
      <c r="A6028" s="64"/>
      <c r="B6028" s="68"/>
    </row>
    <row r="6029" customHeight="1" spans="1:2">
      <c r="A6029" s="64"/>
      <c r="B6029" s="68"/>
    </row>
    <row r="6030" customHeight="1" spans="1:2">
      <c r="A6030" s="64"/>
      <c r="B6030" s="68"/>
    </row>
    <row r="6031" customHeight="1" spans="1:2">
      <c r="A6031" s="64"/>
      <c r="B6031" s="68"/>
    </row>
    <row r="6032" customHeight="1" spans="1:2">
      <c r="A6032" s="64"/>
      <c r="B6032" s="68"/>
    </row>
    <row r="6033" customHeight="1" spans="1:2">
      <c r="A6033" s="64"/>
      <c r="B6033" s="68"/>
    </row>
    <row r="6034" customHeight="1" spans="1:2">
      <c r="A6034" s="64"/>
      <c r="B6034" s="68"/>
    </row>
    <row r="6035" customHeight="1" spans="1:2">
      <c r="A6035" s="64"/>
      <c r="B6035" s="68"/>
    </row>
    <row r="6036" customHeight="1" spans="1:2">
      <c r="A6036" s="64"/>
      <c r="B6036" s="68"/>
    </row>
    <row r="6037" customHeight="1" spans="1:2">
      <c r="A6037" s="64"/>
      <c r="B6037" s="68"/>
    </row>
    <row r="6038" customHeight="1" spans="1:2">
      <c r="A6038" s="64"/>
      <c r="B6038" s="68"/>
    </row>
    <row r="6039" customHeight="1" spans="1:2">
      <c r="A6039" s="64"/>
      <c r="B6039" s="68"/>
    </row>
    <row r="6040" customHeight="1" spans="1:2">
      <c r="A6040" s="64"/>
      <c r="B6040" s="68"/>
    </row>
    <row r="6041" customHeight="1" spans="1:2">
      <c r="A6041" s="64"/>
      <c r="B6041" s="68"/>
    </row>
    <row r="6042" customHeight="1" spans="1:2">
      <c r="A6042" s="64"/>
      <c r="B6042" s="68"/>
    </row>
    <row r="6043" customHeight="1" spans="1:2">
      <c r="A6043" s="64"/>
      <c r="B6043" s="68"/>
    </row>
    <row r="6044" customHeight="1" spans="1:2">
      <c r="A6044" s="64"/>
      <c r="B6044" s="68"/>
    </row>
    <row r="6045" customHeight="1" spans="1:2">
      <c r="A6045" s="64"/>
      <c r="B6045" s="68"/>
    </row>
    <row r="6046" customHeight="1" spans="1:2">
      <c r="A6046" s="64"/>
      <c r="B6046" s="68"/>
    </row>
    <row r="6047" customHeight="1" spans="1:2">
      <c r="A6047" s="64"/>
      <c r="B6047" s="68"/>
    </row>
    <row r="6048" customHeight="1" spans="1:2">
      <c r="A6048" s="64"/>
      <c r="B6048" s="68"/>
    </row>
    <row r="6049" customHeight="1" spans="1:2">
      <c r="A6049" s="64"/>
      <c r="B6049" s="68"/>
    </row>
    <row r="6050" customHeight="1" spans="1:2">
      <c r="A6050" s="64"/>
      <c r="B6050" s="68"/>
    </row>
    <row r="6051" customHeight="1" spans="1:2">
      <c r="A6051" s="64"/>
      <c r="B6051" s="68"/>
    </row>
    <row r="6052" customHeight="1" spans="1:2">
      <c r="A6052" s="64"/>
      <c r="B6052" s="68"/>
    </row>
    <row r="6053" customHeight="1" spans="1:2">
      <c r="A6053" s="64"/>
      <c r="B6053" s="68"/>
    </row>
    <row r="6054" customHeight="1" spans="1:2">
      <c r="A6054" s="64"/>
      <c r="B6054" s="68"/>
    </row>
    <row r="6055" customHeight="1" spans="1:2">
      <c r="A6055" s="64"/>
      <c r="B6055" s="68"/>
    </row>
    <row r="6056" customHeight="1" spans="1:2">
      <c r="A6056" s="64"/>
      <c r="B6056" s="68"/>
    </row>
    <row r="6057" customHeight="1" spans="1:2">
      <c r="A6057" s="64"/>
      <c r="B6057" s="68"/>
    </row>
    <row r="6058" customHeight="1" spans="1:2">
      <c r="A6058" s="64"/>
      <c r="B6058" s="68"/>
    </row>
    <row r="6059" customHeight="1" spans="1:2">
      <c r="A6059" s="64"/>
      <c r="B6059" s="68"/>
    </row>
    <row r="6060" customHeight="1" spans="1:2">
      <c r="A6060" s="64"/>
      <c r="B6060" s="68"/>
    </row>
    <row r="6061" customHeight="1" spans="1:2">
      <c r="A6061" s="64"/>
      <c r="B6061" s="68"/>
    </row>
    <row r="6062" customHeight="1" spans="1:2">
      <c r="A6062" s="64"/>
      <c r="B6062" s="68"/>
    </row>
    <row r="6063" customHeight="1" spans="1:2">
      <c r="A6063" s="64"/>
      <c r="B6063" s="68"/>
    </row>
    <row r="6064" customHeight="1" spans="1:2">
      <c r="A6064" s="64"/>
      <c r="B6064" s="68"/>
    </row>
    <row r="6065" customHeight="1" spans="1:2">
      <c r="A6065" s="64"/>
      <c r="B6065" s="68"/>
    </row>
    <row r="6066" customHeight="1" spans="1:2">
      <c r="A6066" s="64"/>
      <c r="B6066" s="68"/>
    </row>
    <row r="6067" customHeight="1" spans="1:2">
      <c r="A6067" s="64"/>
      <c r="B6067" s="68"/>
    </row>
    <row r="6068" customHeight="1" spans="1:2">
      <c r="A6068" s="64"/>
      <c r="B6068" s="68"/>
    </row>
    <row r="6069" customHeight="1" spans="1:2">
      <c r="A6069" s="64"/>
      <c r="B6069" s="68"/>
    </row>
    <row r="6070" customHeight="1" spans="1:2">
      <c r="A6070" s="64"/>
      <c r="B6070" s="68"/>
    </row>
    <row r="6071" customHeight="1" spans="1:2">
      <c r="A6071" s="64"/>
      <c r="B6071" s="68"/>
    </row>
    <row r="6072" customHeight="1" spans="1:2">
      <c r="A6072" s="64"/>
      <c r="B6072" s="68"/>
    </row>
    <row r="6073" customHeight="1" spans="1:2">
      <c r="A6073" s="64"/>
      <c r="B6073" s="68"/>
    </row>
    <row r="6074" customHeight="1" spans="1:2">
      <c r="A6074" s="64"/>
      <c r="B6074" s="68"/>
    </row>
    <row r="6075" customHeight="1" spans="1:2">
      <c r="A6075" s="64"/>
      <c r="B6075" s="68"/>
    </row>
    <row r="6076" customHeight="1" spans="1:2">
      <c r="A6076" s="64"/>
      <c r="B6076" s="68"/>
    </row>
    <row r="6077" customHeight="1" spans="1:2">
      <c r="A6077" s="64"/>
      <c r="B6077" s="68"/>
    </row>
    <row r="6078" customHeight="1" spans="1:2">
      <c r="A6078" s="64"/>
      <c r="B6078" s="68"/>
    </row>
    <row r="6079" customHeight="1" spans="1:2">
      <c r="A6079" s="64"/>
      <c r="B6079" s="68"/>
    </row>
    <row r="6080" customHeight="1" spans="1:2">
      <c r="A6080" s="64"/>
      <c r="B6080" s="68"/>
    </row>
    <row r="6081" customHeight="1" spans="1:2">
      <c r="A6081" s="64"/>
      <c r="B6081" s="68"/>
    </row>
    <row r="6082" customHeight="1" spans="1:2">
      <c r="A6082" s="64"/>
      <c r="B6082" s="68"/>
    </row>
    <row r="6083" customHeight="1" spans="1:2">
      <c r="A6083" s="64"/>
      <c r="B6083" s="68"/>
    </row>
    <row r="6084" customHeight="1" spans="1:2">
      <c r="A6084" s="64"/>
      <c r="B6084" s="68"/>
    </row>
    <row r="6085" customHeight="1" spans="1:2">
      <c r="A6085" s="64"/>
      <c r="B6085" s="68"/>
    </row>
    <row r="6086" customHeight="1" spans="1:2">
      <c r="A6086" s="64"/>
      <c r="B6086" s="68"/>
    </row>
    <row r="6087" customHeight="1" spans="1:2">
      <c r="A6087" s="64"/>
      <c r="B6087" s="68"/>
    </row>
    <row r="6088" customHeight="1" spans="1:2">
      <c r="A6088" s="64"/>
      <c r="B6088" s="68"/>
    </row>
    <row r="6089" customHeight="1" spans="1:2">
      <c r="A6089" s="64"/>
      <c r="B6089" s="68"/>
    </row>
    <row r="6090" customHeight="1" spans="1:2">
      <c r="A6090" s="64"/>
      <c r="B6090" s="68"/>
    </row>
    <row r="6091" customHeight="1" spans="1:2">
      <c r="A6091" s="64"/>
      <c r="B6091" s="68"/>
    </row>
    <row r="6092" customHeight="1" spans="1:2">
      <c r="A6092" s="64"/>
      <c r="B6092" s="68"/>
    </row>
    <row r="6093" customHeight="1" spans="1:2">
      <c r="A6093" s="64"/>
      <c r="B6093" s="68"/>
    </row>
    <row r="6094" customHeight="1" spans="1:2">
      <c r="A6094" s="64"/>
      <c r="B6094" s="68"/>
    </row>
    <row r="6095" customHeight="1" spans="1:2">
      <c r="A6095" s="64"/>
      <c r="B6095" s="68"/>
    </row>
    <row r="6096" customHeight="1" spans="1:2">
      <c r="A6096" s="64"/>
      <c r="B6096" s="68"/>
    </row>
    <row r="6097" customHeight="1" spans="1:2">
      <c r="A6097" s="64"/>
      <c r="B6097" s="68"/>
    </row>
    <row r="6098" customHeight="1" spans="1:2">
      <c r="A6098" s="64"/>
      <c r="B6098" s="68"/>
    </row>
    <row r="6099" customHeight="1" spans="1:2">
      <c r="A6099" s="64"/>
      <c r="B6099" s="68"/>
    </row>
    <row r="6100" customHeight="1" spans="1:2">
      <c r="A6100" s="64"/>
      <c r="B6100" s="68"/>
    </row>
    <row r="6101" customHeight="1" spans="1:2">
      <c r="A6101" s="64"/>
      <c r="B6101" s="68"/>
    </row>
    <row r="6102" customHeight="1" spans="1:2">
      <c r="A6102" s="64"/>
      <c r="B6102" s="68"/>
    </row>
    <row r="6103" customHeight="1" spans="1:2">
      <c r="A6103" s="64"/>
      <c r="B6103" s="68"/>
    </row>
    <row r="6104" customHeight="1" spans="1:2">
      <c r="A6104" s="64"/>
      <c r="B6104" s="68"/>
    </row>
    <row r="6105" customHeight="1" spans="1:2">
      <c r="A6105" s="64"/>
      <c r="B6105" s="68"/>
    </row>
    <row r="6106" customHeight="1" spans="1:2">
      <c r="A6106" s="64"/>
      <c r="B6106" s="68"/>
    </row>
    <row r="6107" customHeight="1" spans="1:2">
      <c r="A6107" s="64"/>
      <c r="B6107" s="68"/>
    </row>
    <row r="6108" customHeight="1" spans="1:2">
      <c r="A6108" s="64"/>
      <c r="B6108" s="68"/>
    </row>
    <row r="6109" customHeight="1" spans="1:2">
      <c r="A6109" s="64"/>
      <c r="B6109" s="68"/>
    </row>
    <row r="6110" customHeight="1" spans="1:2">
      <c r="A6110" s="64"/>
      <c r="B6110" s="68"/>
    </row>
    <row r="6111" customHeight="1" spans="1:2">
      <c r="A6111" s="64"/>
      <c r="B6111" s="68"/>
    </row>
    <row r="6112" customHeight="1" spans="1:2">
      <c r="A6112" s="64"/>
      <c r="B6112" s="68"/>
    </row>
    <row r="6113" customHeight="1" spans="1:2">
      <c r="A6113" s="64"/>
      <c r="B6113" s="68"/>
    </row>
    <row r="6114" customHeight="1" spans="1:2">
      <c r="A6114" s="64"/>
      <c r="B6114" s="68"/>
    </row>
    <row r="6115" customHeight="1" spans="1:2">
      <c r="A6115" s="64"/>
      <c r="B6115" s="68"/>
    </row>
    <row r="6116" customHeight="1" spans="1:2">
      <c r="A6116" s="64"/>
      <c r="B6116" s="68"/>
    </row>
    <row r="6117" customHeight="1" spans="1:2">
      <c r="A6117" s="64"/>
      <c r="B6117" s="68"/>
    </row>
    <row r="6118" customHeight="1" spans="1:2">
      <c r="A6118" s="64"/>
      <c r="B6118" s="68"/>
    </row>
    <row r="6119" customHeight="1" spans="1:2">
      <c r="A6119" s="64"/>
      <c r="B6119" s="68"/>
    </row>
    <row r="6120" customHeight="1" spans="1:2">
      <c r="A6120" s="64"/>
      <c r="B6120" s="68"/>
    </row>
    <row r="6121" customHeight="1" spans="1:2">
      <c r="A6121" s="64"/>
      <c r="B6121" s="68"/>
    </row>
    <row r="6122" customHeight="1" spans="1:2">
      <c r="A6122" s="64"/>
      <c r="B6122" s="68"/>
    </row>
    <row r="6123" customHeight="1" spans="1:2">
      <c r="A6123" s="64"/>
      <c r="B6123" s="68"/>
    </row>
    <row r="6124" customHeight="1" spans="1:2">
      <c r="A6124" s="64"/>
      <c r="B6124" s="68"/>
    </row>
    <row r="6125" customHeight="1" spans="1:2">
      <c r="A6125" s="64"/>
      <c r="B6125" s="68"/>
    </row>
    <row r="6126" customHeight="1" spans="1:2">
      <c r="A6126" s="64"/>
      <c r="B6126" s="68"/>
    </row>
    <row r="6127" customHeight="1" spans="1:2">
      <c r="A6127" s="64"/>
      <c r="B6127" s="68"/>
    </row>
    <row r="6128" customHeight="1" spans="1:2">
      <c r="A6128" s="64"/>
      <c r="B6128" s="68"/>
    </row>
    <row r="6129" customHeight="1" spans="1:2">
      <c r="A6129" s="64"/>
      <c r="B6129" s="68"/>
    </row>
    <row r="6130" customHeight="1" spans="1:2">
      <c r="A6130" s="64"/>
      <c r="B6130" s="68"/>
    </row>
    <row r="6131" customHeight="1" spans="1:2">
      <c r="A6131" s="64"/>
      <c r="B6131" s="68"/>
    </row>
    <row r="6132" customHeight="1" spans="1:2">
      <c r="A6132" s="64"/>
      <c r="B6132" s="68"/>
    </row>
    <row r="6133" customHeight="1" spans="1:2">
      <c r="A6133" s="64"/>
      <c r="B6133" s="68"/>
    </row>
    <row r="6134" customHeight="1" spans="1:2">
      <c r="A6134" s="64"/>
      <c r="B6134" s="68"/>
    </row>
    <row r="6135" customHeight="1" spans="1:2">
      <c r="A6135" s="64"/>
      <c r="B6135" s="68"/>
    </row>
    <row r="6136" customHeight="1" spans="1:2">
      <c r="A6136" s="64"/>
      <c r="B6136" s="68"/>
    </row>
    <row r="6137" customHeight="1" spans="1:2">
      <c r="A6137" s="64"/>
      <c r="B6137" s="68"/>
    </row>
    <row r="6138" customHeight="1" spans="1:2">
      <c r="A6138" s="64"/>
      <c r="B6138" s="68"/>
    </row>
    <row r="6139" customHeight="1" spans="1:2">
      <c r="A6139" s="64"/>
      <c r="B6139" s="68"/>
    </row>
    <row r="6140" customHeight="1" spans="1:2">
      <c r="A6140" s="64"/>
      <c r="B6140" s="68"/>
    </row>
    <row r="6141" customHeight="1" spans="1:2">
      <c r="A6141" s="64"/>
      <c r="B6141" s="68"/>
    </row>
    <row r="6142" customHeight="1" spans="1:2">
      <c r="A6142" s="64"/>
      <c r="B6142" s="68"/>
    </row>
    <row r="6143" customHeight="1" spans="1:2">
      <c r="A6143" s="64"/>
      <c r="B6143" s="68"/>
    </row>
    <row r="6144" customHeight="1" spans="1:2">
      <c r="A6144" s="64"/>
      <c r="B6144" s="68"/>
    </row>
    <row r="6145" customHeight="1" spans="1:2">
      <c r="A6145" s="64"/>
      <c r="B6145" s="68"/>
    </row>
    <row r="6146" customHeight="1" spans="1:2">
      <c r="A6146" s="64"/>
      <c r="B6146" s="68"/>
    </row>
    <row r="6147" customHeight="1" spans="1:2">
      <c r="A6147" s="64"/>
      <c r="B6147" s="68"/>
    </row>
    <row r="6148" customHeight="1" spans="1:2">
      <c r="A6148" s="64"/>
      <c r="B6148" s="68"/>
    </row>
    <row r="6149" customHeight="1" spans="1:2">
      <c r="A6149" s="64"/>
      <c r="B6149" s="68"/>
    </row>
    <row r="6150" customHeight="1" spans="1:2">
      <c r="A6150" s="64"/>
      <c r="B6150" s="68"/>
    </row>
    <row r="6151" customHeight="1" spans="1:2">
      <c r="A6151" s="64"/>
      <c r="B6151" s="68"/>
    </row>
    <row r="6152" customHeight="1" spans="1:2">
      <c r="A6152" s="64"/>
      <c r="B6152" s="68"/>
    </row>
    <row r="6153" customHeight="1" spans="1:2">
      <c r="A6153" s="64"/>
      <c r="B6153" s="68"/>
    </row>
    <row r="6154" customHeight="1" spans="1:2">
      <c r="A6154" s="64"/>
      <c r="B6154" s="68"/>
    </row>
    <row r="6155" customHeight="1" spans="1:2">
      <c r="A6155" s="64"/>
      <c r="B6155" s="68"/>
    </row>
    <row r="6156" customHeight="1" spans="1:2">
      <c r="A6156" s="64"/>
      <c r="B6156" s="68"/>
    </row>
    <row r="6157" customHeight="1" spans="1:2">
      <c r="A6157" s="64"/>
      <c r="B6157" s="68"/>
    </row>
    <row r="6158" customHeight="1" spans="1:2">
      <c r="A6158" s="64"/>
      <c r="B6158" s="68"/>
    </row>
    <row r="6159" customHeight="1" spans="1:2">
      <c r="A6159" s="64"/>
      <c r="B6159" s="68"/>
    </row>
    <row r="6160" customHeight="1" spans="1:2">
      <c r="A6160" s="64"/>
      <c r="B6160" s="68"/>
    </row>
    <row r="6161" customHeight="1" spans="1:2">
      <c r="A6161" s="64"/>
      <c r="B6161" s="68"/>
    </row>
    <row r="6162" customHeight="1" spans="1:2">
      <c r="A6162" s="64"/>
      <c r="B6162" s="68"/>
    </row>
    <row r="6163" customHeight="1" spans="1:2">
      <c r="A6163" s="64"/>
      <c r="B6163" s="68"/>
    </row>
    <row r="6164" customHeight="1" spans="1:2">
      <c r="A6164" s="64"/>
      <c r="B6164" s="68"/>
    </row>
    <row r="6165" customHeight="1" spans="1:2">
      <c r="A6165" s="64"/>
      <c r="B6165" s="68"/>
    </row>
    <row r="6166" customHeight="1" spans="1:2">
      <c r="A6166" s="64"/>
      <c r="B6166" s="68"/>
    </row>
    <row r="6167" customHeight="1" spans="1:2">
      <c r="A6167" s="64"/>
      <c r="B6167" s="68"/>
    </row>
    <row r="6168" customHeight="1" spans="1:2">
      <c r="A6168" s="64"/>
      <c r="B6168" s="68"/>
    </row>
    <row r="6169" customHeight="1" spans="1:2">
      <c r="A6169" s="64"/>
      <c r="B6169" s="68"/>
    </row>
    <row r="6170" customHeight="1" spans="1:2">
      <c r="A6170" s="64"/>
      <c r="B6170" s="68"/>
    </row>
    <row r="6171" customHeight="1" spans="1:2">
      <c r="A6171" s="64"/>
      <c r="B6171" s="68"/>
    </row>
    <row r="6172" customHeight="1" spans="1:2">
      <c r="A6172" s="64"/>
      <c r="B6172" s="68"/>
    </row>
    <row r="6173" customHeight="1" spans="1:2">
      <c r="A6173" s="64"/>
      <c r="B6173" s="68"/>
    </row>
    <row r="6174" customHeight="1" spans="1:2">
      <c r="A6174" s="64"/>
      <c r="B6174" s="68"/>
    </row>
    <row r="6175" customHeight="1" spans="1:2">
      <c r="A6175" s="64"/>
      <c r="B6175" s="68"/>
    </row>
    <row r="6176" customHeight="1" spans="1:2">
      <c r="A6176" s="64"/>
      <c r="B6176" s="68"/>
    </row>
    <row r="6177" customHeight="1" spans="1:2">
      <c r="A6177" s="64"/>
      <c r="B6177" s="68"/>
    </row>
    <row r="6178" customHeight="1" spans="1:2">
      <c r="A6178" s="64"/>
      <c r="B6178" s="68"/>
    </row>
    <row r="6179" customHeight="1" spans="1:2">
      <c r="A6179" s="64"/>
      <c r="B6179" s="68"/>
    </row>
    <row r="6180" customHeight="1" spans="1:2">
      <c r="A6180" s="64"/>
      <c r="B6180" s="68"/>
    </row>
    <row r="6181" customHeight="1" spans="1:2">
      <c r="A6181" s="64"/>
      <c r="B6181" s="68"/>
    </row>
    <row r="6182" customHeight="1" spans="1:2">
      <c r="A6182" s="64"/>
      <c r="B6182" s="68"/>
    </row>
    <row r="6183" customHeight="1" spans="1:2">
      <c r="A6183" s="64"/>
      <c r="B6183" s="68"/>
    </row>
    <row r="6184" customHeight="1" spans="1:2">
      <c r="A6184" s="64"/>
      <c r="B6184" s="68"/>
    </row>
    <row r="6185" customHeight="1" spans="1:2">
      <c r="A6185" s="64"/>
      <c r="B6185" s="68"/>
    </row>
    <row r="6186" customHeight="1" spans="1:2">
      <c r="A6186" s="64"/>
      <c r="B6186" s="68"/>
    </row>
    <row r="6187" customHeight="1" spans="1:2">
      <c r="A6187" s="64"/>
      <c r="B6187" s="68"/>
    </row>
    <row r="6188" customHeight="1" spans="1:2">
      <c r="A6188" s="64"/>
      <c r="B6188" s="68"/>
    </row>
    <row r="6189" customHeight="1" spans="1:2">
      <c r="A6189" s="64"/>
      <c r="B6189" s="68"/>
    </row>
    <row r="6190" customHeight="1" spans="1:2">
      <c r="A6190" s="64"/>
      <c r="B6190" s="68"/>
    </row>
    <row r="6191" customHeight="1" spans="1:2">
      <c r="A6191" s="64"/>
      <c r="B6191" s="68"/>
    </row>
    <row r="6192" customHeight="1" spans="1:2">
      <c r="A6192" s="64"/>
      <c r="B6192" s="68"/>
    </row>
    <row r="6193" customHeight="1" spans="1:2">
      <c r="A6193" s="64"/>
      <c r="B6193" s="68"/>
    </row>
    <row r="6194" customHeight="1" spans="1:2">
      <c r="A6194" s="64"/>
      <c r="B6194" s="68"/>
    </row>
    <row r="6195" customHeight="1" spans="1:2">
      <c r="A6195" s="64"/>
      <c r="B6195" s="68"/>
    </row>
    <row r="6196" customHeight="1" spans="1:2">
      <c r="A6196" s="64"/>
      <c r="B6196" s="68"/>
    </row>
    <row r="6197" customHeight="1" spans="1:2">
      <c r="A6197" s="64"/>
      <c r="B6197" s="68"/>
    </row>
    <row r="6198" customHeight="1" spans="1:2">
      <c r="A6198" s="64"/>
      <c r="B6198" s="68"/>
    </row>
    <row r="6199" customHeight="1" spans="1:2">
      <c r="A6199" s="64"/>
      <c r="B6199" s="68"/>
    </row>
    <row r="6200" customHeight="1" spans="1:2">
      <c r="A6200" s="64"/>
      <c r="B6200" s="68"/>
    </row>
    <row r="6201" customHeight="1" spans="1:2">
      <c r="A6201" s="64"/>
      <c r="B6201" s="68"/>
    </row>
    <row r="6202" customHeight="1" spans="1:2">
      <c r="A6202" s="64"/>
      <c r="B6202" s="68"/>
    </row>
    <row r="6203" customHeight="1" spans="1:2">
      <c r="A6203" s="64"/>
      <c r="B6203" s="68"/>
    </row>
    <row r="6204" customHeight="1" spans="1:2">
      <c r="A6204" s="64"/>
      <c r="B6204" s="68"/>
    </row>
    <row r="6205" customHeight="1" spans="1:2">
      <c r="A6205" s="64"/>
      <c r="B6205" s="68"/>
    </row>
    <row r="6206" customHeight="1" spans="1:2">
      <c r="A6206" s="64"/>
      <c r="B6206" s="68"/>
    </row>
    <row r="6207" customHeight="1" spans="1:2">
      <c r="A6207" s="64"/>
      <c r="B6207" s="68"/>
    </row>
    <row r="6208" customHeight="1" spans="1:2">
      <c r="A6208" s="64"/>
      <c r="B6208" s="68"/>
    </row>
    <row r="6209" customHeight="1" spans="1:2">
      <c r="A6209" s="64"/>
      <c r="B6209" s="68"/>
    </row>
    <row r="6210" customHeight="1" spans="1:2">
      <c r="A6210" s="64"/>
      <c r="B6210" s="68"/>
    </row>
    <row r="6211" customHeight="1" spans="1:2">
      <c r="A6211" s="64"/>
      <c r="B6211" s="68"/>
    </row>
    <row r="6212" customHeight="1" spans="1:2">
      <c r="A6212" s="64"/>
      <c r="B6212" s="68"/>
    </row>
    <row r="6213" customHeight="1" spans="1:2">
      <c r="A6213" s="64"/>
      <c r="B6213" s="68"/>
    </row>
    <row r="6214" customHeight="1" spans="1:2">
      <c r="A6214" s="64"/>
      <c r="B6214" s="68"/>
    </row>
    <row r="6215" customHeight="1" spans="1:2">
      <c r="A6215" s="64"/>
      <c r="B6215" s="68"/>
    </row>
    <row r="6216" customHeight="1" spans="1:2">
      <c r="A6216" s="64"/>
      <c r="B6216" s="68"/>
    </row>
    <row r="6217" customHeight="1" spans="1:2">
      <c r="A6217" s="64"/>
      <c r="B6217" s="68"/>
    </row>
    <row r="6218" customHeight="1" spans="1:2">
      <c r="A6218" s="64"/>
      <c r="B6218" s="68"/>
    </row>
    <row r="6219" customHeight="1" spans="1:2">
      <c r="A6219" s="64"/>
      <c r="B6219" s="68"/>
    </row>
    <row r="6220" customHeight="1" spans="1:2">
      <c r="A6220" s="64"/>
      <c r="B6220" s="68"/>
    </row>
    <row r="6221" customHeight="1" spans="1:2">
      <c r="A6221" s="64"/>
      <c r="B6221" s="68"/>
    </row>
    <row r="6222" customHeight="1" spans="1:2">
      <c r="A6222" s="64"/>
      <c r="B6222" s="68"/>
    </row>
    <row r="6223" customHeight="1" spans="1:2">
      <c r="A6223" s="64"/>
      <c r="B6223" s="68"/>
    </row>
    <row r="6224" customHeight="1" spans="1:2">
      <c r="A6224" s="64"/>
      <c r="B6224" s="68"/>
    </row>
    <row r="6225" customHeight="1" spans="1:2">
      <c r="A6225" s="64"/>
      <c r="B6225" s="68"/>
    </row>
    <row r="6226" customHeight="1" spans="1:2">
      <c r="A6226" s="64"/>
      <c r="B6226" s="68"/>
    </row>
    <row r="6227" customHeight="1" spans="1:2">
      <c r="A6227" s="64"/>
      <c r="B6227" s="68"/>
    </row>
    <row r="6228" customHeight="1" spans="1:2">
      <c r="A6228" s="64"/>
      <c r="B6228" s="68"/>
    </row>
    <row r="6229" customHeight="1" spans="1:2">
      <c r="A6229" s="64"/>
      <c r="B6229" s="68"/>
    </row>
    <row r="6230" customHeight="1" spans="1:2">
      <c r="A6230" s="64"/>
      <c r="B6230" s="68"/>
    </row>
    <row r="6231" customHeight="1" spans="1:2">
      <c r="A6231" s="64"/>
      <c r="B6231" s="68"/>
    </row>
    <row r="6232" customHeight="1" spans="1:2">
      <c r="A6232" s="64"/>
      <c r="B6232" s="68"/>
    </row>
    <row r="6233" customHeight="1" spans="1:2">
      <c r="A6233" s="64"/>
      <c r="B6233" s="68"/>
    </row>
    <row r="6234" customHeight="1" spans="1:2">
      <c r="A6234" s="64"/>
      <c r="B6234" s="68"/>
    </row>
    <row r="6235" customHeight="1" spans="1:2">
      <c r="A6235" s="64"/>
      <c r="B6235" s="68"/>
    </row>
    <row r="6236" customHeight="1" spans="1:2">
      <c r="A6236" s="64"/>
      <c r="B6236" s="68"/>
    </row>
    <row r="6237" customHeight="1" spans="1:2">
      <c r="A6237" s="64"/>
      <c r="B6237" s="68"/>
    </row>
    <row r="6238" customHeight="1" spans="1:2">
      <c r="A6238" s="64"/>
      <c r="B6238" s="68"/>
    </row>
    <row r="6239" customHeight="1" spans="1:2">
      <c r="A6239" s="64"/>
      <c r="B6239" s="68"/>
    </row>
    <row r="6240" customHeight="1" spans="1:2">
      <c r="A6240" s="64"/>
      <c r="B6240" s="68"/>
    </row>
    <row r="6241" customHeight="1" spans="1:2">
      <c r="A6241" s="64"/>
      <c r="B6241" s="68"/>
    </row>
    <row r="6242" customHeight="1" spans="1:2">
      <c r="A6242" s="64"/>
      <c r="B6242" s="68"/>
    </row>
    <row r="6243" customHeight="1" spans="1:2">
      <c r="A6243" s="64"/>
      <c r="B6243" s="68"/>
    </row>
    <row r="6244" customHeight="1" spans="1:2">
      <c r="A6244" s="64"/>
      <c r="B6244" s="68"/>
    </row>
    <row r="6245" customHeight="1" spans="1:2">
      <c r="A6245" s="64"/>
      <c r="B6245" s="68"/>
    </row>
    <row r="6246" customHeight="1" spans="1:2">
      <c r="A6246" s="64"/>
      <c r="B6246" s="68"/>
    </row>
    <row r="6247" customHeight="1" spans="1:1">
      <c r="A6247" s="64"/>
    </row>
    <row r="6248" customHeight="1" spans="1:1">
      <c r="A6248" s="64"/>
    </row>
    <row r="6249" customHeight="1" spans="1:1">
      <c r="A6249" s="64"/>
    </row>
    <row r="6250" customHeight="1" spans="1:1">
      <c r="A6250" s="64"/>
    </row>
  </sheetData>
  <mergeCells count="1">
    <mergeCell ref="A2:B2"/>
  </mergeCells>
  <printOptions horizontalCentered="1"/>
  <pageMargins left="0.160416666666667" right="0.160416666666667" top="0.605555555555556" bottom="0.605555555555556" header="0.302777777777778" footer="0.302777777777778"/>
  <pageSetup paperSize="8" scale="170" fitToHeight="0" orientation="landscape"/>
  <headerFooter alignWithMargins="0">
    <oddFooter>&amp;C第 &amp;P 页，共 &amp;N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A1" sqref="A1"/>
    </sheetView>
  </sheetViews>
  <sheetFormatPr defaultColWidth="8" defaultRowHeight="13.5" outlineLevelCol="3"/>
  <cols>
    <col min="1" max="1" width="40.625" style="111" customWidth="1"/>
    <col min="2" max="2" width="27.125" style="111" customWidth="1"/>
    <col min="3" max="3" width="40.5" style="111" customWidth="1"/>
    <col min="4" max="4" width="27.125" style="111" customWidth="1"/>
    <col min="5" max="16384" width="8" style="246"/>
  </cols>
  <sheetData>
    <row r="1" ht="14.25" spans="1:1">
      <c r="A1" s="3" t="s">
        <v>2728</v>
      </c>
    </row>
    <row r="2" ht="35.25" customHeight="1" spans="1:4">
      <c r="A2" s="217" t="s">
        <v>2729</v>
      </c>
      <c r="B2" s="218"/>
      <c r="C2" s="218"/>
      <c r="D2" s="218"/>
    </row>
    <row r="3" ht="14.25" customHeight="1" spans="1:4">
      <c r="A3" s="226"/>
      <c r="B3" s="226"/>
      <c r="C3" s="131"/>
      <c r="D3" s="247" t="s">
        <v>2730</v>
      </c>
    </row>
    <row r="4" ht="18.75" customHeight="1" spans="1:4">
      <c r="A4" s="156" t="s">
        <v>2050</v>
      </c>
      <c r="B4" s="156"/>
      <c r="C4" s="156"/>
      <c r="D4" s="158" t="s">
        <v>2672</v>
      </c>
    </row>
    <row r="5" ht="18.75" customHeight="1" spans="1:4">
      <c r="A5" s="160" t="s">
        <v>2731</v>
      </c>
      <c r="B5" s="159" t="s">
        <v>2732</v>
      </c>
      <c r="C5" s="160" t="s">
        <v>2731</v>
      </c>
      <c r="D5" s="159" t="s">
        <v>2732</v>
      </c>
    </row>
    <row r="6" ht="35.25" customHeight="1" spans="1:4">
      <c r="A6" s="162" t="s">
        <v>2733</v>
      </c>
      <c r="B6" s="169">
        <v>8694600</v>
      </c>
      <c r="C6" s="162" t="s">
        <v>2734</v>
      </c>
      <c r="D6" s="169">
        <v>38326086.38</v>
      </c>
    </row>
    <row r="7" ht="27" customHeight="1" spans="1:4">
      <c r="A7" s="204" t="s">
        <v>2735</v>
      </c>
      <c r="B7" s="169">
        <v>673200</v>
      </c>
      <c r="C7" s="162" t="s">
        <v>2736</v>
      </c>
      <c r="D7" s="169">
        <v>11879783.31</v>
      </c>
    </row>
    <row r="8" ht="27" customHeight="1" spans="1:4">
      <c r="A8" s="162" t="s">
        <v>2737</v>
      </c>
      <c r="B8" s="169">
        <v>43820932.94</v>
      </c>
      <c r="C8" s="162" t="s">
        <v>2738</v>
      </c>
      <c r="D8" s="169">
        <v>1055000</v>
      </c>
    </row>
    <row r="9" ht="27" customHeight="1" spans="1:4">
      <c r="A9" s="162" t="s">
        <v>2739</v>
      </c>
      <c r="B9" s="169">
        <v>38326086.38</v>
      </c>
      <c r="C9" s="162" t="s">
        <v>2740</v>
      </c>
      <c r="D9" s="169">
        <v>0</v>
      </c>
    </row>
    <row r="10" ht="27" customHeight="1" spans="1:4">
      <c r="A10" s="162" t="s">
        <v>2741</v>
      </c>
      <c r="B10" s="169">
        <v>226330</v>
      </c>
      <c r="C10" s="162" t="s">
        <v>2742</v>
      </c>
      <c r="D10" s="169">
        <v>814114.87</v>
      </c>
    </row>
    <row r="11" ht="27" customHeight="1" spans="1:4">
      <c r="A11" s="204" t="s">
        <v>2743</v>
      </c>
      <c r="B11" s="169">
        <v>0</v>
      </c>
      <c r="C11" s="163" t="s">
        <v>2689</v>
      </c>
      <c r="D11" s="163" t="s">
        <v>2689</v>
      </c>
    </row>
    <row r="12" ht="27" customHeight="1" spans="1:4">
      <c r="A12" s="204" t="s">
        <v>2744</v>
      </c>
      <c r="B12" s="169">
        <v>1188825.9</v>
      </c>
      <c r="C12" s="163" t="s">
        <v>2689</v>
      </c>
      <c r="D12" s="163" t="s">
        <v>2689</v>
      </c>
    </row>
    <row r="13" ht="27" customHeight="1" spans="1:4">
      <c r="A13" s="162" t="s">
        <v>2745</v>
      </c>
      <c r="B13" s="169">
        <v>0</v>
      </c>
      <c r="C13" s="163" t="s">
        <v>2689</v>
      </c>
      <c r="D13" s="163" t="s">
        <v>2689</v>
      </c>
    </row>
    <row r="14" ht="27" customHeight="1" spans="1:4">
      <c r="A14" s="162" t="s">
        <v>2746</v>
      </c>
      <c r="B14" s="169">
        <v>0</v>
      </c>
      <c r="C14" s="163" t="s">
        <v>2689</v>
      </c>
      <c r="D14" s="163" t="s">
        <v>2689</v>
      </c>
    </row>
    <row r="15" ht="27" customHeight="1" spans="1:4">
      <c r="A15" s="162" t="s">
        <v>2747</v>
      </c>
      <c r="B15" s="169">
        <v>8.09</v>
      </c>
      <c r="C15" s="163" t="s">
        <v>2689</v>
      </c>
      <c r="D15" s="163" t="s">
        <v>2689</v>
      </c>
    </row>
    <row r="16" ht="27" customHeight="1" spans="1:4">
      <c r="A16" s="162" t="s">
        <v>2748</v>
      </c>
      <c r="B16" s="169">
        <f>B6+B8+B11+B12+B13+B14+B15</f>
        <v>53704366.93</v>
      </c>
      <c r="C16" s="162" t="s">
        <v>2749</v>
      </c>
      <c r="D16" s="169">
        <f>D6+D7+D8+D9+D10</f>
        <v>52074984.56</v>
      </c>
    </row>
    <row r="17" ht="27" customHeight="1" spans="1:4">
      <c r="A17" s="162" t="s">
        <v>2750</v>
      </c>
      <c r="B17" s="169">
        <v>0</v>
      </c>
      <c r="C17" s="162" t="s">
        <v>2751</v>
      </c>
      <c r="D17" s="169">
        <v>0</v>
      </c>
    </row>
    <row r="18" ht="27" customHeight="1" spans="1:4">
      <c r="A18" s="162" t="s">
        <v>2752</v>
      </c>
      <c r="B18" s="169">
        <v>0</v>
      </c>
      <c r="C18" s="162" t="s">
        <v>2753</v>
      </c>
      <c r="D18" s="169">
        <v>0</v>
      </c>
    </row>
    <row r="19" ht="27" customHeight="1" spans="1:4">
      <c r="A19" s="162" t="s">
        <v>2754</v>
      </c>
      <c r="B19" s="169">
        <f>B16+B17+B18</f>
        <v>53704366.93</v>
      </c>
      <c r="C19" s="162" t="s">
        <v>2755</v>
      </c>
      <c r="D19" s="169">
        <f>D16+D17+D18</f>
        <v>52074984.56</v>
      </c>
    </row>
    <row r="20" ht="27" customHeight="1" spans="1:4">
      <c r="A20" s="163" t="s">
        <v>2689</v>
      </c>
      <c r="B20" s="163" t="s">
        <v>2689</v>
      </c>
      <c r="C20" s="162" t="s">
        <v>2756</v>
      </c>
      <c r="D20" s="169">
        <f>B19-D19</f>
        <v>1629382.37</v>
      </c>
    </row>
    <row r="21" ht="27" customHeight="1" spans="1:4">
      <c r="A21" s="162" t="s">
        <v>2757</v>
      </c>
      <c r="B21" s="169">
        <v>37946787.54</v>
      </c>
      <c r="C21" s="162" t="s">
        <v>2758</v>
      </c>
      <c r="D21" s="169">
        <f>B21+D20</f>
        <v>39576169.91</v>
      </c>
    </row>
    <row r="22" ht="14.25" spans="1:4">
      <c r="A22" s="248" t="s">
        <v>2759</v>
      </c>
      <c r="B22" s="169">
        <f>B19+B21</f>
        <v>91651154.47</v>
      </c>
      <c r="C22" s="163" t="s">
        <v>2760</v>
      </c>
      <c r="D22" s="169">
        <f>D19+D21</f>
        <v>91651154.47</v>
      </c>
    </row>
    <row r="23" ht="14.25" spans="1:4">
      <c r="A23" s="239"/>
      <c r="B23" s="239"/>
      <c r="C23" s="239"/>
      <c r="D23" s="221"/>
    </row>
  </sheetData>
  <mergeCells count="1">
    <mergeCell ref="A2:D2"/>
  </mergeCells>
  <printOptions horizontalCentered="1"/>
  <pageMargins left="0.160416666666667" right="0.160416666666667" top="0.605555555555556" bottom="0.605555555555556" header="0.302777777777778" footer="0.302777777777778"/>
  <pageSetup paperSize="8" scale="120" fitToHeight="0" orientation="landscape"/>
  <headerFooter alignWithMargins="0">
    <oddFooter>&amp;C第 &amp;P 页，共 &amp;N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1" sqref="A1"/>
    </sheetView>
  </sheetViews>
  <sheetFormatPr defaultColWidth="8" defaultRowHeight="13.5" outlineLevelCol="3"/>
  <cols>
    <col min="1" max="4" width="33.375" style="111"/>
    <col min="5" max="16384" width="8" style="112"/>
  </cols>
  <sheetData>
    <row r="1" ht="14.25" spans="1:1">
      <c r="A1" s="3" t="s">
        <v>2761</v>
      </c>
    </row>
    <row r="2" ht="48" customHeight="1" spans="1:4">
      <c r="A2" s="240" t="s">
        <v>2762</v>
      </c>
      <c r="B2" s="241"/>
      <c r="C2" s="241"/>
      <c r="D2" s="241"/>
    </row>
    <row r="3" ht="14.25" customHeight="1" spans="1:4">
      <c r="A3" s="242"/>
      <c r="B3" s="242"/>
      <c r="C3" s="242"/>
      <c r="D3" s="242"/>
    </row>
    <row r="4" ht="19.5" customHeight="1" spans="1:4">
      <c r="A4" s="131"/>
      <c r="B4" s="243"/>
      <c r="C4" s="131"/>
      <c r="D4" s="208" t="s">
        <v>2763</v>
      </c>
    </row>
    <row r="5" ht="19.5" customHeight="1" spans="1:4">
      <c r="A5" s="134" t="s">
        <v>2050</v>
      </c>
      <c r="B5" s="244"/>
      <c r="C5" s="245"/>
      <c r="D5" s="244" t="s">
        <v>2672</v>
      </c>
    </row>
    <row r="6" ht="28.5" customHeight="1" spans="1:4">
      <c r="A6" s="118" t="s">
        <v>2673</v>
      </c>
      <c r="B6" s="118" t="s">
        <v>2764</v>
      </c>
      <c r="C6" s="118" t="s">
        <v>2673</v>
      </c>
      <c r="D6" s="118" t="s">
        <v>2764</v>
      </c>
    </row>
    <row r="7" ht="28.5" customHeight="1" spans="1:4">
      <c r="A7" s="120" t="s">
        <v>2765</v>
      </c>
      <c r="B7" s="121">
        <v>10850968625.04</v>
      </c>
      <c r="C7" s="120" t="s">
        <v>2766</v>
      </c>
      <c r="D7" s="121">
        <v>20997661919.64</v>
      </c>
    </row>
    <row r="8" ht="28.5" customHeight="1" spans="1:4">
      <c r="A8" s="120" t="s">
        <v>2767</v>
      </c>
      <c r="B8" s="121">
        <v>0</v>
      </c>
      <c r="C8" s="120" t="s">
        <v>2768</v>
      </c>
      <c r="D8" s="121">
        <v>0</v>
      </c>
    </row>
    <row r="9" ht="28.5" customHeight="1" spans="1:4">
      <c r="A9" s="120" t="s">
        <v>2769</v>
      </c>
      <c r="B9" s="121">
        <v>531007793.35</v>
      </c>
      <c r="C9" s="120" t="s">
        <v>2770</v>
      </c>
      <c r="D9" s="121">
        <v>5858297.63</v>
      </c>
    </row>
    <row r="10" ht="28.5" customHeight="1" spans="1:4">
      <c r="A10" s="120" t="s">
        <v>2771</v>
      </c>
      <c r="B10" s="121">
        <v>20598665.85</v>
      </c>
      <c r="C10" s="122" t="s">
        <v>2689</v>
      </c>
      <c r="D10" s="122" t="s">
        <v>2689</v>
      </c>
    </row>
    <row r="11" ht="28.5" customHeight="1" spans="1:4">
      <c r="A11" s="120" t="s">
        <v>2772</v>
      </c>
      <c r="B11" s="121">
        <v>616129.48</v>
      </c>
      <c r="C11" s="122" t="s">
        <v>2689</v>
      </c>
      <c r="D11" s="122" t="s">
        <v>2689</v>
      </c>
    </row>
    <row r="12" ht="28.5" customHeight="1" spans="1:4">
      <c r="A12" s="120" t="s">
        <v>2773</v>
      </c>
      <c r="B12" s="121">
        <f>B7+B8+B9+B10+B11</f>
        <v>11403191213.72</v>
      </c>
      <c r="C12" s="120" t="s">
        <v>2774</v>
      </c>
      <c r="D12" s="121">
        <f>D7+D8+D9</f>
        <v>21003520217.27</v>
      </c>
    </row>
    <row r="13" ht="28.5" customHeight="1" spans="1:4">
      <c r="A13" s="120" t="s">
        <v>2775</v>
      </c>
      <c r="B13" s="121">
        <v>33280000</v>
      </c>
      <c r="C13" s="120" t="s">
        <v>2776</v>
      </c>
      <c r="D13" s="121">
        <v>0</v>
      </c>
    </row>
    <row r="14" ht="28.5" customHeight="1" spans="1:4">
      <c r="A14" s="120" t="s">
        <v>2777</v>
      </c>
      <c r="B14" s="121">
        <v>0</v>
      </c>
      <c r="C14" s="120" t="s">
        <v>2778</v>
      </c>
      <c r="D14" s="121">
        <v>55258213.16</v>
      </c>
    </row>
    <row r="15" ht="28.5" customHeight="1" spans="1:4">
      <c r="A15" s="120" t="s">
        <v>2779</v>
      </c>
      <c r="B15" s="121">
        <f>B12+B13+B14</f>
        <v>11436471213.72</v>
      </c>
      <c r="C15" s="120" t="s">
        <v>2780</v>
      </c>
      <c r="D15" s="121">
        <f>D12+D13+D14</f>
        <v>21058778430.43</v>
      </c>
    </row>
    <row r="16" ht="28.5" customHeight="1" spans="1:4">
      <c r="A16" s="122" t="s">
        <v>2689</v>
      </c>
      <c r="B16" s="122" t="s">
        <v>2689</v>
      </c>
      <c r="C16" s="120" t="s">
        <v>2781</v>
      </c>
      <c r="D16" s="121">
        <f>B15-D15</f>
        <v>-9622307216.71</v>
      </c>
    </row>
    <row r="17" ht="28.5" customHeight="1" spans="1:4">
      <c r="A17" s="120" t="s">
        <v>2782</v>
      </c>
      <c r="B17" s="121">
        <v>22530641153.19</v>
      </c>
      <c r="C17" s="120" t="s">
        <v>2783</v>
      </c>
      <c r="D17" s="121">
        <f>B17+D16</f>
        <v>12908333936.48</v>
      </c>
    </row>
    <row r="18" ht="28.5" customHeight="1" spans="1:4">
      <c r="A18" s="122" t="s">
        <v>2724</v>
      </c>
      <c r="B18" s="121">
        <f>B15+B17</f>
        <v>33967112366.91</v>
      </c>
      <c r="C18" s="122" t="s">
        <v>2784</v>
      </c>
      <c r="D18" s="121">
        <f>D15+D17</f>
        <v>33967112366.91</v>
      </c>
    </row>
    <row r="19" ht="28.5" customHeight="1" spans="1:4">
      <c r="A19" s="152"/>
      <c r="B19" s="152"/>
      <c r="C19" s="152"/>
      <c r="D19" s="128"/>
    </row>
  </sheetData>
  <mergeCells count="1">
    <mergeCell ref="A2:D2"/>
  </mergeCells>
  <printOptions horizontalCentered="1"/>
  <pageMargins left="0.160416666666667" right="0.160416666666667" top="0.605555555555556" bottom="0.605555555555556" header="0.302777777777778" footer="0.302777777777778"/>
  <pageSetup paperSize="8" scale="120" fitToHeight="0" orientation="landscape"/>
  <headerFooter alignWithMargins="0">
    <oddFooter>&amp;C第 &amp;P 页，共 &amp;N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A1" sqref="A1"/>
    </sheetView>
  </sheetViews>
  <sheetFormatPr defaultColWidth="8" defaultRowHeight="13.5" outlineLevelCol="7"/>
  <cols>
    <col min="1" max="1" width="30" style="111"/>
    <col min="2" max="4" width="27.25" style="111"/>
    <col min="5" max="5" width="32" style="111"/>
    <col min="6" max="6" width="27.25" style="111"/>
    <col min="7" max="7" width="26.875" style="111"/>
    <col min="8" max="8" width="27.25" style="111"/>
    <col min="9" max="16384" width="8" style="112"/>
  </cols>
  <sheetData>
    <row r="1" ht="14.25" spans="1:1">
      <c r="A1" s="3" t="s">
        <v>2785</v>
      </c>
    </row>
    <row r="2" ht="48" customHeight="1" spans="1:8">
      <c r="A2" s="217" t="s">
        <v>2786</v>
      </c>
      <c r="B2" s="218"/>
      <c r="C2" s="218"/>
      <c r="D2" s="218"/>
      <c r="E2" s="218"/>
      <c r="F2" s="218"/>
      <c r="G2" s="218"/>
      <c r="H2" s="218"/>
    </row>
    <row r="3" ht="14.25" customHeight="1" spans="1:8">
      <c r="A3" s="223"/>
      <c r="B3" s="223"/>
      <c r="C3" s="223"/>
      <c r="D3" s="223"/>
      <c r="E3" s="223"/>
      <c r="F3" s="223"/>
      <c r="G3" s="223"/>
      <c r="H3" s="223"/>
    </row>
    <row r="4" ht="19.5" customHeight="1" spans="1:8">
      <c r="A4" s="131"/>
      <c r="B4" s="131"/>
      <c r="C4" s="131"/>
      <c r="D4" s="131"/>
      <c r="E4" s="131"/>
      <c r="F4" s="131"/>
      <c r="G4" s="131"/>
      <c r="H4" s="208" t="s">
        <v>2787</v>
      </c>
    </row>
    <row r="5" ht="19.5" customHeight="1" spans="1:8">
      <c r="A5" s="156" t="s">
        <v>2050</v>
      </c>
      <c r="B5" s="156"/>
      <c r="C5" s="156"/>
      <c r="D5" s="157"/>
      <c r="E5" s="156"/>
      <c r="F5" s="156"/>
      <c r="G5" s="156"/>
      <c r="H5" s="158" t="s">
        <v>2672</v>
      </c>
    </row>
    <row r="6" ht="37.5" customHeight="1" spans="1:8">
      <c r="A6" s="160" t="s">
        <v>2673</v>
      </c>
      <c r="B6" s="160" t="s">
        <v>2788</v>
      </c>
      <c r="C6" s="159" t="s">
        <v>2789</v>
      </c>
      <c r="D6" s="159" t="s">
        <v>2790</v>
      </c>
      <c r="E6" s="160" t="s">
        <v>2673</v>
      </c>
      <c r="F6" s="159" t="s">
        <v>2788</v>
      </c>
      <c r="G6" s="159" t="s">
        <v>2789</v>
      </c>
      <c r="H6" s="159" t="s">
        <v>2790</v>
      </c>
    </row>
    <row r="7" ht="28.5" customHeight="1" spans="1:8">
      <c r="A7" s="162" t="s">
        <v>2791</v>
      </c>
      <c r="B7" s="169">
        <f t="shared" ref="B7:B9" si="0">C7+D7</f>
        <v>40468441128.33</v>
      </c>
      <c r="C7" s="169">
        <f>C8+C9</f>
        <v>14704533865.14</v>
      </c>
      <c r="D7" s="169">
        <f>D8+D9</f>
        <v>25763907263.19</v>
      </c>
      <c r="E7" s="162" t="s">
        <v>2792</v>
      </c>
      <c r="F7" s="169">
        <f t="shared" ref="F7:F10" si="1">G7+H7</f>
        <v>24561309271.6</v>
      </c>
      <c r="G7" s="169">
        <f>G8+G9+G10+G11</f>
        <v>16175297717.25</v>
      </c>
      <c r="H7" s="169">
        <f>H8+H9+H10</f>
        <v>8386011554.35</v>
      </c>
    </row>
    <row r="8" ht="28.5" customHeight="1" spans="1:8">
      <c r="A8" s="162" t="s">
        <v>2793</v>
      </c>
      <c r="B8" s="169">
        <f t="shared" si="0"/>
        <v>29288195765.7</v>
      </c>
      <c r="C8" s="169">
        <v>13300195545.99</v>
      </c>
      <c r="D8" s="169">
        <v>15988000219.71</v>
      </c>
      <c r="E8" s="162" t="s">
        <v>2794</v>
      </c>
      <c r="F8" s="169">
        <f t="shared" si="1"/>
        <v>9676314818.64</v>
      </c>
      <c r="G8" s="169">
        <v>9661204596.99</v>
      </c>
      <c r="H8" s="169">
        <v>15110221.65</v>
      </c>
    </row>
    <row r="9" ht="28.5" customHeight="1" spans="1:8">
      <c r="A9" s="170" t="s">
        <v>2795</v>
      </c>
      <c r="B9" s="180">
        <f t="shared" si="0"/>
        <v>11180245362.63</v>
      </c>
      <c r="C9" s="180">
        <v>1404338319.15</v>
      </c>
      <c r="D9" s="169">
        <v>9775907043.48</v>
      </c>
      <c r="E9" s="162" t="s">
        <v>2796</v>
      </c>
      <c r="F9" s="180">
        <f t="shared" si="1"/>
        <v>11656320573.98</v>
      </c>
      <c r="G9" s="180">
        <v>3285419241.28</v>
      </c>
      <c r="H9" s="169">
        <v>8370901332.7</v>
      </c>
    </row>
    <row r="10" ht="28.5" customHeight="1" spans="1:8">
      <c r="A10" s="174" t="s">
        <v>2737</v>
      </c>
      <c r="B10" s="178">
        <f>C10</f>
        <v>0</v>
      </c>
      <c r="C10" s="178">
        <v>0</v>
      </c>
      <c r="D10" s="163" t="s">
        <v>2689</v>
      </c>
      <c r="E10" s="162" t="s">
        <v>2797</v>
      </c>
      <c r="F10" s="178">
        <f t="shared" si="1"/>
        <v>1233321274.17</v>
      </c>
      <c r="G10" s="178">
        <v>1233321274.17</v>
      </c>
      <c r="H10" s="169">
        <v>0</v>
      </c>
    </row>
    <row r="11" ht="28.5" customHeight="1" spans="1:8">
      <c r="A11" s="162" t="s">
        <v>2769</v>
      </c>
      <c r="B11" s="169">
        <f t="shared" ref="B11" si="2">C11+D11</f>
        <v>2735671555.12</v>
      </c>
      <c r="C11" s="169">
        <v>1604095248.17</v>
      </c>
      <c r="D11" s="169">
        <v>1131576306.95</v>
      </c>
      <c r="E11" s="162" t="s">
        <v>2798</v>
      </c>
      <c r="F11" s="169">
        <f>G11</f>
        <v>1995352604.81</v>
      </c>
      <c r="G11" s="169">
        <v>1995352604.81</v>
      </c>
      <c r="H11" s="163" t="s">
        <v>2689</v>
      </c>
    </row>
    <row r="12" ht="28.5" customHeight="1" spans="1:8">
      <c r="A12" s="162" t="s">
        <v>2771</v>
      </c>
      <c r="B12" s="169">
        <f>D12</f>
        <v>26945300.61</v>
      </c>
      <c r="C12" s="163" t="s">
        <v>2689</v>
      </c>
      <c r="D12" s="169">
        <v>26945300.61</v>
      </c>
      <c r="E12" s="162" t="s">
        <v>2768</v>
      </c>
      <c r="F12" s="169">
        <f>H12</f>
        <v>213935013.57</v>
      </c>
      <c r="G12" s="163" t="s">
        <v>2689</v>
      </c>
      <c r="H12" s="169">
        <v>213935013.57</v>
      </c>
    </row>
    <row r="13" ht="28.5" customHeight="1" spans="1:8">
      <c r="A13" s="162" t="s">
        <v>2772</v>
      </c>
      <c r="B13" s="169">
        <f>C13+D13</f>
        <v>960069740</v>
      </c>
      <c r="C13" s="169">
        <v>84989134.38</v>
      </c>
      <c r="D13" s="169">
        <v>875080605.62</v>
      </c>
      <c r="E13" s="162" t="s">
        <v>2770</v>
      </c>
      <c r="F13" s="169">
        <f t="shared" ref="F13" si="3">G13+H13</f>
        <v>2600198333.58</v>
      </c>
      <c r="G13" s="169">
        <v>1274404753.76</v>
      </c>
      <c r="H13" s="169">
        <v>1325793579.82</v>
      </c>
    </row>
    <row r="14" ht="28.5" customHeight="1" spans="1:8">
      <c r="A14" s="162" t="s">
        <v>2773</v>
      </c>
      <c r="B14" s="169">
        <f>B7+B10+B11+B12+B13</f>
        <v>44191127724.06</v>
      </c>
      <c r="C14" s="169">
        <f>C7+C10+C11+C13</f>
        <v>16393618247.69</v>
      </c>
      <c r="D14" s="169">
        <f>D7+D11+D12+D13</f>
        <v>27797509476.37</v>
      </c>
      <c r="E14" s="162" t="s">
        <v>2774</v>
      </c>
      <c r="F14" s="169">
        <f>F7+F12+F13</f>
        <v>27375442618.75</v>
      </c>
      <c r="G14" s="169">
        <f>G7+G13</f>
        <v>17449702471.01</v>
      </c>
      <c r="H14" s="169">
        <f>H7+H12+H13</f>
        <v>9925740147.74</v>
      </c>
    </row>
    <row r="15" ht="28.5" customHeight="1" spans="1:8">
      <c r="A15" s="162" t="s">
        <v>2775</v>
      </c>
      <c r="B15" s="169">
        <f>C15+D15</f>
        <v>0</v>
      </c>
      <c r="C15" s="169">
        <v>0</v>
      </c>
      <c r="D15" s="169">
        <v>0</v>
      </c>
      <c r="E15" s="162" t="s">
        <v>2776</v>
      </c>
      <c r="F15" s="169">
        <f>G15+H15</f>
        <v>0</v>
      </c>
      <c r="G15" s="169">
        <v>0</v>
      </c>
      <c r="H15" s="169">
        <v>0</v>
      </c>
    </row>
    <row r="16" ht="28.5" customHeight="1" spans="1:8">
      <c r="A16" s="162" t="s">
        <v>2777</v>
      </c>
      <c r="B16" s="169">
        <f>C16+D16</f>
        <v>0</v>
      </c>
      <c r="C16" s="169">
        <v>0</v>
      </c>
      <c r="D16" s="169">
        <v>0</v>
      </c>
      <c r="E16" s="162" t="s">
        <v>2778</v>
      </c>
      <c r="F16" s="169">
        <f>G16+H16</f>
        <v>0</v>
      </c>
      <c r="G16" s="169">
        <v>0</v>
      </c>
      <c r="H16" s="169">
        <v>0</v>
      </c>
    </row>
    <row r="17" ht="28.5" customHeight="1" spans="1:8">
      <c r="A17" s="162" t="s">
        <v>2779</v>
      </c>
      <c r="B17" s="169">
        <f t="shared" ref="B17:D17" si="4">B14+B15+B16</f>
        <v>44191127724.06</v>
      </c>
      <c r="C17" s="169">
        <f t="shared" si="4"/>
        <v>16393618247.69</v>
      </c>
      <c r="D17" s="169">
        <f t="shared" si="4"/>
        <v>27797509476.37</v>
      </c>
      <c r="E17" s="162" t="s">
        <v>2780</v>
      </c>
      <c r="F17" s="169">
        <f>F14+F15+F16</f>
        <v>27375442618.75</v>
      </c>
      <c r="G17" s="169">
        <f>G14+G15+G16</f>
        <v>17449702471.01</v>
      </c>
      <c r="H17" s="169">
        <f>H14+H15+H16</f>
        <v>9925740147.74</v>
      </c>
    </row>
    <row r="18" ht="28.5" customHeight="1" spans="1:8">
      <c r="A18" s="163" t="s">
        <v>2689</v>
      </c>
      <c r="B18" s="163" t="s">
        <v>2689</v>
      </c>
      <c r="C18" s="163" t="s">
        <v>2689</v>
      </c>
      <c r="D18" s="163" t="s">
        <v>2689</v>
      </c>
      <c r="E18" s="162" t="s">
        <v>2781</v>
      </c>
      <c r="F18" s="169">
        <f>B17-F17</f>
        <v>16815685105.31</v>
      </c>
      <c r="G18" s="169">
        <f>C17-G17</f>
        <v>-1056084223.32</v>
      </c>
      <c r="H18" s="169">
        <f>D17-H17</f>
        <v>17871769328.63</v>
      </c>
    </row>
    <row r="19" ht="28.5" customHeight="1" spans="1:8">
      <c r="A19" s="162" t="s">
        <v>2782</v>
      </c>
      <c r="B19" s="169">
        <f>C19+D19</f>
        <v>118165459356.81</v>
      </c>
      <c r="C19" s="169">
        <v>32920200750.3</v>
      </c>
      <c r="D19" s="169">
        <v>85245258606.51</v>
      </c>
      <c r="E19" s="162" t="s">
        <v>2783</v>
      </c>
      <c r="F19" s="169">
        <f>B19+F18</f>
        <v>134981144462.12</v>
      </c>
      <c r="G19" s="169">
        <f>C19+G18</f>
        <v>31864116526.98</v>
      </c>
      <c r="H19" s="169">
        <f>D19+H18</f>
        <v>103117027935.14</v>
      </c>
    </row>
    <row r="20" ht="28.5" customHeight="1" spans="1:8">
      <c r="A20" s="163" t="s">
        <v>2799</v>
      </c>
      <c r="B20" s="169">
        <f t="shared" ref="B20:D20" si="5">B17+B19</f>
        <v>162356587080.87</v>
      </c>
      <c r="C20" s="169">
        <f t="shared" si="5"/>
        <v>49313818997.99</v>
      </c>
      <c r="D20" s="169">
        <f t="shared" si="5"/>
        <v>113042768082.88</v>
      </c>
      <c r="E20" s="163" t="s">
        <v>2799</v>
      </c>
      <c r="F20" s="169">
        <f>F17+F19</f>
        <v>162356587080.87</v>
      </c>
      <c r="G20" s="169">
        <f>G17+G19</f>
        <v>49313818997.99</v>
      </c>
      <c r="H20" s="169">
        <f>H17+H19</f>
        <v>113042768082.88</v>
      </c>
    </row>
    <row r="21" ht="28.5" customHeight="1" spans="1:8">
      <c r="A21" s="239"/>
      <c r="B21" s="239"/>
      <c r="C21" s="239"/>
      <c r="D21" s="239"/>
      <c r="E21" s="219"/>
      <c r="F21" s="219"/>
      <c r="G21" s="219"/>
      <c r="H21" s="221"/>
    </row>
  </sheetData>
  <mergeCells count="1">
    <mergeCell ref="A2:H2"/>
  </mergeCells>
  <printOptions horizontalCentered="1"/>
  <pageMargins left="0.161111111111111" right="0.161111111111111" top="0.60625" bottom="0.60625" header="0.302777777777778" footer="0.302777777777778"/>
  <pageSetup paperSize="8" scale="86" fitToHeight="0" orientation="landscape"/>
  <headerFooter alignWithMargins="0">
    <oddFooter>&amp;C第 &amp;P 页，共 &amp;N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A1" sqref="A1"/>
    </sheetView>
  </sheetViews>
  <sheetFormatPr defaultColWidth="8" defaultRowHeight="13.5" outlineLevelCol="3"/>
  <cols>
    <col min="1" max="1" width="45.5" style="111"/>
    <col min="2" max="2" width="28.875" style="111"/>
    <col min="3" max="3" width="45.5" style="111"/>
    <col min="4" max="4" width="28.875" style="111"/>
    <col min="5" max="16384" width="8" style="112"/>
  </cols>
  <sheetData>
    <row r="1" ht="14.25" spans="1:1">
      <c r="A1" s="3" t="s">
        <v>2800</v>
      </c>
    </row>
    <row r="2" ht="48" customHeight="1" spans="1:4">
      <c r="A2" s="217" t="s">
        <v>2801</v>
      </c>
      <c r="B2" s="225"/>
      <c r="C2" s="218"/>
      <c r="D2" s="225"/>
    </row>
    <row r="3" ht="21" customHeight="1" spans="1:4">
      <c r="A3" s="226"/>
      <c r="B3" s="227"/>
      <c r="C3" s="131"/>
      <c r="D3" s="228" t="s">
        <v>2802</v>
      </c>
    </row>
    <row r="4" ht="21" customHeight="1" spans="1:4">
      <c r="A4" s="156" t="s">
        <v>2050</v>
      </c>
      <c r="B4" s="229"/>
      <c r="C4" s="156"/>
      <c r="D4" s="230" t="s">
        <v>2672</v>
      </c>
    </row>
    <row r="5" ht="30" customHeight="1" spans="1:4">
      <c r="A5" s="160" t="s">
        <v>2731</v>
      </c>
      <c r="B5" s="159" t="s">
        <v>2732</v>
      </c>
      <c r="C5" s="160" t="s">
        <v>1695</v>
      </c>
      <c r="D5" s="161" t="s">
        <v>2732</v>
      </c>
    </row>
    <row r="6" ht="30" customHeight="1" spans="1:4">
      <c r="A6" s="231" t="s">
        <v>2791</v>
      </c>
      <c r="B6" s="169">
        <v>2964390276.01</v>
      </c>
      <c r="C6" s="137" t="s">
        <v>2792</v>
      </c>
      <c r="D6" s="190">
        <f>(D7+D8)</f>
        <v>3230049355.8</v>
      </c>
    </row>
    <row r="7" ht="30" customHeight="1" spans="1:4">
      <c r="A7" s="231" t="s">
        <v>2803</v>
      </c>
      <c r="B7" s="169">
        <v>0</v>
      </c>
      <c r="C7" s="162" t="s">
        <v>2804</v>
      </c>
      <c r="D7" s="169">
        <v>1710071965.02</v>
      </c>
    </row>
    <row r="8" ht="30" customHeight="1" spans="1:4">
      <c r="A8" s="231" t="s">
        <v>2805</v>
      </c>
      <c r="B8" s="169">
        <v>5857458.65</v>
      </c>
      <c r="C8" s="162" t="s">
        <v>2806</v>
      </c>
      <c r="D8" s="169">
        <v>1519977390.78</v>
      </c>
    </row>
    <row r="9" ht="30" customHeight="1" spans="1:4">
      <c r="A9" s="232" t="s">
        <v>2807</v>
      </c>
      <c r="B9" s="180">
        <v>0</v>
      </c>
      <c r="C9" s="162" t="s">
        <v>2808</v>
      </c>
      <c r="D9" s="169">
        <v>0</v>
      </c>
    </row>
    <row r="10" ht="30" customHeight="1" spans="1:4">
      <c r="A10" s="233" t="s">
        <v>2737</v>
      </c>
      <c r="B10" s="178">
        <v>1803839763.08</v>
      </c>
      <c r="C10" s="162" t="s">
        <v>2770</v>
      </c>
      <c r="D10" s="169">
        <v>159105961.61</v>
      </c>
    </row>
    <row r="11" ht="30" customHeight="1" spans="1:4">
      <c r="A11" s="231" t="s">
        <v>2809</v>
      </c>
      <c r="B11" s="169">
        <v>1803839763.08</v>
      </c>
      <c r="C11" s="163" t="s">
        <v>2689</v>
      </c>
      <c r="D11" s="163" t="s">
        <v>2689</v>
      </c>
    </row>
    <row r="12" ht="30" customHeight="1" spans="1:4">
      <c r="A12" s="234" t="s">
        <v>2769</v>
      </c>
      <c r="B12" s="169">
        <v>47496053.38</v>
      </c>
      <c r="C12" s="163" t="s">
        <v>2689</v>
      </c>
      <c r="D12" s="163" t="s">
        <v>2689</v>
      </c>
    </row>
    <row r="13" ht="30" customHeight="1" spans="1:4">
      <c r="A13" s="233" t="s">
        <v>2810</v>
      </c>
      <c r="B13" s="180">
        <v>1178070.53</v>
      </c>
      <c r="C13" s="163" t="s">
        <v>2689</v>
      </c>
      <c r="D13" s="181" t="s">
        <v>2689</v>
      </c>
    </row>
    <row r="14" ht="30" customHeight="1" spans="1:4">
      <c r="A14" s="235" t="s">
        <v>2811</v>
      </c>
      <c r="B14" s="190">
        <f>B6+B10+B12+B13</f>
        <v>4816904163</v>
      </c>
      <c r="C14" s="236" t="s">
        <v>2774</v>
      </c>
      <c r="D14" s="190">
        <f>D6+D9+D10</f>
        <v>3389155317.41</v>
      </c>
    </row>
    <row r="15" ht="30" customHeight="1" spans="1:4">
      <c r="A15" s="231" t="s">
        <v>2812</v>
      </c>
      <c r="B15" s="191">
        <v>0</v>
      </c>
      <c r="C15" s="237" t="s">
        <v>2776</v>
      </c>
      <c r="D15" s="169">
        <v>0</v>
      </c>
    </row>
    <row r="16" ht="30" customHeight="1" spans="1:4">
      <c r="A16" s="231" t="s">
        <v>2813</v>
      </c>
      <c r="B16" s="193">
        <v>0</v>
      </c>
      <c r="C16" s="237" t="s">
        <v>2778</v>
      </c>
      <c r="D16" s="180">
        <v>0</v>
      </c>
    </row>
    <row r="17" ht="30" customHeight="1" spans="1:4">
      <c r="A17" s="235" t="s">
        <v>2814</v>
      </c>
      <c r="B17" s="214">
        <f>B14+B15+B16</f>
        <v>4816904163</v>
      </c>
      <c r="C17" s="137" t="s">
        <v>2780</v>
      </c>
      <c r="D17" s="121">
        <f>D14+D15+D16</f>
        <v>3389155317.41</v>
      </c>
    </row>
    <row r="18" ht="30" customHeight="1" spans="1:4">
      <c r="A18" s="163" t="s">
        <v>2689</v>
      </c>
      <c r="B18" s="163" t="s">
        <v>2689</v>
      </c>
      <c r="C18" s="137" t="s">
        <v>2781</v>
      </c>
      <c r="D18" s="121">
        <f>B17-D17</f>
        <v>1427748845.59</v>
      </c>
    </row>
    <row r="19" ht="30" customHeight="1" spans="1:4">
      <c r="A19" s="231" t="s">
        <v>2815</v>
      </c>
      <c r="B19" s="180">
        <v>2742791607.34</v>
      </c>
      <c r="C19" s="137" t="s">
        <v>2783</v>
      </c>
      <c r="D19" s="121">
        <f>B19+D18</f>
        <v>4170540452.93</v>
      </c>
    </row>
    <row r="20" ht="30" customHeight="1" spans="1:4">
      <c r="A20" s="238" t="s">
        <v>2759</v>
      </c>
      <c r="B20" s="200">
        <f>B17+B19</f>
        <v>7559695770.34</v>
      </c>
      <c r="C20" s="185" t="s">
        <v>2760</v>
      </c>
      <c r="D20" s="121">
        <f>D17+D19</f>
        <v>7559695770.34</v>
      </c>
    </row>
    <row r="21" ht="30" customHeight="1" spans="1:4">
      <c r="A21" s="239"/>
      <c r="C21" s="216"/>
      <c r="D21" s="221"/>
    </row>
  </sheetData>
  <mergeCells count="1">
    <mergeCell ref="A2:D2"/>
  </mergeCells>
  <printOptions horizontalCentered="1"/>
  <pageMargins left="0.160416666666667" right="0.160416666666667" top="0.605555555555556" bottom="0.605555555555556" header="0.302777777777778" footer="0.302777777777778"/>
  <pageSetup paperSize="8" scale="120" fitToHeight="0" orientation="landscape"/>
  <headerFooter alignWithMargins="0">
    <oddFooter>&amp;C第 &amp;P 页，共 &amp;N 页</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C14" sqref="C14"/>
    </sheetView>
  </sheetViews>
  <sheetFormatPr defaultColWidth="8" defaultRowHeight="13.5" outlineLevelCol="3"/>
  <cols>
    <col min="1" max="1" width="37.25" style="111"/>
    <col min="2" max="2" width="28.625" style="111"/>
    <col min="3" max="3" width="37.25" style="111"/>
    <col min="4" max="4" width="32.125" style="111"/>
    <col min="5" max="16384" width="8" style="112"/>
  </cols>
  <sheetData>
    <row r="1" ht="14.25" spans="1:1">
      <c r="A1" s="3" t="s">
        <v>2816</v>
      </c>
    </row>
    <row r="2" ht="48" customHeight="1" spans="1:4">
      <c r="A2" s="217" t="s">
        <v>2817</v>
      </c>
      <c r="B2" s="218"/>
      <c r="C2" s="218"/>
      <c r="D2" s="218"/>
    </row>
    <row r="3" ht="14.25" customHeight="1" spans="1:4">
      <c r="A3" s="223"/>
      <c r="B3" s="223"/>
      <c r="C3" s="223"/>
      <c r="D3" s="223"/>
    </row>
    <row r="4" ht="19.5" customHeight="1" spans="1:4">
      <c r="A4" s="131"/>
      <c r="B4" s="131"/>
      <c r="C4" s="131"/>
      <c r="D4" s="208" t="s">
        <v>2818</v>
      </c>
    </row>
    <row r="5" ht="19.5" customHeight="1" spans="1:4">
      <c r="A5" s="156" t="s">
        <v>2050</v>
      </c>
      <c r="B5" s="156"/>
      <c r="C5" s="224"/>
      <c r="D5" s="158" t="s">
        <v>2672</v>
      </c>
    </row>
    <row r="6" ht="28.5" customHeight="1" spans="1:4">
      <c r="A6" s="159" t="s">
        <v>2673</v>
      </c>
      <c r="B6" s="159" t="s">
        <v>2764</v>
      </c>
      <c r="C6" s="159" t="s">
        <v>2673</v>
      </c>
      <c r="D6" s="159" t="s">
        <v>2764</v>
      </c>
    </row>
    <row r="7" ht="28.5" customHeight="1" spans="1:4">
      <c r="A7" s="162" t="s">
        <v>2819</v>
      </c>
      <c r="B7" s="169">
        <v>1357962663.7</v>
      </c>
      <c r="C7" s="162" t="s">
        <v>2820</v>
      </c>
      <c r="D7" s="169">
        <v>1176020701.6</v>
      </c>
    </row>
    <row r="8" ht="28.5" customHeight="1" spans="1:4">
      <c r="A8" s="162" t="s">
        <v>2737</v>
      </c>
      <c r="B8" s="169">
        <v>0</v>
      </c>
      <c r="C8" s="162" t="s">
        <v>2821</v>
      </c>
      <c r="D8" s="169">
        <v>59125382.15</v>
      </c>
    </row>
    <row r="9" ht="28.5" customHeight="1" spans="1:4">
      <c r="A9" s="162" t="s">
        <v>2769</v>
      </c>
      <c r="B9" s="169">
        <v>1262162273.47</v>
      </c>
      <c r="C9" s="162" t="s">
        <v>2822</v>
      </c>
      <c r="D9" s="169">
        <v>2166723</v>
      </c>
    </row>
    <row r="10" ht="28.5" customHeight="1" spans="1:4">
      <c r="A10" s="162" t="s">
        <v>2823</v>
      </c>
      <c r="B10" s="169">
        <v>17055</v>
      </c>
      <c r="C10" s="162" t="s">
        <v>2824</v>
      </c>
      <c r="D10" s="169">
        <v>0</v>
      </c>
    </row>
    <row r="11" ht="28.5" customHeight="1" spans="1:4">
      <c r="A11" s="162" t="s">
        <v>2772</v>
      </c>
      <c r="B11" s="169">
        <v>12233363.34</v>
      </c>
      <c r="C11" s="162" t="s">
        <v>2825</v>
      </c>
      <c r="D11" s="169">
        <v>129796061.9</v>
      </c>
    </row>
    <row r="12" ht="28.5" customHeight="1" spans="1:4">
      <c r="A12" s="163" t="s">
        <v>2689</v>
      </c>
      <c r="B12" s="163" t="s">
        <v>2689</v>
      </c>
      <c r="C12" s="162" t="s">
        <v>2826</v>
      </c>
      <c r="D12" s="169">
        <v>1892600166.36</v>
      </c>
    </row>
    <row r="13" ht="28.5" customHeight="1" spans="1:4">
      <c r="A13" s="163" t="s">
        <v>2689</v>
      </c>
      <c r="B13" s="163" t="s">
        <v>2689</v>
      </c>
      <c r="C13" s="162" t="s">
        <v>2827</v>
      </c>
      <c r="D13" s="169">
        <v>25510585</v>
      </c>
    </row>
    <row r="14" ht="28.5" customHeight="1" spans="1:4">
      <c r="A14" s="163" t="s">
        <v>2689</v>
      </c>
      <c r="B14" s="163" t="s">
        <v>2689</v>
      </c>
      <c r="C14" s="162" t="s">
        <v>2828</v>
      </c>
      <c r="D14" s="169">
        <v>0</v>
      </c>
    </row>
    <row r="15" ht="28.5" customHeight="1" spans="1:4">
      <c r="A15" s="163" t="s">
        <v>2689</v>
      </c>
      <c r="B15" s="187" t="s">
        <v>2689</v>
      </c>
      <c r="C15" s="162" t="s">
        <v>2829</v>
      </c>
      <c r="D15" s="169">
        <v>4857967559.96</v>
      </c>
    </row>
    <row r="16" ht="28.5" customHeight="1" spans="1:4">
      <c r="A16" s="162" t="s">
        <v>2773</v>
      </c>
      <c r="B16" s="169">
        <f>B7+B8+B9+B10+B11</f>
        <v>2632375355.51</v>
      </c>
      <c r="C16" s="162" t="s">
        <v>2830</v>
      </c>
      <c r="D16" s="169">
        <f>D7+D8+D9+D10+D11+D12+D13+D14+D15</f>
        <v>8143187179.97</v>
      </c>
    </row>
    <row r="17" ht="28.5" customHeight="1" spans="1:4">
      <c r="A17" s="162" t="s">
        <v>2775</v>
      </c>
      <c r="B17" s="169">
        <v>18120000</v>
      </c>
      <c r="C17" s="162" t="s">
        <v>2831</v>
      </c>
      <c r="D17" s="169">
        <v>0</v>
      </c>
    </row>
    <row r="18" ht="28.5" customHeight="1" spans="1:4">
      <c r="A18" s="162" t="s">
        <v>2777</v>
      </c>
      <c r="B18" s="169">
        <v>0</v>
      </c>
      <c r="C18" s="162" t="s">
        <v>2832</v>
      </c>
      <c r="D18" s="169">
        <v>82343900</v>
      </c>
    </row>
    <row r="19" ht="28.5" customHeight="1" spans="1:4">
      <c r="A19" s="162" t="s">
        <v>2779</v>
      </c>
      <c r="B19" s="169">
        <f>B16+B17+B18</f>
        <v>2650495355.51</v>
      </c>
      <c r="C19" s="162" t="s">
        <v>2833</v>
      </c>
      <c r="D19" s="169">
        <f>D16+D17+D18</f>
        <v>8225531079.97</v>
      </c>
    </row>
    <row r="20" ht="28.5" customHeight="1" spans="1:4">
      <c r="A20" s="163" t="s">
        <v>2689</v>
      </c>
      <c r="B20" s="163" t="s">
        <v>2689</v>
      </c>
      <c r="C20" s="162" t="s">
        <v>2834</v>
      </c>
      <c r="D20" s="169">
        <f>B19-D19</f>
        <v>-5575035724.46</v>
      </c>
    </row>
    <row r="21" ht="28.5" customHeight="1" spans="1:4">
      <c r="A21" s="162" t="s">
        <v>2782</v>
      </c>
      <c r="B21" s="169">
        <v>17125394318.93</v>
      </c>
      <c r="C21" s="162" t="s">
        <v>2835</v>
      </c>
      <c r="D21" s="169">
        <f>B21+D20</f>
        <v>11550358594.47</v>
      </c>
    </row>
    <row r="22" ht="28.5" customHeight="1" spans="1:4">
      <c r="A22" s="163" t="s">
        <v>2724</v>
      </c>
      <c r="B22" s="169">
        <f>B19+B21</f>
        <v>19775889674.44</v>
      </c>
      <c r="C22" s="163" t="s">
        <v>2724</v>
      </c>
      <c r="D22" s="169">
        <f>D19+D21</f>
        <v>19775889674.44</v>
      </c>
    </row>
    <row r="23" ht="28.5" customHeight="1" spans="1:4">
      <c r="A23" s="219"/>
      <c r="B23" s="219"/>
      <c r="C23" s="219"/>
      <c r="D23" s="208"/>
    </row>
  </sheetData>
  <mergeCells count="1">
    <mergeCell ref="A2:D2"/>
  </mergeCells>
  <printOptions horizontalCentered="1"/>
  <pageMargins left="0.160416666666667" right="0.160416666666667" top="0.605555555555556" bottom="0.605555555555556" header="0.302777777777778" footer="0.302777777777778"/>
  <pageSetup paperSize="8" scale="120" fitToHeight="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3"/>
  <sheetViews>
    <sheetView workbookViewId="0">
      <selection activeCell="L18" sqref="L18"/>
    </sheetView>
  </sheetViews>
  <sheetFormatPr defaultColWidth="9" defaultRowHeight="14.25"/>
  <cols>
    <col min="1" max="1" width="31.75" style="277" customWidth="1"/>
    <col min="2" max="4" width="13.625" style="277" customWidth="1"/>
    <col min="5" max="5" width="13.625" style="277" hidden="1" customWidth="1"/>
    <col min="6" max="6" width="11.125" style="277" customWidth="1"/>
    <col min="7" max="237" width="9" style="277"/>
    <col min="238" max="239" width="9" style="312"/>
    <col min="240" max="16383" width="9" style="277"/>
  </cols>
  <sheetData>
    <row r="1" s="277" customFormat="1" spans="1:16384">
      <c r="A1" s="281" t="s">
        <v>99</v>
      </c>
      <c r="E1" s="482"/>
      <c r="ID1" s="312"/>
      <c r="IE1" s="312"/>
      <c r="XFC1"/>
      <c r="XFD1"/>
    </row>
    <row r="2" ht="42" customHeight="1" spans="1:6">
      <c r="A2" s="471" t="s">
        <v>100</v>
      </c>
      <c r="B2" s="471"/>
      <c r="C2" s="471"/>
      <c r="D2" s="471"/>
      <c r="E2" s="471"/>
      <c r="F2" s="471"/>
    </row>
    <row r="3" customHeight="1" spans="1:6">
      <c r="A3" s="117"/>
      <c r="B3" s="441"/>
      <c r="C3" s="441"/>
      <c r="D3" s="441"/>
      <c r="E3" s="574"/>
      <c r="F3" s="574" t="s">
        <v>60</v>
      </c>
    </row>
    <row r="4" ht="37.9" customHeight="1" spans="1:6">
      <c r="A4" s="405" t="s">
        <v>101</v>
      </c>
      <c r="B4" s="372" t="s">
        <v>62</v>
      </c>
      <c r="C4" s="372" t="s">
        <v>63</v>
      </c>
      <c r="D4" s="372" t="s">
        <v>64</v>
      </c>
      <c r="E4" s="556" t="s">
        <v>102</v>
      </c>
      <c r="F4" s="556" t="s">
        <v>65</v>
      </c>
    </row>
    <row r="5" s="442" customFormat="1" ht="17.25" customHeight="1" spans="1:6">
      <c r="A5" s="343" t="s">
        <v>103</v>
      </c>
      <c r="B5" s="301">
        <v>4501266</v>
      </c>
      <c r="C5" s="301">
        <v>4970710</v>
      </c>
      <c r="D5" s="301">
        <v>4869846</v>
      </c>
      <c r="E5" s="575" t="e">
        <f>D5/#REF!-1</f>
        <v>#REF!</v>
      </c>
      <c r="F5" s="381">
        <f>D5/B5</f>
        <v>1.08188363007207</v>
      </c>
    </row>
    <row r="6" ht="17.25" customHeight="1" spans="1:6">
      <c r="A6" s="343" t="s">
        <v>104</v>
      </c>
      <c r="B6" s="301">
        <v>0</v>
      </c>
      <c r="C6" s="301">
        <v>0</v>
      </c>
      <c r="D6" s="301"/>
      <c r="E6" s="575"/>
      <c r="F6" s="381"/>
    </row>
    <row r="7" ht="17.25" customHeight="1" spans="1:6">
      <c r="A7" s="343" t="s">
        <v>105</v>
      </c>
      <c r="B7" s="301">
        <v>46119</v>
      </c>
      <c r="C7" s="301">
        <v>56948</v>
      </c>
      <c r="D7" s="301">
        <v>55418</v>
      </c>
      <c r="E7" s="575" t="e">
        <f>D7/#REF!-1</f>
        <v>#REF!</v>
      </c>
      <c r="F7" s="381">
        <f t="shared" ref="F7:F29" si="0">D7/B7</f>
        <v>1.20163056440946</v>
      </c>
    </row>
    <row r="8" ht="17.25" customHeight="1" spans="1:6">
      <c r="A8" s="343" t="s">
        <v>106</v>
      </c>
      <c r="B8" s="301">
        <v>3115947</v>
      </c>
      <c r="C8" s="301">
        <v>2975784</v>
      </c>
      <c r="D8" s="301">
        <v>2918223</v>
      </c>
      <c r="E8" s="575" t="e">
        <f>D8/#REF!-1</f>
        <v>#REF!</v>
      </c>
      <c r="F8" s="381">
        <f t="shared" si="0"/>
        <v>0.936544491931345</v>
      </c>
    </row>
    <row r="9" ht="17.25" customHeight="1" spans="1:6">
      <c r="A9" s="343" t="s">
        <v>107</v>
      </c>
      <c r="B9" s="301">
        <v>8425016</v>
      </c>
      <c r="C9" s="301">
        <v>8786773</v>
      </c>
      <c r="D9" s="301">
        <v>8508040</v>
      </c>
      <c r="E9" s="575" t="e">
        <f>D9/#REF!-1</f>
        <v>#REF!</v>
      </c>
      <c r="F9" s="381">
        <f t="shared" si="0"/>
        <v>1.00985446199746</v>
      </c>
    </row>
    <row r="10" ht="17.25" customHeight="1" spans="1:6">
      <c r="A10" s="343" t="s">
        <v>108</v>
      </c>
      <c r="B10" s="301">
        <v>3309720</v>
      </c>
      <c r="C10" s="301">
        <v>3428212</v>
      </c>
      <c r="D10" s="301">
        <v>3366343</v>
      </c>
      <c r="E10" s="575" t="e">
        <f>D10/#REF!-1</f>
        <v>#REF!</v>
      </c>
      <c r="F10" s="381">
        <f t="shared" si="0"/>
        <v>1.01710809373603</v>
      </c>
    </row>
    <row r="11" ht="17.25" customHeight="1" spans="1:6">
      <c r="A11" s="343" t="s">
        <v>109</v>
      </c>
      <c r="B11" s="301">
        <v>767688</v>
      </c>
      <c r="C11" s="301">
        <v>1025186</v>
      </c>
      <c r="D11" s="301">
        <v>1004070</v>
      </c>
      <c r="E11" s="575" t="e">
        <f>D11/#REF!-1</f>
        <v>#REF!</v>
      </c>
      <c r="F11" s="381">
        <f t="shared" si="0"/>
        <v>1.3079141526245</v>
      </c>
    </row>
    <row r="12" ht="17.25" customHeight="1" spans="1:6">
      <c r="A12" s="343" t="s">
        <v>110</v>
      </c>
      <c r="B12" s="301">
        <v>1948957</v>
      </c>
      <c r="C12" s="301">
        <v>999731</v>
      </c>
      <c r="D12" s="301">
        <v>973564</v>
      </c>
      <c r="E12" s="575" t="e">
        <f>D12/#REF!-1</f>
        <v>#REF!</v>
      </c>
      <c r="F12" s="381">
        <f t="shared" si="0"/>
        <v>0.499530774665629</v>
      </c>
    </row>
    <row r="13" ht="17.25" customHeight="1" spans="1:6">
      <c r="A13" s="343" t="s">
        <v>111</v>
      </c>
      <c r="B13" s="301">
        <v>3813650</v>
      </c>
      <c r="C13" s="301">
        <v>4592851</v>
      </c>
      <c r="D13" s="301">
        <v>4411035</v>
      </c>
      <c r="E13" s="575" t="e">
        <f>D13/#REF!-1</f>
        <v>#REF!</v>
      </c>
      <c r="F13" s="381">
        <f t="shared" si="0"/>
        <v>1.15664389757844</v>
      </c>
    </row>
    <row r="14" ht="17.25" customHeight="1" spans="1:6">
      <c r="A14" s="343" t="s">
        <v>112</v>
      </c>
      <c r="B14" s="301">
        <v>2384767</v>
      </c>
      <c r="C14" s="301">
        <v>2395894</v>
      </c>
      <c r="D14" s="301">
        <v>2298299</v>
      </c>
      <c r="E14" s="575" t="e">
        <f>D14/#REF!-1</f>
        <v>#REF!</v>
      </c>
      <c r="F14" s="381">
        <f t="shared" si="0"/>
        <v>0.963741531143294</v>
      </c>
    </row>
    <row r="15" ht="17.25" customHeight="1" spans="1:6">
      <c r="A15" s="343" t="s">
        <v>113</v>
      </c>
      <c r="B15" s="301">
        <v>5300520</v>
      </c>
      <c r="C15" s="301">
        <v>6339981</v>
      </c>
      <c r="D15" s="301">
        <v>5926794</v>
      </c>
      <c r="E15" s="575" t="e">
        <f>D15/#REF!-1</f>
        <v>#REF!</v>
      </c>
      <c r="F15" s="381">
        <f t="shared" si="0"/>
        <v>1.11815331325983</v>
      </c>
    </row>
    <row r="16" ht="17.25" customHeight="1" spans="1:227">
      <c r="A16" s="343" t="s">
        <v>114</v>
      </c>
      <c r="B16" s="301">
        <v>1606339</v>
      </c>
      <c r="C16" s="301">
        <v>1514610</v>
      </c>
      <c r="D16" s="301">
        <v>1345497</v>
      </c>
      <c r="E16" s="575" t="e">
        <f>D16/#REF!-1</f>
        <v>#REF!</v>
      </c>
      <c r="F16" s="381">
        <f t="shared" si="0"/>
        <v>0.837617090788433</v>
      </c>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row>
    <row r="17" ht="17.25" customHeight="1" spans="1:6">
      <c r="A17" s="343" t="s">
        <v>115</v>
      </c>
      <c r="B17" s="301">
        <v>1841339</v>
      </c>
      <c r="C17" s="301">
        <v>1875921</v>
      </c>
      <c r="D17" s="301">
        <v>1773688</v>
      </c>
      <c r="E17" s="575" t="e">
        <f>D17/#REF!-1</f>
        <v>#REF!</v>
      </c>
      <c r="F17" s="381">
        <f t="shared" si="0"/>
        <v>0.963259888591943</v>
      </c>
    </row>
    <row r="18" s="312" customFormat="1" ht="17.25" customHeight="1" spans="1:6">
      <c r="A18" s="343" t="s">
        <v>116</v>
      </c>
      <c r="B18" s="301">
        <v>907355</v>
      </c>
      <c r="C18" s="301">
        <v>1247058</v>
      </c>
      <c r="D18" s="301">
        <v>1174712</v>
      </c>
      <c r="E18" s="575" t="e">
        <f>D18/#REF!-1</f>
        <v>#REF!</v>
      </c>
      <c r="F18" s="381">
        <f t="shared" si="0"/>
        <v>1.29465534438009</v>
      </c>
    </row>
    <row r="19" s="312" customFormat="1" ht="17.25" customHeight="1" spans="1:6">
      <c r="A19" s="343" t="s">
        <v>117</v>
      </c>
      <c r="B19" s="301">
        <v>510184</v>
      </c>
      <c r="C19" s="301">
        <v>251430</v>
      </c>
      <c r="D19" s="301">
        <v>242295</v>
      </c>
      <c r="E19" s="575" t="e">
        <f>D19/#REF!-1</f>
        <v>#REF!</v>
      </c>
      <c r="F19" s="381">
        <f t="shared" si="0"/>
        <v>0.474916892728898</v>
      </c>
    </row>
    <row r="20" s="312" customFormat="1" ht="17.25" customHeight="1" spans="1:6">
      <c r="A20" s="343" t="s">
        <v>118</v>
      </c>
      <c r="B20" s="301">
        <v>93086</v>
      </c>
      <c r="C20" s="301">
        <v>-234007</v>
      </c>
      <c r="D20" s="301">
        <v>-234316</v>
      </c>
      <c r="E20" s="575" t="e">
        <f>D20/#REF!-1</f>
        <v>#REF!</v>
      </c>
      <c r="F20" s="381">
        <f t="shared" si="0"/>
        <v>-2.51719914917388</v>
      </c>
    </row>
    <row r="21" s="312" customFormat="1" ht="17.25" customHeight="1" spans="1:6">
      <c r="A21" s="343" t="s">
        <v>119</v>
      </c>
      <c r="B21" s="301">
        <v>371240</v>
      </c>
      <c r="C21" s="301">
        <v>385157</v>
      </c>
      <c r="D21" s="301">
        <v>385011</v>
      </c>
      <c r="E21" s="575" t="e">
        <f>D21/#REF!-1</f>
        <v>#REF!</v>
      </c>
      <c r="F21" s="381">
        <f t="shared" si="0"/>
        <v>1.0370946018748</v>
      </c>
    </row>
    <row r="22" s="442" customFormat="1" ht="17.25" customHeight="1" spans="1:6">
      <c r="A22" s="343" t="s">
        <v>120</v>
      </c>
      <c r="B22" s="301">
        <v>215569</v>
      </c>
      <c r="C22" s="301">
        <v>224687</v>
      </c>
      <c r="D22" s="301">
        <v>218817</v>
      </c>
      <c r="E22" s="575" t="e">
        <f>D22/#REF!-1</f>
        <v>#REF!</v>
      </c>
      <c r="F22" s="381">
        <f t="shared" si="0"/>
        <v>1.01506710148491</v>
      </c>
    </row>
    <row r="23" ht="17.25" customHeight="1" spans="1:6">
      <c r="A23" s="343" t="s">
        <v>121</v>
      </c>
      <c r="B23" s="301">
        <v>1766758</v>
      </c>
      <c r="C23" s="301">
        <v>2232780</v>
      </c>
      <c r="D23" s="301">
        <v>2151423</v>
      </c>
      <c r="E23" s="575" t="e">
        <f>D23/#REF!-1</f>
        <v>#REF!</v>
      </c>
      <c r="F23" s="381">
        <f t="shared" si="0"/>
        <v>1.21772364975848</v>
      </c>
    </row>
    <row r="24" ht="17.25" customHeight="1" spans="1:6">
      <c r="A24" s="343" t="s">
        <v>122</v>
      </c>
      <c r="B24" s="301">
        <v>127566</v>
      </c>
      <c r="C24" s="301">
        <v>26693</v>
      </c>
      <c r="D24" s="301">
        <v>26693</v>
      </c>
      <c r="E24" s="575" t="e">
        <f>D24/#REF!-1</f>
        <v>#REF!</v>
      </c>
      <c r="F24" s="381">
        <f t="shared" si="0"/>
        <v>0.209248545850775</v>
      </c>
    </row>
    <row r="25" ht="17.25" customHeight="1" spans="1:6">
      <c r="A25" s="343" t="s">
        <v>123</v>
      </c>
      <c r="B25" s="301">
        <v>451170</v>
      </c>
      <c r="C25" s="301">
        <v>387485</v>
      </c>
      <c r="D25" s="301">
        <v>352426</v>
      </c>
      <c r="E25" s="575" t="e">
        <f>D25/#REF!-1</f>
        <v>#REF!</v>
      </c>
      <c r="F25" s="381">
        <f t="shared" si="0"/>
        <v>0.781137930270186</v>
      </c>
    </row>
    <row r="26" ht="17.25" customHeight="1" spans="1:6">
      <c r="A26" s="343" t="s">
        <v>124</v>
      </c>
      <c r="B26" s="301">
        <v>462112</v>
      </c>
      <c r="C26" s="301">
        <v>0</v>
      </c>
      <c r="D26" s="301"/>
      <c r="E26" s="575"/>
      <c r="F26" s="381">
        <f t="shared" si="0"/>
        <v>0</v>
      </c>
    </row>
    <row r="27" ht="17.25" customHeight="1" spans="1:6">
      <c r="A27" s="343" t="s">
        <v>125</v>
      </c>
      <c r="B27" s="301">
        <v>1250103</v>
      </c>
      <c r="C27" s="301">
        <v>-511</v>
      </c>
      <c r="D27" s="301">
        <v>-10140</v>
      </c>
      <c r="E27" s="575" t="e">
        <f>D27/#REF!-1</f>
        <v>#REF!</v>
      </c>
      <c r="F27" s="381">
        <f t="shared" si="0"/>
        <v>-0.008111331626274</v>
      </c>
    </row>
    <row r="28" ht="17.25" customHeight="1" spans="1:6">
      <c r="A28" s="343" t="s">
        <v>126</v>
      </c>
      <c r="B28" s="301">
        <v>44658</v>
      </c>
      <c r="C28" s="301">
        <v>26304</v>
      </c>
      <c r="D28" s="301">
        <v>26304</v>
      </c>
      <c r="E28" s="575" t="e">
        <f>D28/#REF!-1</f>
        <v>#REF!</v>
      </c>
      <c r="F28" s="381">
        <f t="shared" si="0"/>
        <v>0.589009807873169</v>
      </c>
    </row>
    <row r="29" ht="17.25" customHeight="1" spans="1:6">
      <c r="A29" s="343" t="s">
        <v>127</v>
      </c>
      <c r="B29" s="301">
        <v>5155</v>
      </c>
      <c r="C29" s="301">
        <v>193</v>
      </c>
      <c r="D29" s="301">
        <v>193</v>
      </c>
      <c r="E29" s="575" t="e">
        <f>D29/#REF!-1</f>
        <v>#REF!</v>
      </c>
      <c r="F29" s="381">
        <f t="shared" si="0"/>
        <v>0.037439379243453</v>
      </c>
    </row>
    <row r="30" ht="17.25" customHeight="1" spans="1:6">
      <c r="A30" s="576"/>
      <c r="B30" s="298"/>
      <c r="C30" s="298"/>
      <c r="D30" s="298"/>
      <c r="E30" s="575"/>
      <c r="F30" s="381"/>
    </row>
    <row r="31" ht="17.25" customHeight="1" spans="1:6">
      <c r="A31" s="576" t="s">
        <v>128</v>
      </c>
      <c r="B31" s="298">
        <f>SUM(B5:B30)</f>
        <v>43266284</v>
      </c>
      <c r="C31" s="298">
        <f>SUM(C5:C30)</f>
        <v>43509870</v>
      </c>
      <c r="D31" s="298">
        <f>SUM(D5:D30)</f>
        <v>41784235</v>
      </c>
      <c r="E31" s="577" t="e">
        <f>D31/#REF!-1</f>
        <v>#REF!</v>
      </c>
      <c r="F31" s="375">
        <f>D31/B31</f>
        <v>0.965745868075936</v>
      </c>
    </row>
    <row r="32" ht="17.25" customHeight="1" spans="1:6">
      <c r="A32" s="566"/>
      <c r="B32" s="578"/>
      <c r="C32" s="578"/>
      <c r="D32" s="578"/>
      <c r="E32" s="575"/>
      <c r="F32" s="381"/>
    </row>
    <row r="33" ht="17.25" customHeight="1" spans="1:6">
      <c r="A33" s="579" t="s">
        <v>129</v>
      </c>
      <c r="B33" s="543">
        <f>SUM(B34:B40)</f>
        <v>6331418</v>
      </c>
      <c r="C33" s="543">
        <f>SUM(C34:C40)</f>
        <v>9474618</v>
      </c>
      <c r="D33" s="543">
        <f>SUM(D34:D40)</f>
        <v>12147772</v>
      </c>
      <c r="E33" s="577" t="e">
        <f>D33/#REF!-1</f>
        <v>#REF!</v>
      </c>
      <c r="F33" s="375">
        <f>D33/B33</f>
        <v>1.91864950316027</v>
      </c>
    </row>
    <row r="34" s="442" customFormat="1" ht="17.25" customHeight="1" spans="1:6">
      <c r="A34" s="580" t="s">
        <v>130</v>
      </c>
      <c r="B34" s="581">
        <v>2200000</v>
      </c>
      <c r="C34" s="581">
        <v>2200000</v>
      </c>
      <c r="D34" s="581">
        <v>1971772</v>
      </c>
      <c r="E34" s="575" t="e">
        <f>D34/#REF!-1</f>
        <v>#REF!</v>
      </c>
      <c r="F34" s="381">
        <f>D34/B34</f>
        <v>0.89626</v>
      </c>
    </row>
    <row r="35" s="312" customFormat="1" ht="17.25" customHeight="1" spans="1:6">
      <c r="A35" s="580" t="s">
        <v>131</v>
      </c>
      <c r="B35" s="581">
        <v>1600000</v>
      </c>
      <c r="C35" s="581">
        <v>1600000</v>
      </c>
      <c r="D35" s="301">
        <v>877280</v>
      </c>
      <c r="E35" s="575" t="e">
        <f>D35/#REF!-1</f>
        <v>#REF!</v>
      </c>
      <c r="F35" s="381">
        <f>D35/B35</f>
        <v>0.5483</v>
      </c>
    </row>
    <row r="36" s="442" customFormat="1" ht="17.25" customHeight="1" spans="1:6">
      <c r="A36" s="580" t="s">
        <v>132</v>
      </c>
      <c r="B36" s="581">
        <v>180000</v>
      </c>
      <c r="C36" s="581">
        <v>210000</v>
      </c>
      <c r="D36" s="581">
        <v>210000</v>
      </c>
      <c r="E36" s="575" t="e">
        <f>D36/#REF!-1</f>
        <v>#REF!</v>
      </c>
      <c r="F36" s="381">
        <f>D36/B36</f>
        <v>1.16666666666667</v>
      </c>
    </row>
    <row r="37" s="312" customFormat="1" ht="17.25" customHeight="1" spans="1:6">
      <c r="A37" s="582" t="s">
        <v>133</v>
      </c>
      <c r="B37" s="581">
        <f>3587857-1241439</f>
        <v>2346418</v>
      </c>
      <c r="C37" s="581">
        <f>8276521-3624102</f>
        <v>4652419</v>
      </c>
      <c r="D37" s="581">
        <v>8276521</v>
      </c>
      <c r="E37" s="575" t="e">
        <f>D37/#REF!-1</f>
        <v>#REF!</v>
      </c>
      <c r="F37" s="381">
        <f>D37/B37</f>
        <v>3.52730033608675</v>
      </c>
    </row>
    <row r="38" s="312" customFormat="1" ht="17.25" customHeight="1" spans="1:6">
      <c r="A38" s="580" t="s">
        <v>134</v>
      </c>
      <c r="B38" s="581">
        <v>0</v>
      </c>
      <c r="C38" s="581">
        <v>147</v>
      </c>
      <c r="D38" s="581">
        <v>147</v>
      </c>
      <c r="E38" s="575" t="e">
        <f>D38/#REF!-1</f>
        <v>#REF!</v>
      </c>
      <c r="F38" s="381"/>
    </row>
    <row r="39" s="312" customFormat="1" ht="17.25" customHeight="1" spans="1:6">
      <c r="A39" s="582" t="s">
        <v>135</v>
      </c>
      <c r="B39" s="581">
        <v>5000</v>
      </c>
      <c r="C39" s="581">
        <v>-913583</v>
      </c>
      <c r="D39" s="581">
        <v>-913583</v>
      </c>
      <c r="E39" s="575" t="e">
        <f>D39/#REF!-1</f>
        <v>#REF!</v>
      </c>
      <c r="F39" s="381">
        <f>D39/B39</f>
        <v>-182.7166</v>
      </c>
    </row>
    <row r="40" ht="17.25" customHeight="1" spans="1:6">
      <c r="A40" s="582" t="s">
        <v>136</v>
      </c>
      <c r="B40" s="581">
        <v>0</v>
      </c>
      <c r="C40" s="581">
        <v>1725635</v>
      </c>
      <c r="D40" s="581">
        <v>1725635</v>
      </c>
      <c r="E40" s="575" t="e">
        <f>D40/#REF!-1</f>
        <v>#REF!</v>
      </c>
      <c r="F40" s="381"/>
    </row>
    <row r="41" ht="17.25" customHeight="1" spans="1:6">
      <c r="A41" s="582"/>
      <c r="B41" s="301"/>
      <c r="C41" s="301"/>
      <c r="D41" s="301"/>
      <c r="E41" s="575"/>
      <c r="F41" s="381"/>
    </row>
    <row r="42" ht="17.25" customHeight="1" spans="1:6">
      <c r="A42" s="583" t="s">
        <v>137</v>
      </c>
      <c r="B42" s="543">
        <f>B31+B33</f>
        <v>49597702</v>
      </c>
      <c r="C42" s="543">
        <f>C31+C33</f>
        <v>52984488</v>
      </c>
      <c r="D42" s="543">
        <f>D31+D33</f>
        <v>53932007</v>
      </c>
      <c r="E42" s="577" t="e">
        <f>D42/#REF!-1</f>
        <v>#REF!</v>
      </c>
      <c r="F42" s="375">
        <f>D42/B42</f>
        <v>1.08738923025103</v>
      </c>
    </row>
    <row r="43" ht="17.25" customHeight="1"/>
  </sheetData>
  <mergeCells count="1">
    <mergeCell ref="A2:F2"/>
  </mergeCells>
  <printOptions horizontalCentered="1"/>
  <pageMargins left="0.161111111111111" right="0.161111111111111" top="0.60625" bottom="0.60625" header="0.302777777777778" footer="0.302777777777778"/>
  <pageSetup paperSize="8" scale="150" orientation="landscape"/>
  <headerFooter alignWithMargins="0">
    <oddFooter>&amp;C第 &amp;P 页，共 &amp;N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workbookViewId="0">
      <selection activeCell="D12" sqref="D12"/>
    </sheetView>
  </sheetViews>
  <sheetFormatPr defaultColWidth="8" defaultRowHeight="13.5"/>
  <cols>
    <col min="1" max="1" width="30.25" style="111"/>
    <col min="2" max="2" width="28.625" style="111"/>
    <col min="3" max="3" width="8" style="111" hidden="1" customWidth="1"/>
    <col min="4" max="5" width="23" style="111"/>
    <col min="6" max="6" width="25" style="111"/>
    <col min="7" max="7" width="23" style="111"/>
    <col min="8" max="8" width="8" style="111" hidden="1" customWidth="1"/>
    <col min="9" max="9" width="23" style="111"/>
    <col min="10" max="16384" width="8" style="112"/>
  </cols>
  <sheetData>
    <row r="1" ht="14.25" spans="1:1">
      <c r="A1" s="3" t="s">
        <v>2836</v>
      </c>
    </row>
    <row r="2" ht="48" customHeight="1" spans="1:9">
      <c r="A2" s="217" t="s">
        <v>2837</v>
      </c>
      <c r="B2" s="218"/>
      <c r="C2" s="218"/>
      <c r="D2" s="218"/>
      <c r="E2" s="218"/>
      <c r="F2" s="218"/>
      <c r="G2" s="218"/>
      <c r="H2" s="218"/>
      <c r="I2" s="218"/>
    </row>
    <row r="3" ht="19.5" customHeight="1" spans="1:9">
      <c r="A3" s="131"/>
      <c r="B3" s="219"/>
      <c r="C3" s="219"/>
      <c r="D3" s="219"/>
      <c r="E3" s="219"/>
      <c r="F3" s="219"/>
      <c r="G3" s="219"/>
      <c r="H3" s="219"/>
      <c r="I3" s="221" t="s">
        <v>2838</v>
      </c>
    </row>
    <row r="4" ht="19.5" customHeight="1" spans="1:9">
      <c r="A4" s="156" t="s">
        <v>2050</v>
      </c>
      <c r="B4" s="220"/>
      <c r="C4" s="220"/>
      <c r="D4" s="220"/>
      <c r="E4" s="220"/>
      <c r="F4" s="220"/>
      <c r="G4" s="220"/>
      <c r="H4" s="220"/>
      <c r="I4" s="222" t="s">
        <v>2672</v>
      </c>
    </row>
    <row r="5" ht="37.5" customHeight="1" spans="1:9">
      <c r="A5" s="160" t="s">
        <v>2839</v>
      </c>
      <c r="B5" s="160" t="s">
        <v>2840</v>
      </c>
      <c r="C5" s="159"/>
      <c r="D5" s="159" t="s">
        <v>2841</v>
      </c>
      <c r="E5" s="159" t="s">
        <v>2699</v>
      </c>
      <c r="F5" s="159" t="s">
        <v>2700</v>
      </c>
      <c r="G5" s="159" t="s">
        <v>2701</v>
      </c>
      <c r="H5" s="159"/>
      <c r="I5" s="159" t="s">
        <v>2679</v>
      </c>
    </row>
    <row r="6" ht="28.5" customHeight="1" spans="1:9">
      <c r="A6" s="162" t="s">
        <v>2842</v>
      </c>
      <c r="B6" s="163" t="s">
        <v>2689</v>
      </c>
      <c r="C6" s="163"/>
      <c r="D6" s="163" t="s">
        <v>2689</v>
      </c>
      <c r="E6" s="163" t="s">
        <v>2689</v>
      </c>
      <c r="F6" s="163" t="s">
        <v>2689</v>
      </c>
      <c r="G6" s="163" t="s">
        <v>2689</v>
      </c>
      <c r="H6" s="163"/>
      <c r="I6" s="163" t="s">
        <v>2689</v>
      </c>
    </row>
    <row r="7" ht="28.5" customHeight="1" spans="1:9">
      <c r="A7" s="162" t="s">
        <v>2843</v>
      </c>
      <c r="B7" s="169">
        <f>B8+B10+B11+B12</f>
        <v>154944489426</v>
      </c>
      <c r="C7" s="169"/>
      <c r="D7" s="169">
        <f>D8+D10+D11+D12</f>
        <v>48749431.21</v>
      </c>
      <c r="E7" s="169">
        <f t="shared" ref="E7:G7" si="0">E8+E10+E11</f>
        <v>21080726300.99</v>
      </c>
      <c r="F7" s="169">
        <f t="shared" si="0"/>
        <v>115031000986.96</v>
      </c>
      <c r="G7" s="169">
        <f t="shared" si="0"/>
        <v>2250851057.77</v>
      </c>
      <c r="H7" s="169"/>
      <c r="I7" s="169">
        <f>I8+I10+I11</f>
        <v>16533161649.07</v>
      </c>
    </row>
    <row r="8" ht="28.5" customHeight="1" spans="1:9">
      <c r="A8" s="162" t="s">
        <v>2844</v>
      </c>
      <c r="B8" s="169">
        <f t="shared" ref="B8:B11" si="1">C8+D8+E8+F8+G8+H8+I8</f>
        <v>154944489426</v>
      </c>
      <c r="C8" s="169"/>
      <c r="D8" s="169">
        <v>48749431.21</v>
      </c>
      <c r="E8" s="169">
        <v>21080726300.99</v>
      </c>
      <c r="F8" s="169">
        <v>115031000986.96</v>
      </c>
      <c r="G8" s="169">
        <v>2250851057.77</v>
      </c>
      <c r="H8" s="169"/>
      <c r="I8" s="169">
        <v>16533161649.07</v>
      </c>
    </row>
    <row r="9" ht="28.5" customHeight="1" spans="1:9">
      <c r="A9" s="162" t="s">
        <v>2845</v>
      </c>
      <c r="B9" s="169">
        <f t="shared" si="1"/>
        <v>145958394292.05</v>
      </c>
      <c r="C9" s="169"/>
      <c r="D9" s="169">
        <v>20000000</v>
      </c>
      <c r="E9" s="169">
        <v>20068710000</v>
      </c>
      <c r="F9" s="169">
        <v>108760679521.21</v>
      </c>
      <c r="G9" s="169">
        <v>1600000000</v>
      </c>
      <c r="H9" s="169"/>
      <c r="I9" s="169">
        <v>15509004770.84</v>
      </c>
    </row>
    <row r="10" ht="28.5" customHeight="1" spans="1:9">
      <c r="A10" s="162" t="s">
        <v>2846</v>
      </c>
      <c r="B10" s="169">
        <f t="shared" si="1"/>
        <v>0</v>
      </c>
      <c r="C10" s="169"/>
      <c r="D10" s="169">
        <v>0</v>
      </c>
      <c r="E10" s="169">
        <v>0</v>
      </c>
      <c r="F10" s="169">
        <v>0</v>
      </c>
      <c r="G10" s="169">
        <v>0</v>
      </c>
      <c r="H10" s="169"/>
      <c r="I10" s="169">
        <v>0</v>
      </c>
    </row>
    <row r="11" ht="28.5" customHeight="1" spans="1:9">
      <c r="A11" s="162" t="s">
        <v>2847</v>
      </c>
      <c r="B11" s="169">
        <f t="shared" si="1"/>
        <v>0</v>
      </c>
      <c r="C11" s="169"/>
      <c r="D11" s="169">
        <v>0</v>
      </c>
      <c r="E11" s="169">
        <v>0</v>
      </c>
      <c r="F11" s="169">
        <v>0</v>
      </c>
      <c r="G11" s="169">
        <v>0</v>
      </c>
      <c r="H11" s="169"/>
      <c r="I11" s="169">
        <v>0</v>
      </c>
    </row>
    <row r="12" ht="28.5" customHeight="1" spans="1:9">
      <c r="A12" s="162" t="s">
        <v>2848</v>
      </c>
      <c r="B12" s="180">
        <f>C12+D12</f>
        <v>0</v>
      </c>
      <c r="C12" s="180"/>
      <c r="D12" s="180">
        <v>0</v>
      </c>
      <c r="E12" s="181" t="s">
        <v>2689</v>
      </c>
      <c r="F12" s="181" t="s">
        <v>2689</v>
      </c>
      <c r="G12" s="181" t="s">
        <v>2689</v>
      </c>
      <c r="H12" s="181"/>
      <c r="I12" s="181" t="s">
        <v>2689</v>
      </c>
    </row>
    <row r="13" ht="28.5" customHeight="1" spans="1:9">
      <c r="A13" s="162" t="s">
        <v>2849</v>
      </c>
      <c r="B13" s="178">
        <f t="shared" ref="B13" si="2">B14+B15</f>
        <v>126893956.78</v>
      </c>
      <c r="C13" s="178"/>
      <c r="D13" s="178">
        <f>D14+D15</f>
        <v>10892382.1</v>
      </c>
      <c r="E13" s="178">
        <f>E14+E15</f>
        <v>0</v>
      </c>
      <c r="F13" s="178">
        <f>F14+F15</f>
        <v>0</v>
      </c>
      <c r="G13" s="178">
        <f>G14+G15</f>
        <v>116001574.68</v>
      </c>
      <c r="H13" s="178"/>
      <c r="I13" s="178">
        <f>I14+I15</f>
        <v>0</v>
      </c>
    </row>
    <row r="14" ht="28.5" customHeight="1" spans="1:9">
      <c r="A14" s="162" t="s">
        <v>2850</v>
      </c>
      <c r="B14" s="169">
        <f t="shared" ref="B14:B15" si="3">C14+D14+E14+F14+G14+H14+I14</f>
        <v>0</v>
      </c>
      <c r="C14" s="169"/>
      <c r="D14" s="169">
        <v>0</v>
      </c>
      <c r="E14" s="169">
        <v>0</v>
      </c>
      <c r="F14" s="169">
        <v>0</v>
      </c>
      <c r="G14" s="169">
        <v>0</v>
      </c>
      <c r="H14" s="169"/>
      <c r="I14" s="169">
        <v>0</v>
      </c>
    </row>
    <row r="15" ht="28.5" customHeight="1" spans="1:9">
      <c r="A15" s="162" t="s">
        <v>2851</v>
      </c>
      <c r="B15" s="169">
        <f t="shared" si="3"/>
        <v>126893956.78</v>
      </c>
      <c r="C15" s="169"/>
      <c r="D15" s="169">
        <v>10892382.1</v>
      </c>
      <c r="E15" s="169">
        <v>0</v>
      </c>
      <c r="F15" s="169">
        <v>0</v>
      </c>
      <c r="G15" s="169">
        <v>116001574.68</v>
      </c>
      <c r="H15" s="169"/>
      <c r="I15" s="169">
        <v>0</v>
      </c>
    </row>
    <row r="16" ht="28.5" customHeight="1" spans="1:9">
      <c r="A16" s="162" t="s">
        <v>2852</v>
      </c>
      <c r="B16" s="169">
        <f t="shared" ref="B16" si="4">B7-B13</f>
        <v>154817595469.22</v>
      </c>
      <c r="C16" s="169"/>
      <c r="D16" s="169">
        <f>D7-D13</f>
        <v>37857049.11</v>
      </c>
      <c r="E16" s="169">
        <f>E7-E13</f>
        <v>21080726300.99</v>
      </c>
      <c r="F16" s="169">
        <f>F7-F13</f>
        <v>115031000986.96</v>
      </c>
      <c r="G16" s="169">
        <f>G7-G13</f>
        <v>2134849483.09</v>
      </c>
      <c r="H16" s="169"/>
      <c r="I16" s="169">
        <f>I7-I13</f>
        <v>16533161649.07</v>
      </c>
    </row>
    <row r="17" ht="28.5" customHeight="1" spans="1:9">
      <c r="A17" s="162" t="s">
        <v>2853</v>
      </c>
      <c r="B17" s="163" t="s">
        <v>2689</v>
      </c>
      <c r="C17" s="163"/>
      <c r="D17" s="163" t="s">
        <v>2689</v>
      </c>
      <c r="E17" s="163" t="s">
        <v>2689</v>
      </c>
      <c r="F17" s="163" t="s">
        <v>2689</v>
      </c>
      <c r="G17" s="163" t="s">
        <v>2689</v>
      </c>
      <c r="H17" s="163"/>
      <c r="I17" s="163" t="s">
        <v>2689</v>
      </c>
    </row>
    <row r="18" ht="28.5" customHeight="1" spans="1:9">
      <c r="A18" s="162" t="s">
        <v>2843</v>
      </c>
      <c r="B18" s="169">
        <f>B19+B21+B22+B23</f>
        <v>155914381003.38</v>
      </c>
      <c r="C18" s="169"/>
      <c r="D18" s="169">
        <f>D19+D21+D22+D23</f>
        <v>51679157.11</v>
      </c>
      <c r="E18" s="169">
        <f t="shared" ref="E18:G18" si="5">E19+E21+E22</f>
        <v>12001238299.29</v>
      </c>
      <c r="F18" s="169">
        <f t="shared" si="5"/>
        <v>129603511909.7</v>
      </c>
      <c r="G18" s="169">
        <f t="shared" si="5"/>
        <v>3121108382.73</v>
      </c>
      <c r="H18" s="169"/>
      <c r="I18" s="169">
        <f>I19+I21+I22</f>
        <v>11136843254.55</v>
      </c>
    </row>
    <row r="19" ht="28.5" customHeight="1" spans="1:9">
      <c r="A19" s="162" t="s">
        <v>2844</v>
      </c>
      <c r="B19" s="169">
        <f>C19+D19+E19+F19+G19+H19+I19</f>
        <v>155914381003.38</v>
      </c>
      <c r="C19" s="169"/>
      <c r="D19" s="169">
        <v>51679157.11</v>
      </c>
      <c r="E19" s="169">
        <v>12001238299.29</v>
      </c>
      <c r="F19" s="169">
        <v>129603511909.7</v>
      </c>
      <c r="G19" s="169">
        <v>3121108382.73</v>
      </c>
      <c r="H19" s="169"/>
      <c r="I19" s="169">
        <v>11136843254.55</v>
      </c>
    </row>
    <row r="20" ht="28.5" customHeight="1" spans="1:9">
      <c r="A20" s="162" t="s">
        <v>2845</v>
      </c>
      <c r="B20" s="169">
        <f>C20+D20+E20+F20+G20+H20+I20</f>
        <v>140811506726.03</v>
      </c>
      <c r="C20" s="169"/>
      <c r="D20" s="169">
        <v>20000000</v>
      </c>
      <c r="E20" s="169">
        <v>4292484882.61</v>
      </c>
      <c r="F20" s="169">
        <v>123315731843.42</v>
      </c>
      <c r="G20" s="169">
        <v>2591180000</v>
      </c>
      <c r="H20" s="169"/>
      <c r="I20" s="169">
        <v>10592110000</v>
      </c>
    </row>
    <row r="21" ht="28.5" customHeight="1" spans="1:9">
      <c r="A21" s="162" t="s">
        <v>2846</v>
      </c>
      <c r="B21" s="169">
        <f>C21+D21+E21+F21+G21+H21+I21</f>
        <v>0</v>
      </c>
      <c r="C21" s="169"/>
      <c r="D21" s="169">
        <v>0</v>
      </c>
      <c r="E21" s="169">
        <v>0</v>
      </c>
      <c r="F21" s="169">
        <v>0</v>
      </c>
      <c r="G21" s="169">
        <v>0</v>
      </c>
      <c r="H21" s="169"/>
      <c r="I21" s="169">
        <v>0</v>
      </c>
    </row>
    <row r="22" ht="28.5" customHeight="1" spans="1:9">
      <c r="A22" s="162" t="s">
        <v>2847</v>
      </c>
      <c r="B22" s="169">
        <f>C22+D22+E22+F22+G22+H22+I22</f>
        <v>0</v>
      </c>
      <c r="C22" s="169"/>
      <c r="D22" s="169">
        <v>0</v>
      </c>
      <c r="E22" s="169">
        <v>0</v>
      </c>
      <c r="F22" s="169">
        <v>0</v>
      </c>
      <c r="G22" s="169">
        <v>0</v>
      </c>
      <c r="H22" s="169"/>
      <c r="I22" s="169">
        <v>0</v>
      </c>
    </row>
    <row r="23" ht="28.5" customHeight="1" spans="1:9">
      <c r="A23" s="162" t="s">
        <v>2848</v>
      </c>
      <c r="B23" s="169">
        <f>C23+D23</f>
        <v>0</v>
      </c>
      <c r="C23" s="180"/>
      <c r="D23" s="180">
        <v>0</v>
      </c>
      <c r="E23" s="181" t="s">
        <v>2689</v>
      </c>
      <c r="F23" s="181" t="s">
        <v>2689</v>
      </c>
      <c r="G23" s="181" t="s">
        <v>2689</v>
      </c>
      <c r="H23" s="181"/>
      <c r="I23" s="181" t="s">
        <v>2689</v>
      </c>
    </row>
    <row r="24" ht="28.5" customHeight="1" spans="1:9">
      <c r="A24" s="162" t="s">
        <v>2849</v>
      </c>
      <c r="B24" s="169">
        <f t="shared" ref="B24" si="6">B25+B26</f>
        <v>131624249.42</v>
      </c>
      <c r="C24" s="178"/>
      <c r="D24" s="178">
        <f>D25+D26</f>
        <v>13002437.82</v>
      </c>
      <c r="E24" s="178">
        <f>E25+E26</f>
        <v>0</v>
      </c>
      <c r="F24" s="178">
        <f>F25+F26</f>
        <v>0</v>
      </c>
      <c r="G24" s="178">
        <f>G25+G26</f>
        <v>118621811.6</v>
      </c>
      <c r="H24" s="178"/>
      <c r="I24" s="178">
        <f>I25+I26</f>
        <v>0</v>
      </c>
    </row>
    <row r="25" ht="28.5" customHeight="1" spans="1:9">
      <c r="A25" s="162" t="s">
        <v>2850</v>
      </c>
      <c r="B25" s="169">
        <f>C25+D25+E25+F25+G25+H25+I25</f>
        <v>0</v>
      </c>
      <c r="C25" s="169"/>
      <c r="D25" s="169">
        <v>0</v>
      </c>
      <c r="E25" s="169">
        <v>0</v>
      </c>
      <c r="F25" s="169">
        <v>0</v>
      </c>
      <c r="G25" s="169">
        <v>0</v>
      </c>
      <c r="H25" s="169"/>
      <c r="I25" s="169">
        <v>0</v>
      </c>
    </row>
    <row r="26" ht="28.5" customHeight="1" spans="1:9">
      <c r="A26" s="162" t="s">
        <v>2851</v>
      </c>
      <c r="B26" s="169">
        <f>C26+D26+E26+F26+G26+H26+I26</f>
        <v>131624249.42</v>
      </c>
      <c r="C26" s="169"/>
      <c r="D26" s="169">
        <v>13002437.82</v>
      </c>
      <c r="E26" s="169">
        <v>0</v>
      </c>
      <c r="F26" s="169">
        <v>0</v>
      </c>
      <c r="G26" s="169">
        <v>118621811.6</v>
      </c>
      <c r="H26" s="169"/>
      <c r="I26" s="169">
        <v>0</v>
      </c>
    </row>
    <row r="27" ht="28.5" customHeight="1" spans="1:9">
      <c r="A27" s="162" t="s">
        <v>2852</v>
      </c>
      <c r="B27" s="169">
        <f t="shared" ref="B27" si="7">B18-B24</f>
        <v>155782756753.96</v>
      </c>
      <c r="C27" s="169"/>
      <c r="D27" s="169">
        <f>D18-D24</f>
        <v>38676719.29</v>
      </c>
      <c r="E27" s="169">
        <f>E18-E24</f>
        <v>12001238299.29</v>
      </c>
      <c r="F27" s="169">
        <f>F18-F24</f>
        <v>129603511909.7</v>
      </c>
      <c r="G27" s="169">
        <f>G18-G24</f>
        <v>3002486571.13</v>
      </c>
      <c r="H27" s="169"/>
      <c r="I27" s="169">
        <f>I18-I24</f>
        <v>11136843254.55</v>
      </c>
    </row>
    <row r="28" ht="28.5" customHeight="1" spans="1:9">
      <c r="A28" s="216"/>
      <c r="B28" s="216"/>
      <c r="C28" s="216"/>
      <c r="D28" s="216"/>
      <c r="E28" s="216"/>
      <c r="F28" s="216"/>
      <c r="G28" s="216"/>
      <c r="H28" s="216"/>
      <c r="I28" s="208"/>
    </row>
  </sheetData>
  <mergeCells count="1">
    <mergeCell ref="A2:I2"/>
  </mergeCells>
  <printOptions horizontalCentered="1"/>
  <pageMargins left="0.160416666666667" right="0.160416666666667" top="0.605555555555556" bottom="0.605555555555556" header="0.302777777777778" footer="0.302777777777778"/>
  <pageSetup paperSize="8" scale="97" orientation="landscape"/>
  <headerFooter alignWithMargins="0">
    <oddFooter>&amp;C第 &amp;P 页，共 &amp;N 页</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workbookViewId="0">
      <selection activeCell="E9" sqref="E9"/>
    </sheetView>
  </sheetViews>
  <sheetFormatPr defaultColWidth="8" defaultRowHeight="13.5"/>
  <cols>
    <col min="1" max="1" width="35" style="111"/>
    <col min="2" max="2" width="23.625" style="111"/>
    <col min="3" max="3" width="8" style="111" hidden="1" customWidth="1"/>
    <col min="4" max="5" width="23" style="111"/>
    <col min="6" max="6" width="26.375" style="111"/>
    <col min="7" max="7" width="23" style="111"/>
    <col min="8" max="8" width="8" style="111" hidden="1" customWidth="1"/>
    <col min="9" max="9" width="23" style="111"/>
    <col min="10" max="16384" width="8" style="112"/>
  </cols>
  <sheetData>
    <row r="1" ht="14.25" spans="1:1">
      <c r="A1" s="3" t="s">
        <v>2854</v>
      </c>
    </row>
    <row r="2" ht="48" customHeight="1" spans="1:9">
      <c r="A2" s="209" t="s">
        <v>2855</v>
      </c>
      <c r="B2" s="210"/>
      <c r="C2" s="210"/>
      <c r="D2" s="210"/>
      <c r="E2" s="210"/>
      <c r="F2" s="210"/>
      <c r="G2" s="210"/>
      <c r="H2" s="210"/>
      <c r="I2" s="210"/>
    </row>
    <row r="3" ht="15" customHeight="1" spans="1:9">
      <c r="A3" s="131"/>
      <c r="B3" s="131"/>
      <c r="C3" s="131"/>
      <c r="D3" s="131"/>
      <c r="E3" s="131"/>
      <c r="F3" s="131"/>
      <c r="G3" s="131"/>
      <c r="H3" s="131"/>
      <c r="I3" s="208" t="s">
        <v>2856</v>
      </c>
    </row>
    <row r="4" ht="15" customHeight="1" spans="1:9">
      <c r="A4" s="134" t="s">
        <v>2050</v>
      </c>
      <c r="B4" s="156"/>
      <c r="C4" s="156"/>
      <c r="D4" s="156"/>
      <c r="E4" s="156"/>
      <c r="F4" s="156"/>
      <c r="G4" s="156"/>
      <c r="H4" s="156"/>
      <c r="I4" s="158" t="s">
        <v>2672</v>
      </c>
    </row>
    <row r="5" ht="37.5" customHeight="1" spans="1:9">
      <c r="A5" s="118" t="s">
        <v>2839</v>
      </c>
      <c r="B5" s="211" t="s">
        <v>2840</v>
      </c>
      <c r="C5" s="159"/>
      <c r="D5" s="159" t="s">
        <v>2698</v>
      </c>
      <c r="E5" s="159" t="s">
        <v>2699</v>
      </c>
      <c r="F5" s="159" t="s">
        <v>2700</v>
      </c>
      <c r="G5" s="159" t="s">
        <v>2701</v>
      </c>
      <c r="H5" s="159"/>
      <c r="I5" s="159" t="s">
        <v>2679</v>
      </c>
    </row>
    <row r="6" ht="33.75" customHeight="1" spans="1:9">
      <c r="A6" s="120" t="s">
        <v>2857</v>
      </c>
      <c r="B6" s="212">
        <f t="shared" ref="B6:B13" si="0">C6+D6+E6+F6+G6+H6+I6</f>
        <v>154817595469.22</v>
      </c>
      <c r="C6" s="169"/>
      <c r="D6" s="169">
        <v>37857049.11</v>
      </c>
      <c r="E6" s="169">
        <v>21080726300.99</v>
      </c>
      <c r="F6" s="169">
        <v>115031000986.96</v>
      </c>
      <c r="G6" s="169">
        <v>2134849483.09</v>
      </c>
      <c r="H6" s="169"/>
      <c r="I6" s="169">
        <v>16533161649.07</v>
      </c>
    </row>
    <row r="7" ht="33.75" customHeight="1" spans="1:9">
      <c r="A7" s="120" t="s">
        <v>2858</v>
      </c>
      <c r="B7" s="213">
        <f t="shared" si="0"/>
        <v>63132575184.74</v>
      </c>
      <c r="C7" s="169"/>
      <c r="D7" s="169">
        <v>53739670.18</v>
      </c>
      <c r="E7" s="169">
        <v>11509271998.3</v>
      </c>
      <c r="F7" s="169">
        <v>44095070922.74</v>
      </c>
      <c r="G7" s="169">
        <v>4822947088.04</v>
      </c>
      <c r="H7" s="169"/>
      <c r="I7" s="169">
        <v>2651545505.48</v>
      </c>
    </row>
    <row r="8" ht="33.75" customHeight="1" spans="1:9">
      <c r="A8" s="120" t="s">
        <v>2859</v>
      </c>
      <c r="B8" s="200">
        <f t="shared" si="0"/>
        <v>56689855717</v>
      </c>
      <c r="C8" s="169"/>
      <c r="D8" s="169">
        <v>8730600</v>
      </c>
      <c r="E8" s="169">
        <v>10978436527.51</v>
      </c>
      <c r="F8" s="169">
        <v>41359399367.62</v>
      </c>
      <c r="G8" s="169">
        <v>2971611271.58</v>
      </c>
      <c r="H8" s="169"/>
      <c r="I8" s="169">
        <v>1371677950.29</v>
      </c>
    </row>
    <row r="9" ht="33.75" customHeight="1" spans="1:9">
      <c r="A9" s="120" t="s">
        <v>2860</v>
      </c>
      <c r="B9" s="200">
        <f t="shared" si="0"/>
        <v>24212064884.84</v>
      </c>
      <c r="C9" s="169"/>
      <c r="D9" s="169">
        <v>8057400</v>
      </c>
      <c r="E9" s="169">
        <v>10844395771.62</v>
      </c>
      <c r="F9" s="169">
        <v>12634321709.57</v>
      </c>
      <c r="G9" s="169">
        <v>412079726.49</v>
      </c>
      <c r="H9" s="169"/>
      <c r="I9" s="169">
        <v>313210277.16</v>
      </c>
    </row>
    <row r="10" ht="33.75" customHeight="1" spans="1:9">
      <c r="A10" s="120" t="s">
        <v>2861</v>
      </c>
      <c r="B10" s="200">
        <f t="shared" si="0"/>
        <v>32477117632.16</v>
      </c>
      <c r="C10" s="169"/>
      <c r="D10" s="169">
        <v>0</v>
      </c>
      <c r="E10" s="169">
        <v>134040755.89</v>
      </c>
      <c r="F10" s="169">
        <v>28725077658.05</v>
      </c>
      <c r="G10" s="169">
        <v>2559531545.09</v>
      </c>
      <c r="H10" s="169"/>
      <c r="I10" s="169">
        <v>1058467673.13</v>
      </c>
    </row>
    <row r="11" ht="33.75" customHeight="1" spans="1:9">
      <c r="A11" s="120" t="s">
        <v>2862</v>
      </c>
      <c r="B11" s="200">
        <f t="shared" si="0"/>
        <v>673200</v>
      </c>
      <c r="C11" s="169"/>
      <c r="D11" s="169">
        <v>673200</v>
      </c>
      <c r="E11" s="169">
        <v>0</v>
      </c>
      <c r="F11" s="169">
        <v>0</v>
      </c>
      <c r="G11" s="169">
        <v>0</v>
      </c>
      <c r="H11" s="169"/>
      <c r="I11" s="169">
        <v>0</v>
      </c>
    </row>
    <row r="12" ht="33.75" customHeight="1" spans="1:9">
      <c r="A12" s="120" t="s">
        <v>2863</v>
      </c>
      <c r="B12" s="200">
        <f t="shared" si="0"/>
        <v>1847660696.02</v>
      </c>
      <c r="C12" s="169"/>
      <c r="D12" s="169">
        <v>43820932.94</v>
      </c>
      <c r="E12" s="169">
        <v>0</v>
      </c>
      <c r="F12" s="169">
        <v>0</v>
      </c>
      <c r="G12" s="169">
        <v>1803839763.08</v>
      </c>
      <c r="H12" s="169"/>
      <c r="I12" s="169">
        <v>0</v>
      </c>
    </row>
    <row r="13" ht="33.75" customHeight="1" spans="1:9">
      <c r="A13" s="120" t="s">
        <v>2864</v>
      </c>
      <c r="B13" s="214">
        <f t="shared" si="0"/>
        <v>4534712658.34</v>
      </c>
      <c r="C13" s="169"/>
      <c r="D13" s="169">
        <v>1149497.39</v>
      </c>
      <c r="E13" s="169">
        <v>497210604.88</v>
      </c>
      <c r="F13" s="169">
        <v>2735671555.12</v>
      </c>
      <c r="G13" s="169">
        <v>47496053.38</v>
      </c>
      <c r="H13" s="169"/>
      <c r="I13" s="169">
        <v>1253184947.57</v>
      </c>
    </row>
    <row r="14" ht="33.75" customHeight="1" spans="1:9">
      <c r="A14" s="120" t="s">
        <v>2865</v>
      </c>
      <c r="B14" s="213">
        <f>C14+D14</f>
        <v>0</v>
      </c>
      <c r="C14" s="169"/>
      <c r="D14" s="169">
        <v>0</v>
      </c>
      <c r="E14" s="163" t="s">
        <v>2689</v>
      </c>
      <c r="F14" s="163" t="s">
        <v>2689</v>
      </c>
      <c r="G14" s="163" t="s">
        <v>2689</v>
      </c>
      <c r="H14" s="163"/>
      <c r="I14" s="163" t="s">
        <v>2689</v>
      </c>
    </row>
    <row r="15" ht="33.75" customHeight="1" spans="1:9">
      <c r="A15" s="120" t="s">
        <v>2866</v>
      </c>
      <c r="B15" s="200">
        <f>C15+D15+E15+F15+G15+H15+I15</f>
        <v>62167413900</v>
      </c>
      <c r="C15" s="169"/>
      <c r="D15" s="169">
        <v>52920000</v>
      </c>
      <c r="E15" s="169">
        <v>20588760000</v>
      </c>
      <c r="F15" s="169">
        <v>29522560000</v>
      </c>
      <c r="G15" s="169">
        <v>3955310000</v>
      </c>
      <c r="H15" s="169"/>
      <c r="I15" s="169">
        <v>8047863900</v>
      </c>
    </row>
    <row r="16" ht="33.75" customHeight="1" spans="1:9">
      <c r="A16" s="120" t="s">
        <v>2867</v>
      </c>
      <c r="B16" s="200">
        <f>C16+D16+E16+F16+G16+H16+I16</f>
        <v>49800147496.05</v>
      </c>
      <c r="C16" s="180"/>
      <c r="D16" s="180">
        <v>52920000</v>
      </c>
      <c r="E16" s="180">
        <v>20588760000</v>
      </c>
      <c r="F16" s="180">
        <v>24561309271.6</v>
      </c>
      <c r="G16" s="180">
        <v>3230049355.8</v>
      </c>
      <c r="H16" s="180"/>
      <c r="I16" s="180">
        <v>1367108868.65</v>
      </c>
    </row>
    <row r="17" ht="33.75" customHeight="1" spans="1:9">
      <c r="A17" s="120" t="s">
        <v>2868</v>
      </c>
      <c r="B17" s="214">
        <f t="shared" ref="B17" si="1">B7-B15</f>
        <v>965161284.740005</v>
      </c>
      <c r="C17" s="178"/>
      <c r="D17" s="178">
        <f>D7-D15</f>
        <v>819670.18</v>
      </c>
      <c r="E17" s="178">
        <f>E7-E15</f>
        <v>-9079488001.7</v>
      </c>
      <c r="F17" s="178">
        <f>F7-F15</f>
        <v>14572510922.74</v>
      </c>
      <c r="G17" s="178">
        <f>G7-G15</f>
        <v>867637088.04</v>
      </c>
      <c r="H17" s="178"/>
      <c r="I17" s="178">
        <f>I7-I15</f>
        <v>-5396318394.52</v>
      </c>
    </row>
    <row r="18" ht="33.75" customHeight="1" spans="1:9">
      <c r="A18" s="120" t="s">
        <v>2869</v>
      </c>
      <c r="B18" s="212">
        <f t="shared" ref="B18" si="2">B6+B17</f>
        <v>155782756753.96</v>
      </c>
      <c r="C18" s="169"/>
      <c r="D18" s="169">
        <f>D6+D17</f>
        <v>38676719.29</v>
      </c>
      <c r="E18" s="169">
        <f>E6+E17</f>
        <v>12001238299.29</v>
      </c>
      <c r="F18" s="169">
        <f>F6+F17</f>
        <v>129603511909.7</v>
      </c>
      <c r="G18" s="169">
        <f>G6+G17</f>
        <v>3002486571.13</v>
      </c>
      <c r="H18" s="169"/>
      <c r="I18" s="169">
        <f>I6+I17</f>
        <v>11136843254.55</v>
      </c>
    </row>
    <row r="19" ht="33.75" customHeight="1" spans="1:9">
      <c r="A19" s="215"/>
      <c r="B19" s="216"/>
      <c r="C19" s="216"/>
      <c r="D19" s="216"/>
      <c r="E19" s="216"/>
      <c r="F19" s="216"/>
      <c r="G19" s="216"/>
      <c r="H19" s="216"/>
      <c r="I19" s="208"/>
    </row>
  </sheetData>
  <mergeCells count="1">
    <mergeCell ref="A2:I2"/>
  </mergeCells>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workbookViewId="0">
      <selection activeCell="F15" sqref="F15"/>
    </sheetView>
  </sheetViews>
  <sheetFormatPr defaultColWidth="8" defaultRowHeight="13.5"/>
  <cols>
    <col min="1" max="1" width="22" style="111"/>
    <col min="2" max="2" width="23" style="111"/>
    <col min="3" max="3" width="8" style="111" hidden="1" customWidth="1"/>
    <col min="4" max="5" width="23" style="111"/>
    <col min="6" max="6" width="25.625" style="111"/>
    <col min="7" max="7" width="23" style="111"/>
    <col min="8" max="8" width="8" style="111" hidden="1" customWidth="1"/>
    <col min="9" max="9" width="23" style="111"/>
    <col min="10" max="16384" width="8" style="112"/>
  </cols>
  <sheetData>
    <row r="1" ht="14.25" spans="1:1">
      <c r="A1" s="3" t="s">
        <v>2870</v>
      </c>
    </row>
    <row r="2" ht="48" customHeight="1" spans="1:9">
      <c r="A2" s="113" t="s">
        <v>2871</v>
      </c>
      <c r="B2" s="129"/>
      <c r="C2" s="129"/>
      <c r="D2" s="129"/>
      <c r="E2" s="129"/>
      <c r="F2" s="129"/>
      <c r="G2" s="129"/>
      <c r="H2" s="129"/>
      <c r="I2" s="129"/>
    </row>
    <row r="3" ht="19.5" customHeight="1" spans="1:9">
      <c r="A3" s="131"/>
      <c r="B3" s="131"/>
      <c r="C3" s="131"/>
      <c r="D3" s="131"/>
      <c r="E3" s="131"/>
      <c r="F3" s="131"/>
      <c r="G3" s="208"/>
      <c r="H3" s="131"/>
      <c r="I3" s="208" t="s">
        <v>2872</v>
      </c>
    </row>
    <row r="4" ht="19.5" customHeight="1" spans="1:9">
      <c r="A4" s="156" t="s">
        <v>2050</v>
      </c>
      <c r="B4" s="156"/>
      <c r="C4" s="156"/>
      <c r="D4" s="156"/>
      <c r="E4" s="156"/>
      <c r="F4" s="156"/>
      <c r="G4" s="158"/>
      <c r="H4" s="156"/>
      <c r="I4" s="158" t="s">
        <v>2672</v>
      </c>
    </row>
    <row r="5" ht="37.5" customHeight="1" spans="1:9">
      <c r="A5" s="160" t="s">
        <v>2873</v>
      </c>
      <c r="B5" s="160" t="s">
        <v>2148</v>
      </c>
      <c r="C5" s="159"/>
      <c r="D5" s="159" t="s">
        <v>2698</v>
      </c>
      <c r="E5" s="159" t="s">
        <v>2699</v>
      </c>
      <c r="F5" s="159" t="s">
        <v>2700</v>
      </c>
      <c r="G5" s="159" t="s">
        <v>2701</v>
      </c>
      <c r="H5" s="159"/>
      <c r="I5" s="159" t="s">
        <v>2679</v>
      </c>
    </row>
    <row r="6" ht="28.5" customHeight="1" spans="1:9">
      <c r="A6" s="204" t="s">
        <v>2874</v>
      </c>
      <c r="B6" s="169">
        <f t="shared" ref="B6:I6" si="0">B7+B8+B9</f>
        <v>126893928.2</v>
      </c>
      <c r="C6" s="169">
        <f t="shared" si="0"/>
        <v>0</v>
      </c>
      <c r="D6" s="169">
        <f t="shared" si="0"/>
        <v>10892353.52</v>
      </c>
      <c r="E6" s="169">
        <f t="shared" si="0"/>
        <v>0</v>
      </c>
      <c r="F6" s="169">
        <f t="shared" si="0"/>
        <v>0</v>
      </c>
      <c r="G6" s="169">
        <f t="shared" si="0"/>
        <v>116001574.68</v>
      </c>
      <c r="H6" s="169">
        <f t="shared" si="0"/>
        <v>0</v>
      </c>
      <c r="I6" s="169">
        <f t="shared" si="0"/>
        <v>0</v>
      </c>
    </row>
    <row r="7" ht="28.5" customHeight="1" spans="1:9">
      <c r="A7" s="162" t="s">
        <v>2875</v>
      </c>
      <c r="B7" s="169">
        <f t="shared" ref="B7:B9" si="1">C7+D7+E7+F7+G7+H7+I7</f>
        <v>0</v>
      </c>
      <c r="C7" s="169">
        <v>0</v>
      </c>
      <c r="D7" s="169">
        <v>0</v>
      </c>
      <c r="E7" s="169">
        <v>0</v>
      </c>
      <c r="F7" s="169">
        <v>0</v>
      </c>
      <c r="G7" s="169">
        <v>0</v>
      </c>
      <c r="H7" s="169">
        <v>0</v>
      </c>
      <c r="I7" s="169">
        <v>0</v>
      </c>
    </row>
    <row r="8" ht="28.5" customHeight="1" spans="1:9">
      <c r="A8" s="162" t="s">
        <v>2876</v>
      </c>
      <c r="B8" s="169">
        <f t="shared" si="1"/>
        <v>126893928.2</v>
      </c>
      <c r="C8" s="169">
        <v>0</v>
      </c>
      <c r="D8" s="169">
        <v>10892353.52</v>
      </c>
      <c r="E8" s="169">
        <v>0</v>
      </c>
      <c r="F8" s="169">
        <v>0</v>
      </c>
      <c r="G8" s="169">
        <v>116001574.68</v>
      </c>
      <c r="H8" s="169">
        <v>0</v>
      </c>
      <c r="I8" s="169">
        <v>0</v>
      </c>
    </row>
    <row r="9" ht="28.5" customHeight="1" spans="1:9">
      <c r="A9" s="162" t="s">
        <v>2877</v>
      </c>
      <c r="B9" s="169">
        <f t="shared" si="1"/>
        <v>0</v>
      </c>
      <c r="C9" s="169">
        <v>0</v>
      </c>
      <c r="D9" s="169">
        <v>0</v>
      </c>
      <c r="E9" s="169">
        <v>0</v>
      </c>
      <c r="F9" s="169">
        <v>0</v>
      </c>
      <c r="G9" s="169">
        <v>0</v>
      </c>
      <c r="H9" s="169">
        <v>0</v>
      </c>
      <c r="I9" s="169">
        <v>0</v>
      </c>
    </row>
    <row r="10" ht="28.5" customHeight="1" spans="1:9">
      <c r="A10" s="162" t="s">
        <v>2878</v>
      </c>
      <c r="B10" s="169">
        <f t="shared" ref="B10:I10" si="2">B11+B12+B13+B14</f>
        <v>1299171017.24</v>
      </c>
      <c r="C10" s="169">
        <f t="shared" si="2"/>
        <v>0</v>
      </c>
      <c r="D10" s="169">
        <f t="shared" si="2"/>
        <v>41931017.24</v>
      </c>
      <c r="E10" s="169">
        <f t="shared" si="2"/>
        <v>0</v>
      </c>
      <c r="F10" s="169">
        <f t="shared" si="2"/>
        <v>0</v>
      </c>
      <c r="G10" s="169">
        <f t="shared" si="2"/>
        <v>1257240000</v>
      </c>
      <c r="H10" s="169">
        <f t="shared" si="2"/>
        <v>0</v>
      </c>
      <c r="I10" s="169">
        <f t="shared" si="2"/>
        <v>0</v>
      </c>
    </row>
    <row r="11" ht="28.5" customHeight="1" spans="1:9">
      <c r="A11" s="162" t="s">
        <v>2879</v>
      </c>
      <c r="B11" s="169">
        <f t="shared" ref="B11:B14" si="3">C11+D11+E11+F11+G11+H11+I11</f>
        <v>0</v>
      </c>
      <c r="C11" s="169">
        <v>0</v>
      </c>
      <c r="D11" s="169">
        <v>0</v>
      </c>
      <c r="E11" s="169">
        <v>0</v>
      </c>
      <c r="F11" s="169">
        <v>0</v>
      </c>
      <c r="G11" s="169">
        <v>0</v>
      </c>
      <c r="H11" s="169">
        <v>0</v>
      </c>
      <c r="I11" s="169">
        <v>0</v>
      </c>
    </row>
    <row r="12" ht="28.5" customHeight="1" spans="1:9">
      <c r="A12" s="162" t="s">
        <v>2880</v>
      </c>
      <c r="B12" s="169">
        <f t="shared" si="3"/>
        <v>0</v>
      </c>
      <c r="C12" s="169">
        <v>0</v>
      </c>
      <c r="D12" s="169">
        <v>0</v>
      </c>
      <c r="E12" s="169">
        <v>0</v>
      </c>
      <c r="F12" s="169">
        <v>0</v>
      </c>
      <c r="G12" s="169">
        <v>0</v>
      </c>
      <c r="H12" s="169">
        <v>0</v>
      </c>
      <c r="I12" s="169">
        <v>0</v>
      </c>
    </row>
    <row r="13" ht="28.5" customHeight="1" spans="1:9">
      <c r="A13" s="162" t="s">
        <v>2881</v>
      </c>
      <c r="B13" s="169">
        <f t="shared" si="3"/>
        <v>1299171017.24</v>
      </c>
      <c r="C13" s="169">
        <v>0</v>
      </c>
      <c r="D13" s="169">
        <v>41931017.24</v>
      </c>
      <c r="E13" s="169">
        <v>0</v>
      </c>
      <c r="F13" s="169">
        <v>0</v>
      </c>
      <c r="G13" s="169">
        <v>1257240000</v>
      </c>
      <c r="H13" s="169">
        <v>0</v>
      </c>
      <c r="I13" s="169">
        <v>0</v>
      </c>
    </row>
    <row r="14" ht="28.5" customHeight="1" spans="1:9">
      <c r="A14" s="162" t="s">
        <v>2882</v>
      </c>
      <c r="B14" s="169">
        <f t="shared" si="3"/>
        <v>0</v>
      </c>
      <c r="C14" s="169">
        <v>0</v>
      </c>
      <c r="D14" s="169">
        <v>0</v>
      </c>
      <c r="E14" s="169">
        <v>0</v>
      </c>
      <c r="F14" s="169">
        <v>0</v>
      </c>
      <c r="G14" s="169">
        <v>0</v>
      </c>
      <c r="H14" s="169">
        <v>0</v>
      </c>
      <c r="I14" s="169">
        <v>0</v>
      </c>
    </row>
    <row r="15" ht="28.5" customHeight="1" spans="1:9">
      <c r="A15" s="162" t="s">
        <v>2883</v>
      </c>
      <c r="B15" s="169">
        <f t="shared" ref="B15:I15" si="4">B16+B17+B18</f>
        <v>1847660696.02</v>
      </c>
      <c r="C15" s="169">
        <f t="shared" si="4"/>
        <v>0</v>
      </c>
      <c r="D15" s="169">
        <f t="shared" si="4"/>
        <v>43820932.94</v>
      </c>
      <c r="E15" s="169">
        <f t="shared" si="4"/>
        <v>0</v>
      </c>
      <c r="F15" s="169">
        <f t="shared" si="4"/>
        <v>0</v>
      </c>
      <c r="G15" s="169">
        <f t="shared" si="4"/>
        <v>1803839763.08</v>
      </c>
      <c r="H15" s="169">
        <f t="shared" si="4"/>
        <v>0</v>
      </c>
      <c r="I15" s="169">
        <f t="shared" si="4"/>
        <v>0</v>
      </c>
    </row>
    <row r="16" ht="28.5" customHeight="1" spans="1:9">
      <c r="A16" s="162" t="s">
        <v>2875</v>
      </c>
      <c r="B16" s="169">
        <f t="shared" ref="B16:B18" si="5">C16+D16+E16+F16+G16+H16+I16</f>
        <v>0</v>
      </c>
      <c r="C16" s="169">
        <v>0</v>
      </c>
      <c r="D16" s="169">
        <v>0</v>
      </c>
      <c r="E16" s="169">
        <v>0</v>
      </c>
      <c r="F16" s="169">
        <v>0</v>
      </c>
      <c r="G16" s="169">
        <v>0</v>
      </c>
      <c r="H16" s="169">
        <v>0</v>
      </c>
      <c r="I16" s="169">
        <v>0</v>
      </c>
    </row>
    <row r="17" ht="28.5" customHeight="1" spans="1:9">
      <c r="A17" s="162" t="s">
        <v>2876</v>
      </c>
      <c r="B17" s="169">
        <f t="shared" si="5"/>
        <v>1847660696.02</v>
      </c>
      <c r="C17" s="169">
        <v>0</v>
      </c>
      <c r="D17" s="169">
        <v>43820932.94</v>
      </c>
      <c r="E17" s="169">
        <v>0</v>
      </c>
      <c r="F17" s="169">
        <v>0</v>
      </c>
      <c r="G17" s="169">
        <v>1803839763.08</v>
      </c>
      <c r="H17" s="169">
        <v>0</v>
      </c>
      <c r="I17" s="169">
        <v>0</v>
      </c>
    </row>
    <row r="18" ht="28.5" customHeight="1" spans="1:9">
      <c r="A18" s="162" t="s">
        <v>2877</v>
      </c>
      <c r="B18" s="169">
        <f t="shared" si="5"/>
        <v>0</v>
      </c>
      <c r="C18" s="169">
        <v>0</v>
      </c>
      <c r="D18" s="169">
        <v>0</v>
      </c>
      <c r="E18" s="169">
        <v>0</v>
      </c>
      <c r="F18" s="169">
        <v>0</v>
      </c>
      <c r="G18" s="169">
        <v>0</v>
      </c>
      <c r="H18" s="169">
        <v>0</v>
      </c>
      <c r="I18" s="169">
        <v>0</v>
      </c>
    </row>
    <row r="19" ht="28.5" customHeight="1" spans="1:9">
      <c r="A19" s="162" t="s">
        <v>2884</v>
      </c>
      <c r="B19" s="169">
        <f t="shared" ref="B19:I19" si="6">B20+B21+B22</f>
        <v>131624249.42</v>
      </c>
      <c r="C19" s="169">
        <f t="shared" si="6"/>
        <v>0</v>
      </c>
      <c r="D19" s="169">
        <f t="shared" si="6"/>
        <v>13002437.82</v>
      </c>
      <c r="E19" s="169">
        <f t="shared" si="6"/>
        <v>0</v>
      </c>
      <c r="F19" s="169">
        <f t="shared" si="6"/>
        <v>0</v>
      </c>
      <c r="G19" s="169">
        <f t="shared" si="6"/>
        <v>118621811.6</v>
      </c>
      <c r="H19" s="169">
        <f t="shared" si="6"/>
        <v>0</v>
      </c>
      <c r="I19" s="169">
        <f t="shared" si="6"/>
        <v>0</v>
      </c>
    </row>
    <row r="20" ht="28.5" customHeight="1" spans="1:9">
      <c r="A20" s="162" t="s">
        <v>2875</v>
      </c>
      <c r="B20" s="169">
        <f t="shared" ref="B20:B22" si="7">C20+D20+E20+F20+G20+H20+I20</f>
        <v>0</v>
      </c>
      <c r="C20" s="169">
        <v>0</v>
      </c>
      <c r="D20" s="169">
        <v>0</v>
      </c>
      <c r="E20" s="169">
        <v>0</v>
      </c>
      <c r="F20" s="169">
        <v>0</v>
      </c>
      <c r="G20" s="169">
        <v>0</v>
      </c>
      <c r="H20" s="169">
        <v>0</v>
      </c>
      <c r="I20" s="169">
        <v>0</v>
      </c>
    </row>
    <row r="21" ht="28.5" customHeight="1" spans="1:9">
      <c r="A21" s="162" t="s">
        <v>2876</v>
      </c>
      <c r="B21" s="169">
        <f t="shared" si="7"/>
        <v>131624249.42</v>
      </c>
      <c r="C21" s="169">
        <v>0</v>
      </c>
      <c r="D21" s="169">
        <v>13002437.82</v>
      </c>
      <c r="E21" s="169">
        <v>0</v>
      </c>
      <c r="F21" s="169">
        <v>0</v>
      </c>
      <c r="G21" s="169">
        <v>118621811.6</v>
      </c>
      <c r="H21" s="169">
        <v>0</v>
      </c>
      <c r="I21" s="169">
        <v>0</v>
      </c>
    </row>
    <row r="22" ht="28.5" customHeight="1" spans="1:9">
      <c r="A22" s="162" t="s">
        <v>2877</v>
      </c>
      <c r="B22" s="169">
        <f t="shared" si="7"/>
        <v>0</v>
      </c>
      <c r="C22" s="169">
        <v>0</v>
      </c>
      <c r="D22" s="169">
        <v>0</v>
      </c>
      <c r="E22" s="169">
        <v>0</v>
      </c>
      <c r="F22" s="169">
        <v>0</v>
      </c>
      <c r="G22" s="169">
        <v>0</v>
      </c>
      <c r="H22" s="169">
        <v>0</v>
      </c>
      <c r="I22" s="169">
        <v>0</v>
      </c>
    </row>
    <row r="23" ht="28.5" customHeight="1" spans="1:9">
      <c r="A23" s="131"/>
      <c r="B23" s="131"/>
      <c r="C23" s="131"/>
      <c r="D23" s="131"/>
      <c r="E23" s="131"/>
      <c r="F23" s="131"/>
      <c r="G23" s="131"/>
      <c r="H23" s="131"/>
      <c r="I23" s="208"/>
    </row>
  </sheetData>
  <mergeCells count="1">
    <mergeCell ref="A2:I2"/>
  </mergeCells>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A1" sqref="A1"/>
    </sheetView>
  </sheetViews>
  <sheetFormatPr defaultColWidth="8" defaultRowHeight="13.5" outlineLevelCol="5"/>
  <cols>
    <col min="1" max="1" width="43" style="111"/>
    <col min="2" max="2" width="7.125" style="111"/>
    <col min="3" max="3" width="27.25" style="111"/>
    <col min="4" max="4" width="49.875" style="111"/>
    <col min="5" max="5" width="7.125" style="111"/>
    <col min="6" max="6" width="27.25" style="111"/>
    <col min="7" max="16384" width="8" style="112"/>
  </cols>
  <sheetData>
    <row r="1" ht="14.25" spans="1:1">
      <c r="A1" s="3" t="s">
        <v>2885</v>
      </c>
    </row>
    <row r="2" ht="48" customHeight="1" spans="1:6">
      <c r="A2" s="113" t="s">
        <v>2886</v>
      </c>
      <c r="B2" s="129"/>
      <c r="C2" s="129"/>
      <c r="D2" s="129"/>
      <c r="E2" s="129"/>
      <c r="F2" s="129"/>
    </row>
    <row r="3" ht="19.5" customHeight="1" spans="1:6">
      <c r="A3" s="156" t="s">
        <v>2050</v>
      </c>
      <c r="B3" s="157"/>
      <c r="C3" s="156"/>
      <c r="D3" s="156"/>
      <c r="E3" s="156"/>
      <c r="F3" s="158" t="s">
        <v>2887</v>
      </c>
    </row>
    <row r="4" ht="28.5" customHeight="1" spans="1:6">
      <c r="A4" s="159" t="s">
        <v>2673</v>
      </c>
      <c r="B4" s="159" t="s">
        <v>2888</v>
      </c>
      <c r="C4" s="159" t="s">
        <v>2889</v>
      </c>
      <c r="D4" s="159" t="s">
        <v>2673</v>
      </c>
      <c r="E4" s="159" t="s">
        <v>2888</v>
      </c>
      <c r="F4" s="159" t="s">
        <v>2889</v>
      </c>
    </row>
    <row r="5" ht="28.5" customHeight="1" spans="1:6">
      <c r="A5" s="162" t="s">
        <v>2890</v>
      </c>
      <c r="B5" s="163" t="s">
        <v>2891</v>
      </c>
      <c r="C5" s="171">
        <f>C6+C7</f>
        <v>13029297</v>
      </c>
      <c r="D5" s="162" t="s">
        <v>2892</v>
      </c>
      <c r="E5" s="163" t="s">
        <v>2893</v>
      </c>
      <c r="F5" s="191">
        <v>0</v>
      </c>
    </row>
    <row r="6" ht="28.5" customHeight="1" spans="1:6">
      <c r="A6" s="162" t="s">
        <v>2894</v>
      </c>
      <c r="B6" s="163" t="s">
        <v>2891</v>
      </c>
      <c r="C6" s="171">
        <v>12558765</v>
      </c>
      <c r="D6" s="162" t="s">
        <v>2895</v>
      </c>
      <c r="E6" s="163" t="s">
        <v>2893</v>
      </c>
      <c r="F6" s="191">
        <v>0</v>
      </c>
    </row>
    <row r="7" ht="28.5" customHeight="1" spans="1:6">
      <c r="A7" s="162" t="s">
        <v>2896</v>
      </c>
      <c r="B7" s="163" t="s">
        <v>2891</v>
      </c>
      <c r="C7" s="171">
        <v>470532</v>
      </c>
      <c r="D7" s="162" t="s">
        <v>2897</v>
      </c>
      <c r="E7" s="163" t="s">
        <v>2689</v>
      </c>
      <c r="F7" s="185" t="s">
        <v>2689</v>
      </c>
    </row>
    <row r="8" ht="28.5" customHeight="1" spans="1:6">
      <c r="A8" s="162" t="s">
        <v>2898</v>
      </c>
      <c r="B8" s="163" t="s">
        <v>2891</v>
      </c>
      <c r="C8" s="171">
        <v>12444938</v>
      </c>
      <c r="D8" s="162" t="s">
        <v>2899</v>
      </c>
      <c r="E8" s="163" t="s">
        <v>2893</v>
      </c>
      <c r="F8" s="191">
        <v>24561309271.6</v>
      </c>
    </row>
    <row r="9" ht="28.5" customHeight="1" spans="1:6">
      <c r="A9" s="162" t="s">
        <v>2900</v>
      </c>
      <c r="B9" s="163" t="s">
        <v>2689</v>
      </c>
      <c r="C9" s="163" t="s">
        <v>2689</v>
      </c>
      <c r="D9" s="162" t="s">
        <v>2901</v>
      </c>
      <c r="E9" s="163" t="s">
        <v>2893</v>
      </c>
      <c r="F9" s="191">
        <v>24561309271.6</v>
      </c>
    </row>
    <row r="10" ht="28.5" customHeight="1" spans="1:6">
      <c r="A10" s="162" t="s">
        <v>2902</v>
      </c>
      <c r="B10" s="179" t="s">
        <v>2893</v>
      </c>
      <c r="C10" s="169">
        <v>2076540340503.78</v>
      </c>
      <c r="D10" s="162" t="s">
        <v>2903</v>
      </c>
      <c r="E10" s="163" t="s">
        <v>2893</v>
      </c>
      <c r="F10" s="191">
        <v>0</v>
      </c>
    </row>
    <row r="11" ht="28.5" customHeight="1" spans="1:6">
      <c r="A11" s="162" t="s">
        <v>2904</v>
      </c>
      <c r="B11" s="179" t="s">
        <v>2893</v>
      </c>
      <c r="C11" s="169">
        <v>1442241360000</v>
      </c>
      <c r="D11" s="162" t="s">
        <v>2905</v>
      </c>
      <c r="E11" s="163" t="s">
        <v>2689</v>
      </c>
      <c r="F11" s="185" t="s">
        <v>2689</v>
      </c>
    </row>
    <row r="12" ht="28.5" customHeight="1" spans="1:6">
      <c r="A12" s="162" t="s">
        <v>2906</v>
      </c>
      <c r="B12" s="163" t="s">
        <v>2689</v>
      </c>
      <c r="C12" s="163" t="s">
        <v>2689</v>
      </c>
      <c r="D12" s="162" t="s">
        <v>2907</v>
      </c>
      <c r="E12" s="163" t="s">
        <v>2891</v>
      </c>
      <c r="F12" s="164">
        <v>532344</v>
      </c>
    </row>
    <row r="13" ht="28.5" customHeight="1" spans="1:6">
      <c r="A13" s="162" t="s">
        <v>2908</v>
      </c>
      <c r="B13" s="179" t="s">
        <v>2893</v>
      </c>
      <c r="C13" s="169">
        <v>40468441128.33</v>
      </c>
      <c r="D13" s="162" t="s">
        <v>2909</v>
      </c>
      <c r="E13" s="163" t="s">
        <v>2891</v>
      </c>
      <c r="F13" s="164">
        <v>5645707</v>
      </c>
    </row>
    <row r="14" ht="28.5" customHeight="1" spans="1:6">
      <c r="A14" s="162" t="s">
        <v>2910</v>
      </c>
      <c r="B14" s="163" t="s">
        <v>2689</v>
      </c>
      <c r="C14" s="163" t="s">
        <v>2689</v>
      </c>
      <c r="D14" s="162" t="s">
        <v>2911</v>
      </c>
      <c r="E14" s="163" t="s">
        <v>2891</v>
      </c>
      <c r="F14" s="164">
        <v>340052</v>
      </c>
    </row>
    <row r="15" ht="28.5" customHeight="1" spans="1:6">
      <c r="A15" s="204" t="s">
        <v>2912</v>
      </c>
      <c r="B15" s="179" t="s">
        <v>2893</v>
      </c>
      <c r="C15" s="169">
        <v>0</v>
      </c>
      <c r="D15" s="170" t="s">
        <v>2913</v>
      </c>
      <c r="E15" s="181" t="s">
        <v>2891</v>
      </c>
      <c r="F15" s="164">
        <v>142265</v>
      </c>
    </row>
    <row r="16" ht="28.5" customHeight="1" spans="1:6">
      <c r="A16" s="204" t="s">
        <v>2914</v>
      </c>
      <c r="B16" s="179" t="s">
        <v>2893</v>
      </c>
      <c r="C16" s="169">
        <v>0</v>
      </c>
      <c r="D16" s="205" t="s">
        <v>2915</v>
      </c>
      <c r="E16" s="206" t="s">
        <v>2893</v>
      </c>
      <c r="F16" s="169">
        <f>F17+F18</f>
        <v>2959780.59</v>
      </c>
    </row>
    <row r="17" ht="28.5" customHeight="1" spans="1:6">
      <c r="A17" s="204" t="s">
        <v>2916</v>
      </c>
      <c r="B17" s="179" t="s">
        <v>2893</v>
      </c>
      <c r="C17" s="169">
        <v>0</v>
      </c>
      <c r="D17" s="204" t="s">
        <v>2917</v>
      </c>
      <c r="E17" s="179" t="s">
        <v>2893</v>
      </c>
      <c r="F17" s="169">
        <v>2959780.59</v>
      </c>
    </row>
    <row r="18" ht="28.5" customHeight="1" spans="1:6">
      <c r="A18" s="207" t="s">
        <v>2918</v>
      </c>
      <c r="B18" s="173" t="s">
        <v>2893</v>
      </c>
      <c r="C18" s="180">
        <f>C15-C16+C17</f>
        <v>0</v>
      </c>
      <c r="D18" s="207" t="s">
        <v>2919</v>
      </c>
      <c r="E18" s="173" t="s">
        <v>2893</v>
      </c>
      <c r="F18" s="180">
        <v>0</v>
      </c>
    </row>
    <row r="19" ht="28.5" customHeight="1" spans="1:6">
      <c r="A19" s="203"/>
      <c r="B19" s="203"/>
      <c r="C19" s="203"/>
      <c r="D19" s="152"/>
      <c r="E19" s="152"/>
      <c r="F19" s="128"/>
    </row>
  </sheetData>
  <mergeCells count="1">
    <mergeCell ref="A2:F2"/>
  </mergeCells>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C5" sqref="C5"/>
    </sheetView>
  </sheetViews>
  <sheetFormatPr defaultColWidth="8" defaultRowHeight="13.5" outlineLevelCol="5"/>
  <cols>
    <col min="1" max="1" width="37.625" style="111"/>
    <col min="2" max="2" width="7.125" style="111"/>
    <col min="3" max="3" width="27.25" style="111"/>
    <col min="4" max="4" width="53.375" style="111"/>
    <col min="5" max="5" width="7.125" style="111"/>
    <col min="6" max="6" width="27.25" style="111"/>
    <col min="7" max="16384" width="8" style="112"/>
  </cols>
  <sheetData>
    <row r="1" ht="14.25" spans="1:1">
      <c r="A1" s="3" t="s">
        <v>2920</v>
      </c>
    </row>
    <row r="2" ht="48" customHeight="1" spans="1:6">
      <c r="A2" s="113" t="s">
        <v>2921</v>
      </c>
      <c r="B2" s="129"/>
      <c r="C2" s="129"/>
      <c r="D2" s="129"/>
      <c r="E2" s="129"/>
      <c r="F2" s="129"/>
    </row>
    <row r="3" ht="19.5" customHeight="1" spans="1:6">
      <c r="A3" s="156" t="s">
        <v>2922</v>
      </c>
      <c r="B3" s="156"/>
      <c r="C3" s="156"/>
      <c r="D3" s="156"/>
      <c r="E3" s="157"/>
      <c r="F3" s="158" t="s">
        <v>2923</v>
      </c>
    </row>
    <row r="4" ht="28.5" customHeight="1" spans="1:6">
      <c r="A4" s="160" t="s">
        <v>2924</v>
      </c>
      <c r="B4" s="160" t="s">
        <v>2888</v>
      </c>
      <c r="C4" s="160" t="s">
        <v>2889</v>
      </c>
      <c r="D4" s="160" t="s">
        <v>2924</v>
      </c>
      <c r="E4" s="160" t="s">
        <v>2888</v>
      </c>
      <c r="F4" s="184" t="s">
        <v>2889</v>
      </c>
    </row>
    <row r="5" ht="28.5" customHeight="1" spans="1:6">
      <c r="A5" s="162" t="s">
        <v>2890</v>
      </c>
      <c r="B5" s="163" t="s">
        <v>2891</v>
      </c>
      <c r="C5" s="171">
        <v>3056283</v>
      </c>
      <c r="D5" s="162" t="s">
        <v>2925</v>
      </c>
      <c r="E5" s="185" t="s">
        <v>2689</v>
      </c>
      <c r="F5" s="186" t="s">
        <v>2689</v>
      </c>
    </row>
    <row r="6" ht="28.5" customHeight="1" spans="1:6">
      <c r="A6" s="162" t="s">
        <v>2926</v>
      </c>
      <c r="B6" s="163" t="s">
        <v>2891</v>
      </c>
      <c r="C6" s="171">
        <v>1634</v>
      </c>
      <c r="D6" s="162" t="s">
        <v>2927</v>
      </c>
      <c r="E6" s="187" t="s">
        <v>2689</v>
      </c>
      <c r="F6" s="188" t="s">
        <v>2689</v>
      </c>
    </row>
    <row r="7" ht="28.5" customHeight="1" spans="1:6">
      <c r="A7" s="162" t="s">
        <v>2928</v>
      </c>
      <c r="B7" s="163" t="s">
        <v>2891</v>
      </c>
      <c r="C7" s="182">
        <v>2073615</v>
      </c>
      <c r="D7" s="162" t="s">
        <v>2929</v>
      </c>
      <c r="E7" s="189" t="s">
        <v>2893</v>
      </c>
      <c r="F7" s="121">
        <v>0</v>
      </c>
    </row>
    <row r="8" ht="28.5" customHeight="1" spans="1:6">
      <c r="A8" s="162" t="s">
        <v>2930</v>
      </c>
      <c r="B8" s="185" t="s">
        <v>2689</v>
      </c>
      <c r="C8" s="168" t="s">
        <v>2689</v>
      </c>
      <c r="D8" s="162" t="s">
        <v>2931</v>
      </c>
      <c r="E8" s="189" t="s">
        <v>2893</v>
      </c>
      <c r="F8" s="190">
        <v>0</v>
      </c>
    </row>
    <row r="9" ht="28.5" customHeight="1" spans="1:6">
      <c r="A9" s="162" t="s">
        <v>2932</v>
      </c>
      <c r="B9" s="163" t="s">
        <v>2893</v>
      </c>
      <c r="C9" s="169">
        <v>2964390276.01</v>
      </c>
      <c r="D9" s="162" t="s">
        <v>2933</v>
      </c>
      <c r="E9" s="187" t="s">
        <v>2893</v>
      </c>
      <c r="F9" s="191">
        <v>0</v>
      </c>
    </row>
    <row r="10" ht="28.5" customHeight="1" spans="1:6">
      <c r="A10" s="162" t="s">
        <v>2934</v>
      </c>
      <c r="B10" s="163" t="s">
        <v>2893</v>
      </c>
      <c r="C10" s="180">
        <v>0</v>
      </c>
      <c r="D10" s="162" t="s">
        <v>2935</v>
      </c>
      <c r="E10" s="192" t="s">
        <v>2893</v>
      </c>
      <c r="F10" s="193">
        <v>0</v>
      </c>
    </row>
    <row r="11" ht="28.5" customHeight="1" spans="1:6">
      <c r="A11" s="162" t="s">
        <v>2936</v>
      </c>
      <c r="B11" s="188" t="s">
        <v>2689</v>
      </c>
      <c r="C11" s="166" t="s">
        <v>2689</v>
      </c>
      <c r="D11" s="137" t="s">
        <v>2937</v>
      </c>
      <c r="E11" s="194" t="s">
        <v>2893</v>
      </c>
      <c r="F11" s="190">
        <v>0</v>
      </c>
    </row>
    <row r="12" ht="28.5" customHeight="1" spans="1:6">
      <c r="A12" s="137" t="s">
        <v>2899</v>
      </c>
      <c r="B12" s="195" t="s">
        <v>2893</v>
      </c>
      <c r="C12" s="196">
        <v>3230049355.8</v>
      </c>
      <c r="D12" s="162" t="s">
        <v>2938</v>
      </c>
      <c r="E12" s="187" t="s">
        <v>2893</v>
      </c>
      <c r="F12" s="191">
        <f>F8-F9</f>
        <v>0</v>
      </c>
    </row>
    <row r="13" ht="28.5" customHeight="1" spans="1:6">
      <c r="A13" s="137" t="s">
        <v>2901</v>
      </c>
      <c r="B13" s="166" t="s">
        <v>2893</v>
      </c>
      <c r="C13" s="169">
        <v>3230049355.8</v>
      </c>
      <c r="D13" s="162" t="s">
        <v>2939</v>
      </c>
      <c r="E13" s="187" t="s">
        <v>2893</v>
      </c>
      <c r="F13" s="193">
        <f>F7+F12</f>
        <v>0</v>
      </c>
    </row>
    <row r="14" ht="28.5" customHeight="1" spans="1:6">
      <c r="A14" s="137" t="s">
        <v>2903</v>
      </c>
      <c r="B14" s="166" t="s">
        <v>2893</v>
      </c>
      <c r="C14" s="169">
        <v>0</v>
      </c>
      <c r="D14" s="162" t="s">
        <v>2940</v>
      </c>
      <c r="E14" s="188" t="s">
        <v>2689</v>
      </c>
      <c r="F14" s="195" t="s">
        <v>2689</v>
      </c>
    </row>
    <row r="15" ht="28.5" customHeight="1" spans="1:6">
      <c r="A15" s="137" t="s">
        <v>2941</v>
      </c>
      <c r="B15" s="166" t="s">
        <v>2893</v>
      </c>
      <c r="C15" s="180">
        <f>C16+C17</f>
        <v>0</v>
      </c>
      <c r="D15" s="137" t="s">
        <v>2942</v>
      </c>
      <c r="E15" s="197" t="s">
        <v>2891</v>
      </c>
      <c r="F15" s="138">
        <v>0</v>
      </c>
    </row>
    <row r="16" ht="28.5" customHeight="1" spans="1:6">
      <c r="A16" s="137" t="s">
        <v>2917</v>
      </c>
      <c r="B16" s="195" t="s">
        <v>2893</v>
      </c>
      <c r="C16" s="198">
        <v>0</v>
      </c>
      <c r="D16" s="137" t="s">
        <v>2943</v>
      </c>
      <c r="E16" s="197" t="s">
        <v>2891</v>
      </c>
      <c r="F16" s="199">
        <v>0</v>
      </c>
    </row>
    <row r="17" ht="28.5" customHeight="1" spans="1:6">
      <c r="A17" s="145" t="s">
        <v>2919</v>
      </c>
      <c r="B17" s="195" t="s">
        <v>2893</v>
      </c>
      <c r="C17" s="200">
        <v>0</v>
      </c>
      <c r="D17" s="188" t="s">
        <v>2689</v>
      </c>
      <c r="E17" s="166" t="s">
        <v>2689</v>
      </c>
      <c r="F17" s="181" t="s">
        <v>2689</v>
      </c>
    </row>
    <row r="18" ht="28.5" customHeight="1" spans="1:6">
      <c r="A18" s="201"/>
      <c r="B18" s="183"/>
      <c r="C18" s="202"/>
      <c r="D18" s="203"/>
      <c r="E18" s="203"/>
      <c r="F18" s="153"/>
    </row>
  </sheetData>
  <mergeCells count="1">
    <mergeCell ref="A2:F2"/>
  </mergeCells>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A1" sqref="A1"/>
    </sheetView>
  </sheetViews>
  <sheetFormatPr defaultColWidth="8" defaultRowHeight="13.5" outlineLevelCol="5"/>
  <cols>
    <col min="1" max="1" width="53.125" style="111"/>
    <col min="2" max="2" width="8.875" style="111"/>
    <col min="3" max="3" width="27.25" style="111"/>
    <col min="4" max="4" width="55.5" style="111"/>
    <col min="5" max="5" width="8.875" style="111"/>
    <col min="6" max="6" width="27.25" style="111"/>
    <col min="7" max="16384" width="8" style="112"/>
  </cols>
  <sheetData>
    <row r="1" ht="14.25" spans="1:1">
      <c r="A1" s="3" t="s">
        <v>2944</v>
      </c>
    </row>
    <row r="2" ht="48" customHeight="1" spans="1:6">
      <c r="A2" s="154" t="s">
        <v>2945</v>
      </c>
      <c r="B2" s="155"/>
      <c r="C2" s="155"/>
      <c r="D2" s="155"/>
      <c r="E2" s="155"/>
      <c r="F2" s="155"/>
    </row>
    <row r="3" ht="19.5" customHeight="1" spans="1:6">
      <c r="A3" s="156" t="s">
        <v>2050</v>
      </c>
      <c r="B3" s="157"/>
      <c r="C3" s="156"/>
      <c r="D3" s="156"/>
      <c r="E3" s="157"/>
      <c r="F3" s="158" t="s">
        <v>2946</v>
      </c>
    </row>
    <row r="4" ht="28.5" customHeight="1" spans="1:6">
      <c r="A4" s="159" t="s">
        <v>2673</v>
      </c>
      <c r="B4" s="160" t="s">
        <v>2888</v>
      </c>
      <c r="C4" s="159" t="s">
        <v>2889</v>
      </c>
      <c r="D4" s="161" t="s">
        <v>2673</v>
      </c>
      <c r="E4" s="161" t="s">
        <v>2888</v>
      </c>
      <c r="F4" s="161" t="s">
        <v>2889</v>
      </c>
    </row>
    <row r="5" ht="28.5" customHeight="1" spans="1:6">
      <c r="A5" s="162" t="s">
        <v>2890</v>
      </c>
      <c r="B5" s="163" t="s">
        <v>2891</v>
      </c>
      <c r="C5" s="164">
        <v>12224363</v>
      </c>
      <c r="D5" s="165" t="s">
        <v>2947</v>
      </c>
      <c r="E5" s="166" t="s">
        <v>2948</v>
      </c>
      <c r="F5" s="167">
        <v>593991</v>
      </c>
    </row>
    <row r="6" ht="28.5" customHeight="1" spans="1:6">
      <c r="A6" s="162" t="s">
        <v>2949</v>
      </c>
      <c r="B6" s="163" t="s">
        <v>2891</v>
      </c>
      <c r="C6" s="164">
        <v>12224363</v>
      </c>
      <c r="D6" s="165" t="s">
        <v>2950</v>
      </c>
      <c r="E6" s="168" t="s">
        <v>2951</v>
      </c>
      <c r="F6" s="169">
        <v>1979.86</v>
      </c>
    </row>
    <row r="7" ht="28.5" customHeight="1" spans="1:6">
      <c r="A7" s="170" t="s">
        <v>2952</v>
      </c>
      <c r="B7" s="163" t="s">
        <v>2891</v>
      </c>
      <c r="C7" s="171">
        <v>9829235</v>
      </c>
      <c r="D7" s="172" t="s">
        <v>2953</v>
      </c>
      <c r="E7" s="173" t="s">
        <v>2689</v>
      </c>
      <c r="F7" s="173" t="s">
        <v>2689</v>
      </c>
    </row>
    <row r="8" ht="28.5" customHeight="1" spans="1:6">
      <c r="A8" s="172" t="s">
        <v>2954</v>
      </c>
      <c r="B8" s="173" t="s">
        <v>2689</v>
      </c>
      <c r="C8" s="173" t="s">
        <v>2689</v>
      </c>
      <c r="D8" s="174" t="s">
        <v>2955</v>
      </c>
      <c r="E8" s="175" t="s">
        <v>2948</v>
      </c>
      <c r="F8" s="167">
        <v>587995</v>
      </c>
    </row>
    <row r="9" ht="28.5" customHeight="1" spans="1:6">
      <c r="A9" s="172" t="s">
        <v>2902</v>
      </c>
      <c r="B9" s="176" t="s">
        <v>2893</v>
      </c>
      <c r="C9" s="177">
        <v>309247419800</v>
      </c>
      <c r="D9" s="162" t="s">
        <v>2956</v>
      </c>
      <c r="E9" s="163" t="s">
        <v>2891</v>
      </c>
      <c r="F9" s="164">
        <v>0</v>
      </c>
    </row>
    <row r="10" ht="28.5" customHeight="1" spans="1:6">
      <c r="A10" s="172" t="s">
        <v>2904</v>
      </c>
      <c r="B10" s="175" t="s">
        <v>2893</v>
      </c>
      <c r="C10" s="178">
        <v>309247419800</v>
      </c>
      <c r="D10" s="162" t="s">
        <v>2957</v>
      </c>
      <c r="E10" s="163" t="s">
        <v>2891</v>
      </c>
      <c r="F10" s="164">
        <v>9073459</v>
      </c>
    </row>
    <row r="11" ht="28.5" customHeight="1" spans="1:6">
      <c r="A11" s="174" t="s">
        <v>2930</v>
      </c>
      <c r="B11" s="179" t="s">
        <v>2689</v>
      </c>
      <c r="C11" s="173" t="s">
        <v>2689</v>
      </c>
      <c r="D11" s="162" t="s">
        <v>2958</v>
      </c>
      <c r="E11" s="163" t="s">
        <v>2891</v>
      </c>
      <c r="F11" s="164">
        <v>12420</v>
      </c>
    </row>
    <row r="12" ht="28.5" customHeight="1" spans="1:6">
      <c r="A12" s="162" t="s">
        <v>2959</v>
      </c>
      <c r="B12" s="163" t="s">
        <v>2893</v>
      </c>
      <c r="C12" s="177">
        <v>0</v>
      </c>
      <c r="D12" s="162" t="s">
        <v>2960</v>
      </c>
      <c r="E12" s="163" t="s">
        <v>2891</v>
      </c>
      <c r="F12" s="164">
        <v>0</v>
      </c>
    </row>
    <row r="13" ht="28.5" customHeight="1" spans="1:6">
      <c r="A13" s="162" t="s">
        <v>2961</v>
      </c>
      <c r="B13" s="163" t="s">
        <v>2893</v>
      </c>
      <c r="C13" s="177">
        <v>0</v>
      </c>
      <c r="D13" s="162" t="s">
        <v>2962</v>
      </c>
      <c r="E13" s="163" t="s">
        <v>2891</v>
      </c>
      <c r="F13" s="164">
        <v>274361</v>
      </c>
    </row>
    <row r="14" ht="28.5" customHeight="1" spans="1:6">
      <c r="A14" s="162" t="s">
        <v>2963</v>
      </c>
      <c r="B14" s="163" t="s">
        <v>2893</v>
      </c>
      <c r="C14" s="178">
        <v>0</v>
      </c>
      <c r="D14" s="162" t="s">
        <v>2964</v>
      </c>
      <c r="E14" s="163" t="s">
        <v>2891</v>
      </c>
      <c r="F14" s="164">
        <v>0</v>
      </c>
    </row>
    <row r="15" ht="28.5" customHeight="1" spans="1:6">
      <c r="A15" s="162" t="s">
        <v>2965</v>
      </c>
      <c r="B15" s="163" t="s">
        <v>2893</v>
      </c>
      <c r="C15" s="169">
        <f>C12-C13+C14</f>
        <v>0</v>
      </c>
      <c r="D15" s="162" t="s">
        <v>2966</v>
      </c>
      <c r="E15" s="163" t="s">
        <v>2891</v>
      </c>
      <c r="F15" s="164">
        <v>0</v>
      </c>
    </row>
    <row r="16" ht="28.5" customHeight="1" spans="1:6">
      <c r="A16" s="162" t="s">
        <v>2967</v>
      </c>
      <c r="B16" s="179" t="s">
        <v>2689</v>
      </c>
      <c r="C16" s="179" t="s">
        <v>2689</v>
      </c>
      <c r="D16" s="162" t="s">
        <v>2968</v>
      </c>
      <c r="E16" s="163" t="s">
        <v>2893</v>
      </c>
      <c r="F16" s="180">
        <f>F17+F18</f>
        <v>213.4</v>
      </c>
    </row>
    <row r="17" ht="28.5" customHeight="1" spans="1:6">
      <c r="A17" s="162" t="s">
        <v>2969</v>
      </c>
      <c r="B17" s="163" t="s">
        <v>2891</v>
      </c>
      <c r="C17" s="171">
        <v>54840</v>
      </c>
      <c r="D17" s="162" t="s">
        <v>2917</v>
      </c>
      <c r="E17" s="163" t="s">
        <v>2893</v>
      </c>
      <c r="F17" s="177">
        <v>213.4</v>
      </c>
    </row>
    <row r="18" ht="28.5" customHeight="1" spans="1:6">
      <c r="A18" s="170" t="s">
        <v>2970</v>
      </c>
      <c r="B18" s="181" t="s">
        <v>2891</v>
      </c>
      <c r="C18" s="182">
        <v>129466</v>
      </c>
      <c r="D18" s="170" t="s">
        <v>2919</v>
      </c>
      <c r="E18" s="181" t="s">
        <v>2893</v>
      </c>
      <c r="F18" s="177">
        <v>0</v>
      </c>
    </row>
    <row r="19" ht="28.5" customHeight="1" spans="1:6">
      <c r="A19" s="152"/>
      <c r="B19" s="152"/>
      <c r="C19" s="152"/>
      <c r="D19" s="152"/>
      <c r="E19" s="183"/>
      <c r="F19" s="153"/>
    </row>
  </sheetData>
  <mergeCells count="1">
    <mergeCell ref="A2:F2"/>
  </mergeCells>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workbookViewId="0">
      <selection activeCell="C7" sqref="C7"/>
    </sheetView>
  </sheetViews>
  <sheetFormatPr defaultColWidth="8" defaultRowHeight="13.5" outlineLevelCol="5"/>
  <cols>
    <col min="1" max="1" width="45.875" style="111"/>
    <col min="2" max="3" width="27.25" style="111"/>
    <col min="4" max="4" width="45.875" style="111"/>
    <col min="5" max="6" width="27.25" style="111"/>
    <col min="7" max="16384" width="8" style="112"/>
  </cols>
  <sheetData>
    <row r="1" ht="14.25" spans="1:1">
      <c r="A1" s="3" t="s">
        <v>2971</v>
      </c>
    </row>
    <row r="2" ht="39" customHeight="1" spans="1:6">
      <c r="A2" s="113" t="s">
        <v>2972</v>
      </c>
      <c r="B2" s="129"/>
      <c r="C2" s="129"/>
      <c r="D2" s="129"/>
      <c r="E2" s="129"/>
      <c r="F2" s="130"/>
    </row>
    <row r="3" ht="17.25" customHeight="1" spans="1:6">
      <c r="A3" s="131"/>
      <c r="B3" s="131"/>
      <c r="C3" s="131"/>
      <c r="D3" s="131"/>
      <c r="E3" s="131"/>
      <c r="F3" s="132" t="s">
        <v>2973</v>
      </c>
    </row>
    <row r="4" ht="19.5" customHeight="1" spans="1:6">
      <c r="A4" s="133" t="s">
        <v>2050</v>
      </c>
      <c r="B4" s="134"/>
      <c r="C4" s="134"/>
      <c r="D4" s="134"/>
      <c r="E4" s="134"/>
      <c r="F4" s="135" t="s">
        <v>2974</v>
      </c>
    </row>
    <row r="5" ht="28.5" customHeight="1" spans="1:6">
      <c r="A5" s="136" t="s">
        <v>2673</v>
      </c>
      <c r="B5" s="118" t="s">
        <v>2681</v>
      </c>
      <c r="C5" s="118" t="s">
        <v>2975</v>
      </c>
      <c r="D5" s="118" t="s">
        <v>2673</v>
      </c>
      <c r="E5" s="118" t="s">
        <v>2681</v>
      </c>
      <c r="F5" s="118" t="s">
        <v>2975</v>
      </c>
    </row>
    <row r="6" ht="28.5" customHeight="1" spans="1:6">
      <c r="A6" s="137" t="s">
        <v>2976</v>
      </c>
      <c r="B6" s="122" t="s">
        <v>2689</v>
      </c>
      <c r="C6" s="122" t="s">
        <v>2689</v>
      </c>
      <c r="D6" s="120" t="s">
        <v>2977</v>
      </c>
      <c r="E6" s="138">
        <v>187068</v>
      </c>
      <c r="F6" s="139">
        <v>185655</v>
      </c>
    </row>
    <row r="7" ht="28.5" customHeight="1" spans="1:6">
      <c r="A7" s="137" t="s">
        <v>2978</v>
      </c>
      <c r="B7" s="138"/>
      <c r="C7" s="138"/>
      <c r="D7" s="120" t="s">
        <v>2979</v>
      </c>
      <c r="E7" s="122" t="s">
        <v>2689</v>
      </c>
      <c r="F7" s="140">
        <v>23.55</v>
      </c>
    </row>
    <row r="8" ht="28.5" customHeight="1" spans="1:6">
      <c r="A8" s="137" t="s">
        <v>2980</v>
      </c>
      <c r="B8" s="138"/>
      <c r="C8" s="138"/>
      <c r="D8" s="120" t="s">
        <v>2981</v>
      </c>
      <c r="E8" s="122" t="s">
        <v>2689</v>
      </c>
      <c r="F8" s="140">
        <v>196403.78</v>
      </c>
    </row>
    <row r="9" ht="28.5" customHeight="1" spans="1:6">
      <c r="A9" s="137" t="s">
        <v>2982</v>
      </c>
      <c r="B9" s="138"/>
      <c r="C9" s="138"/>
      <c r="D9" s="120" t="s">
        <v>2983</v>
      </c>
      <c r="E9" s="122" t="s">
        <v>2689</v>
      </c>
      <c r="F9" s="141" t="s">
        <v>2689</v>
      </c>
    </row>
    <row r="10" ht="28.5" customHeight="1" spans="1:6">
      <c r="A10" s="137" t="s">
        <v>2984</v>
      </c>
      <c r="B10" s="138"/>
      <c r="C10" s="138"/>
      <c r="D10" s="120" t="s">
        <v>2978</v>
      </c>
      <c r="E10" s="138">
        <v>13029297</v>
      </c>
      <c r="F10" s="142">
        <f>F11+F12</f>
        <v>12712519</v>
      </c>
    </row>
    <row r="11" ht="28.5" customHeight="1" spans="1:6">
      <c r="A11" s="137" t="s">
        <v>2985</v>
      </c>
      <c r="B11" s="138"/>
      <c r="C11" s="138"/>
      <c r="D11" s="120" t="s">
        <v>2980</v>
      </c>
      <c r="E11" s="138">
        <v>12558765</v>
      </c>
      <c r="F11" s="142">
        <v>12269937</v>
      </c>
    </row>
    <row r="12" ht="28.5" customHeight="1" spans="1:6">
      <c r="A12" s="137" t="s">
        <v>2986</v>
      </c>
      <c r="B12" s="138"/>
      <c r="C12" s="138"/>
      <c r="D12" s="120" t="s">
        <v>2987</v>
      </c>
      <c r="E12" s="138">
        <v>470532</v>
      </c>
      <c r="F12" s="142">
        <v>442582</v>
      </c>
    </row>
    <row r="13" ht="28.5" customHeight="1" spans="1:6">
      <c r="A13" s="137" t="s">
        <v>2977</v>
      </c>
      <c r="B13" s="138"/>
      <c r="C13" s="138"/>
      <c r="D13" s="120" t="s">
        <v>2977</v>
      </c>
      <c r="E13" s="138">
        <v>12444938</v>
      </c>
      <c r="F13" s="142">
        <v>12267514</v>
      </c>
    </row>
    <row r="14" ht="28.5" customHeight="1" spans="1:6">
      <c r="A14" s="137" t="s">
        <v>2988</v>
      </c>
      <c r="B14" s="138"/>
      <c r="C14" s="138"/>
      <c r="D14" s="120" t="s">
        <v>2979</v>
      </c>
      <c r="E14" s="143" t="s">
        <v>2689</v>
      </c>
      <c r="F14" s="144">
        <v>2.81</v>
      </c>
    </row>
    <row r="15" ht="28.5" customHeight="1" spans="1:6">
      <c r="A15" s="137" t="s">
        <v>2989</v>
      </c>
      <c r="B15" s="122"/>
      <c r="C15" s="121"/>
      <c r="D15" s="120" t="s">
        <v>2990</v>
      </c>
      <c r="E15" s="121">
        <v>1.41</v>
      </c>
      <c r="F15" s="144">
        <v>1.41</v>
      </c>
    </row>
    <row r="16" ht="28.5" customHeight="1" spans="1:6">
      <c r="A16" s="145" t="s">
        <v>2991</v>
      </c>
      <c r="B16" s="121"/>
      <c r="C16" s="121"/>
      <c r="D16" s="120" t="s">
        <v>2992</v>
      </c>
      <c r="E16" s="121">
        <v>0.78</v>
      </c>
      <c r="F16" s="144">
        <v>0.78</v>
      </c>
    </row>
    <row r="17" ht="28.5" customHeight="1" spans="1:6">
      <c r="A17" s="146" t="s">
        <v>2993</v>
      </c>
      <c r="B17" s="121"/>
      <c r="C17" s="121"/>
      <c r="D17" s="146" t="s">
        <v>2994</v>
      </c>
      <c r="E17" s="143" t="s">
        <v>2689</v>
      </c>
      <c r="F17" s="144">
        <v>117565.9</v>
      </c>
    </row>
    <row r="18" ht="28.5" customHeight="1" spans="1:6">
      <c r="A18" s="146" t="s">
        <v>2995</v>
      </c>
      <c r="B18" s="121"/>
      <c r="C18" s="121"/>
      <c r="D18" s="146" t="s">
        <v>2996</v>
      </c>
      <c r="E18" s="121">
        <f>E19+E20</f>
        <v>1560.14</v>
      </c>
      <c r="F18" s="141" t="s">
        <v>2689</v>
      </c>
    </row>
    <row r="19" ht="28.5" customHeight="1" spans="1:6">
      <c r="A19" s="146" t="s">
        <v>2997</v>
      </c>
      <c r="B19" s="143"/>
      <c r="C19" s="121"/>
      <c r="D19" s="146" t="s">
        <v>2998</v>
      </c>
      <c r="E19" s="121">
        <v>969.93</v>
      </c>
      <c r="F19" s="141" t="s">
        <v>2689</v>
      </c>
    </row>
    <row r="20" ht="28.5" customHeight="1" spans="1:6">
      <c r="A20" s="147" t="s">
        <v>2999</v>
      </c>
      <c r="B20" s="122"/>
      <c r="C20" s="121"/>
      <c r="D20" s="120" t="s">
        <v>3000</v>
      </c>
      <c r="E20" s="148">
        <v>590.21</v>
      </c>
      <c r="F20" s="141" t="s">
        <v>2689</v>
      </c>
    </row>
    <row r="21" ht="28.5" customHeight="1" spans="1:6">
      <c r="A21" s="147" t="s">
        <v>3001</v>
      </c>
      <c r="B21" s="122"/>
      <c r="C21" s="121"/>
      <c r="D21" s="120" t="s">
        <v>3002</v>
      </c>
      <c r="E21" s="122"/>
      <c r="F21" s="141"/>
    </row>
    <row r="22" ht="28.5" customHeight="1" spans="1:6">
      <c r="A22" s="149" t="s">
        <v>3003</v>
      </c>
      <c r="B22" s="122" t="s">
        <v>2689</v>
      </c>
      <c r="C22" s="122" t="s">
        <v>2689</v>
      </c>
      <c r="D22" s="120" t="s">
        <v>3004</v>
      </c>
      <c r="E22" s="138"/>
      <c r="F22" s="142"/>
    </row>
    <row r="23" ht="28.5" customHeight="1" spans="1:6">
      <c r="A23" s="137" t="s">
        <v>3005</v>
      </c>
      <c r="B23" s="121">
        <v>2236.84</v>
      </c>
      <c r="C23" s="122" t="s">
        <v>2689</v>
      </c>
      <c r="D23" s="120" t="s">
        <v>3006</v>
      </c>
      <c r="E23" s="138"/>
      <c r="F23" s="142"/>
    </row>
    <row r="24" ht="28.5" customHeight="1" spans="1:6">
      <c r="A24" s="137" t="s">
        <v>3007</v>
      </c>
      <c r="B24" s="121">
        <v>5731.43</v>
      </c>
      <c r="C24" s="122" t="s">
        <v>2689</v>
      </c>
      <c r="D24" s="120" t="s">
        <v>3008</v>
      </c>
      <c r="E24" s="122"/>
      <c r="F24" s="144"/>
    </row>
    <row r="25" ht="28.5" customHeight="1" spans="1:6">
      <c r="A25" s="137" t="s">
        <v>3009</v>
      </c>
      <c r="B25" s="121">
        <v>58.23</v>
      </c>
      <c r="C25" s="122" t="s">
        <v>2689</v>
      </c>
      <c r="D25" s="120" t="s">
        <v>2994</v>
      </c>
      <c r="E25" s="122"/>
      <c r="F25" s="144"/>
    </row>
    <row r="26" ht="28.5" customHeight="1" spans="1:6">
      <c r="A26" s="137" t="s">
        <v>3010</v>
      </c>
      <c r="B26" s="121">
        <v>6687</v>
      </c>
      <c r="C26" s="121">
        <v>6821</v>
      </c>
      <c r="D26" s="120" t="s">
        <v>3011</v>
      </c>
      <c r="E26" s="122" t="s">
        <v>2689</v>
      </c>
      <c r="F26" s="141" t="s">
        <v>2689</v>
      </c>
    </row>
    <row r="27" ht="28.5" customHeight="1" spans="1:6">
      <c r="A27" s="145" t="s">
        <v>3012</v>
      </c>
      <c r="B27" s="122" t="s">
        <v>2689</v>
      </c>
      <c r="C27" s="121">
        <v>7360.49</v>
      </c>
      <c r="D27" s="120" t="s">
        <v>3004</v>
      </c>
      <c r="E27" s="138">
        <v>12224363</v>
      </c>
      <c r="F27" s="150">
        <v>11713917</v>
      </c>
    </row>
    <row r="28" ht="28.5" customHeight="1" spans="1:6">
      <c r="A28" s="147" t="s">
        <v>3013</v>
      </c>
      <c r="B28" s="122" t="s">
        <v>2689</v>
      </c>
      <c r="C28" s="122" t="s">
        <v>2689</v>
      </c>
      <c r="D28" s="120" t="s">
        <v>3014</v>
      </c>
      <c r="E28" s="138">
        <v>12224363</v>
      </c>
      <c r="F28" s="142">
        <v>11713917</v>
      </c>
    </row>
    <row r="29" ht="28.5" customHeight="1" spans="1:6">
      <c r="A29" s="149" t="s">
        <v>3004</v>
      </c>
      <c r="B29" s="138">
        <v>237852</v>
      </c>
      <c r="C29" s="138">
        <f>C30+C31</f>
        <v>234243</v>
      </c>
      <c r="D29" s="120" t="s">
        <v>3008</v>
      </c>
      <c r="E29" s="122" t="s">
        <v>2689</v>
      </c>
      <c r="F29" s="140">
        <v>0.44</v>
      </c>
    </row>
    <row r="30" ht="28.5" customHeight="1" spans="1:6">
      <c r="A30" s="137" t="s">
        <v>3015</v>
      </c>
      <c r="B30" s="138">
        <v>187068</v>
      </c>
      <c r="C30" s="138">
        <v>185655</v>
      </c>
      <c r="D30" s="120" t="s">
        <v>2994</v>
      </c>
      <c r="E30" s="122" t="s">
        <v>2689</v>
      </c>
      <c r="F30" s="140">
        <v>26400</v>
      </c>
    </row>
    <row r="31" ht="28.5" customHeight="1" spans="1:6">
      <c r="A31" s="145" t="s">
        <v>3016</v>
      </c>
      <c r="B31" s="138">
        <v>50784</v>
      </c>
      <c r="C31" s="138">
        <v>48588</v>
      </c>
      <c r="D31" s="120" t="s">
        <v>3017</v>
      </c>
      <c r="E31" s="148">
        <v>127757</v>
      </c>
      <c r="F31" s="141" t="s">
        <v>2689</v>
      </c>
    </row>
    <row r="32" ht="28.5" customHeight="1" spans="1:6">
      <c r="A32" s="151"/>
      <c r="B32" s="152"/>
      <c r="C32" s="152"/>
      <c r="D32" s="151"/>
      <c r="E32" s="153"/>
      <c r="F32" s="153"/>
    </row>
  </sheetData>
  <mergeCells count="1">
    <mergeCell ref="A2:F2"/>
  </mergeCells>
  <printOptions horizontalCentered="1"/>
  <pageMargins left="0.161111111111111" right="0.161111111111111" top="0.60625" bottom="0.60625" header="0.302777777777778" footer="0.302777777777778"/>
  <pageSetup paperSize="8" scale="96" fitToHeight="0" orientation="landscape"/>
  <headerFooter alignWithMargins="0">
    <oddFooter>&amp;C第 &amp;P 页，共 &amp;N 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A1" sqref="A1"/>
    </sheetView>
  </sheetViews>
  <sheetFormatPr defaultColWidth="8" defaultRowHeight="13.5"/>
  <cols>
    <col min="1" max="1" width="45.875" style="111"/>
    <col min="2" max="2" width="20.75" style="111"/>
    <col min="3" max="3" width="8" style="111" hidden="1" customWidth="1"/>
    <col min="4" max="4" width="20.25" style="111"/>
    <col min="5" max="5" width="23.5" style="111"/>
    <col min="6" max="6" width="25.125" style="111"/>
    <col min="7" max="7" width="17.375" style="111"/>
    <col min="8" max="8" width="8" style="111" hidden="1" customWidth="1"/>
    <col min="9" max="9" width="19.375" style="111" customWidth="1"/>
    <col min="10" max="16384" width="8" style="112"/>
  </cols>
  <sheetData>
    <row r="1" ht="14.25" spans="1:1">
      <c r="A1" s="3" t="s">
        <v>3018</v>
      </c>
    </row>
    <row r="2" ht="33" customHeight="1" spans="1:9">
      <c r="A2" s="113" t="s">
        <v>3019</v>
      </c>
      <c r="B2" s="114"/>
      <c r="C2" s="114"/>
      <c r="D2" s="114"/>
      <c r="E2" s="114"/>
      <c r="F2" s="114"/>
      <c r="G2" s="114"/>
      <c r="H2" s="114"/>
      <c r="I2" s="114"/>
    </row>
    <row r="3" ht="19.5" customHeight="1" spans="1:9">
      <c r="A3" s="115" t="s">
        <v>2050</v>
      </c>
      <c r="B3" s="116"/>
      <c r="C3" s="116"/>
      <c r="D3" s="116"/>
      <c r="E3" s="116"/>
      <c r="F3" s="116"/>
      <c r="G3" s="117"/>
      <c r="H3" s="116"/>
      <c r="I3" s="127" t="s">
        <v>2672</v>
      </c>
    </row>
    <row r="4" ht="37.5" customHeight="1" spans="1:9">
      <c r="A4" s="118" t="s">
        <v>2673</v>
      </c>
      <c r="B4" s="118" t="s">
        <v>2148</v>
      </c>
      <c r="C4" s="119"/>
      <c r="D4" s="119" t="s">
        <v>2698</v>
      </c>
      <c r="E4" s="119" t="s">
        <v>2699</v>
      </c>
      <c r="F4" s="119" t="s">
        <v>2700</v>
      </c>
      <c r="G4" s="119" t="s">
        <v>2701</v>
      </c>
      <c r="H4" s="118"/>
      <c r="I4" s="118" t="s">
        <v>2679</v>
      </c>
    </row>
    <row r="5" ht="28.5" customHeight="1" spans="1:9">
      <c r="A5" s="120" t="s">
        <v>3020</v>
      </c>
      <c r="B5" s="121">
        <f t="shared" ref="B5:B8" si="0">C5+D5+E5+F5+G5+H5+I5</f>
        <v>974097311.44</v>
      </c>
      <c r="C5" s="121"/>
      <c r="D5" s="121">
        <v>8.09</v>
      </c>
      <c r="E5" s="121">
        <v>616129.48</v>
      </c>
      <c r="F5" s="121">
        <v>960069740</v>
      </c>
      <c r="G5" s="121">
        <v>1178070.53</v>
      </c>
      <c r="H5" s="121"/>
      <c r="I5" s="121">
        <v>12233363.34</v>
      </c>
    </row>
    <row r="6" ht="28.5" customHeight="1" spans="1:9">
      <c r="A6" s="120" t="s">
        <v>3021</v>
      </c>
      <c r="B6" s="121">
        <f t="shared" si="0"/>
        <v>11993859.74</v>
      </c>
      <c r="C6" s="121"/>
      <c r="D6" s="121">
        <v>0</v>
      </c>
      <c r="E6" s="121">
        <v>0</v>
      </c>
      <c r="F6" s="121">
        <v>11321081.42</v>
      </c>
      <c r="G6" s="121">
        <v>0</v>
      </c>
      <c r="H6" s="121"/>
      <c r="I6" s="121">
        <v>672778.32</v>
      </c>
    </row>
    <row r="7" ht="28.5" customHeight="1" spans="1:9">
      <c r="A7" s="120" t="s">
        <v>3022</v>
      </c>
      <c r="B7" s="121">
        <f t="shared" si="0"/>
        <v>85104438.27</v>
      </c>
      <c r="C7" s="121"/>
      <c r="D7" s="121">
        <v>8.09</v>
      </c>
      <c r="E7" s="121">
        <v>646418.1</v>
      </c>
      <c r="F7" s="121">
        <v>72882470.2</v>
      </c>
      <c r="G7" s="121">
        <v>19521.88</v>
      </c>
      <c r="H7" s="121"/>
      <c r="I7" s="121">
        <v>11556020</v>
      </c>
    </row>
    <row r="8" ht="28.5" customHeight="1" spans="1:9">
      <c r="A8" s="120" t="s">
        <v>3023</v>
      </c>
      <c r="B8" s="121">
        <f t="shared" si="0"/>
        <v>0</v>
      </c>
      <c r="C8" s="121"/>
      <c r="D8" s="121">
        <v>0</v>
      </c>
      <c r="E8" s="121">
        <v>0</v>
      </c>
      <c r="F8" s="121">
        <v>0</v>
      </c>
      <c r="G8" s="121">
        <v>0</v>
      </c>
      <c r="H8" s="121"/>
      <c r="I8" s="121">
        <v>0</v>
      </c>
    </row>
    <row r="9" ht="28.5" customHeight="1" spans="1:9">
      <c r="A9" s="120" t="s">
        <v>3024</v>
      </c>
      <c r="B9" s="121">
        <f t="shared" ref="B9" si="1">B5-B6-B7-B8</f>
        <v>876999013.43</v>
      </c>
      <c r="C9" s="121"/>
      <c r="D9" s="121">
        <f>D5-D6-D7-D8</f>
        <v>0</v>
      </c>
      <c r="E9" s="121">
        <f>E5-E6-E7-E8</f>
        <v>-30288.62</v>
      </c>
      <c r="F9" s="121">
        <f>F5-F6-F7-F8</f>
        <v>875866188.38</v>
      </c>
      <c r="G9" s="121">
        <f>G5-G6-G7-G8</f>
        <v>1158548.65</v>
      </c>
      <c r="H9" s="121"/>
      <c r="I9" s="121">
        <f>I5-I6-I7-I8</f>
        <v>4565.01999999955</v>
      </c>
    </row>
    <row r="10" ht="28.5" customHeight="1" spans="1:9">
      <c r="A10" s="120" t="s">
        <v>3025</v>
      </c>
      <c r="B10" s="121">
        <f>C10+D10+E10+F10+G10+H10+I10</f>
        <v>7623944267.65</v>
      </c>
      <c r="C10" s="121"/>
      <c r="D10" s="121">
        <v>814114.87</v>
      </c>
      <c r="E10" s="121">
        <v>5858297.63</v>
      </c>
      <c r="F10" s="121">
        <v>2600198333.58</v>
      </c>
      <c r="G10" s="121">
        <v>159105961.61</v>
      </c>
      <c r="H10" s="121"/>
      <c r="I10" s="121">
        <v>4857967559.96</v>
      </c>
    </row>
    <row r="11" ht="28.5" customHeight="1" spans="1:9">
      <c r="A11" s="120" t="s">
        <v>3026</v>
      </c>
      <c r="B11" s="121">
        <f>C11+D11+E11+F11+G11+H11+I11</f>
        <v>7638628.73</v>
      </c>
      <c r="C11" s="121"/>
      <c r="D11" s="121">
        <v>814114.87</v>
      </c>
      <c r="E11" s="121">
        <v>5858297.63</v>
      </c>
      <c r="F11" s="121">
        <v>0</v>
      </c>
      <c r="G11" s="121">
        <v>0</v>
      </c>
      <c r="H11" s="121"/>
      <c r="I11" s="121">
        <v>966216.23</v>
      </c>
    </row>
    <row r="12" ht="28.5" customHeight="1" spans="1:9">
      <c r="A12" s="120" t="s">
        <v>3027</v>
      </c>
      <c r="B12" s="121">
        <f>C12</f>
        <v>0</v>
      </c>
      <c r="C12" s="121"/>
      <c r="D12" s="122" t="s">
        <v>2689</v>
      </c>
      <c r="E12" s="122" t="s">
        <v>2689</v>
      </c>
      <c r="F12" s="122" t="s">
        <v>2689</v>
      </c>
      <c r="G12" s="122" t="s">
        <v>2689</v>
      </c>
      <c r="H12" s="122"/>
      <c r="I12" s="122" t="s">
        <v>2689</v>
      </c>
    </row>
    <row r="13" ht="28.5" customHeight="1" spans="1:9">
      <c r="A13" s="120" t="s">
        <v>3028</v>
      </c>
      <c r="B13" s="121">
        <f>F13</f>
        <v>0</v>
      </c>
      <c r="C13" s="122"/>
      <c r="D13" s="122" t="s">
        <v>2689</v>
      </c>
      <c r="E13" s="122" t="s">
        <v>2689</v>
      </c>
      <c r="F13" s="121">
        <v>0</v>
      </c>
      <c r="G13" s="122" t="s">
        <v>2689</v>
      </c>
      <c r="H13" s="122"/>
      <c r="I13" s="122" t="s">
        <v>2689</v>
      </c>
    </row>
    <row r="14" ht="30.75" customHeight="1" spans="1:9">
      <c r="A14" s="123" t="s">
        <v>3029</v>
      </c>
      <c r="B14" s="121">
        <f t="shared" ref="B14:B16" si="2">I14</f>
        <v>3999542246.73</v>
      </c>
      <c r="C14" s="122"/>
      <c r="D14" s="122" t="s">
        <v>2689</v>
      </c>
      <c r="E14" s="122" t="s">
        <v>2689</v>
      </c>
      <c r="F14" s="122" t="s">
        <v>2689</v>
      </c>
      <c r="G14" s="122" t="s">
        <v>2689</v>
      </c>
      <c r="H14" s="122"/>
      <c r="I14" s="121">
        <v>3999542246.73</v>
      </c>
    </row>
    <row r="15" ht="28.5" customHeight="1" spans="1:9">
      <c r="A15" s="120" t="s">
        <v>3030</v>
      </c>
      <c r="B15" s="121">
        <f t="shared" si="2"/>
        <v>857459097</v>
      </c>
      <c r="C15" s="122"/>
      <c r="D15" s="122" t="s">
        <v>2689</v>
      </c>
      <c r="E15" s="122" t="s">
        <v>2689</v>
      </c>
      <c r="F15" s="122" t="s">
        <v>2689</v>
      </c>
      <c r="G15" s="122" t="s">
        <v>2689</v>
      </c>
      <c r="H15" s="122"/>
      <c r="I15" s="121">
        <v>857459097</v>
      </c>
    </row>
    <row r="16" ht="28.5" customHeight="1" spans="1:9">
      <c r="A16" s="120" t="s">
        <v>3031</v>
      </c>
      <c r="B16" s="121">
        <f t="shared" si="2"/>
        <v>0</v>
      </c>
      <c r="C16" s="122"/>
      <c r="D16" s="122" t="s">
        <v>2689</v>
      </c>
      <c r="E16" s="122" t="s">
        <v>2689</v>
      </c>
      <c r="F16" s="122" t="s">
        <v>2689</v>
      </c>
      <c r="G16" s="122" t="s">
        <v>2689</v>
      </c>
      <c r="H16" s="122"/>
      <c r="I16" s="121">
        <v>0</v>
      </c>
    </row>
    <row r="17" ht="28.5" customHeight="1" spans="1:9">
      <c r="A17" s="120" t="s">
        <v>3032</v>
      </c>
      <c r="B17" s="121">
        <f>B10-B11-B12-B13-B14-B15-B16</f>
        <v>2759304295.19</v>
      </c>
      <c r="C17" s="121"/>
      <c r="D17" s="121">
        <f t="shared" ref="D17:E17" si="3">D10-D11</f>
        <v>0</v>
      </c>
      <c r="E17" s="121">
        <f t="shared" si="3"/>
        <v>0</v>
      </c>
      <c r="F17" s="121">
        <f>F10-F11-F13</f>
        <v>2600198333.58</v>
      </c>
      <c r="G17" s="121">
        <f>G10-G11</f>
        <v>159105961.61</v>
      </c>
      <c r="H17" s="121"/>
      <c r="I17" s="121">
        <f>I10-I11-I14-I15-I16</f>
        <v>0</v>
      </c>
    </row>
    <row r="18" ht="28.5" customHeight="1" spans="1:9">
      <c r="A18" s="120" t="s">
        <v>3033</v>
      </c>
      <c r="B18" s="121">
        <f>C18+D18+E18+F18+G18+H18+I18</f>
        <v>2089185003.03</v>
      </c>
      <c r="C18" s="121"/>
      <c r="D18" s="121">
        <v>0</v>
      </c>
      <c r="E18" s="121">
        <v>73522.43</v>
      </c>
      <c r="F18" s="121">
        <v>2088508580.6</v>
      </c>
      <c r="G18" s="121">
        <v>602900</v>
      </c>
      <c r="H18" s="121"/>
      <c r="I18" s="121">
        <v>0</v>
      </c>
    </row>
    <row r="19" ht="28.5" customHeight="1" spans="1:9">
      <c r="A19" s="120" t="s">
        <v>3034</v>
      </c>
      <c r="B19" s="121">
        <f>C19+D19</f>
        <v>0</v>
      </c>
      <c r="C19" s="121"/>
      <c r="D19" s="121">
        <v>0</v>
      </c>
      <c r="E19" s="122" t="s">
        <v>2689</v>
      </c>
      <c r="F19" s="122" t="s">
        <v>2689</v>
      </c>
      <c r="G19" s="122" t="s">
        <v>2689</v>
      </c>
      <c r="H19" s="122"/>
      <c r="I19" s="122" t="s">
        <v>2689</v>
      </c>
    </row>
    <row r="20" ht="28.5" customHeight="1" spans="1:9">
      <c r="A20" s="120" t="s">
        <v>3035</v>
      </c>
      <c r="B20" s="121">
        <f>F20+G20</f>
        <v>156230847.87</v>
      </c>
      <c r="C20" s="122"/>
      <c r="D20" s="122" t="s">
        <v>2689</v>
      </c>
      <c r="E20" s="122" t="s">
        <v>2689</v>
      </c>
      <c r="F20" s="121">
        <v>155627947.87</v>
      </c>
      <c r="G20" s="121">
        <v>602900</v>
      </c>
      <c r="H20" s="122"/>
      <c r="I20" s="122" t="s">
        <v>2689</v>
      </c>
    </row>
    <row r="21" ht="28.5" customHeight="1" spans="1:9">
      <c r="A21" s="120" t="s">
        <v>3036</v>
      </c>
      <c r="B21" s="121">
        <f>F21+G21</f>
        <v>48775761.83</v>
      </c>
      <c r="C21" s="122"/>
      <c r="D21" s="122" t="s">
        <v>2689</v>
      </c>
      <c r="E21" s="122" t="s">
        <v>2689</v>
      </c>
      <c r="F21" s="121">
        <v>48775761.83</v>
      </c>
      <c r="G21" s="121">
        <v>0</v>
      </c>
      <c r="H21" s="122"/>
      <c r="I21" s="122" t="s">
        <v>2689</v>
      </c>
    </row>
    <row r="22" ht="28.5" customHeight="1" spans="1:9">
      <c r="A22" s="120" t="s">
        <v>3037</v>
      </c>
      <c r="B22" s="121">
        <f>F22+G22+H22</f>
        <v>1963528.28</v>
      </c>
      <c r="C22" s="122"/>
      <c r="D22" s="122" t="s">
        <v>2689</v>
      </c>
      <c r="E22" s="122" t="s">
        <v>2689</v>
      </c>
      <c r="F22" s="121">
        <v>1963528.28</v>
      </c>
      <c r="G22" s="121">
        <v>0</v>
      </c>
      <c r="H22" s="121"/>
      <c r="I22" s="122" t="s">
        <v>2689</v>
      </c>
    </row>
    <row r="23" ht="28.5" customHeight="1" spans="1:9">
      <c r="A23" s="120" t="s">
        <v>3038</v>
      </c>
      <c r="B23" s="121">
        <f>B18-B19-B20-B21-B22</f>
        <v>1882214865.05</v>
      </c>
      <c r="C23" s="121"/>
      <c r="D23" s="121">
        <f>D18-D19</f>
        <v>0</v>
      </c>
      <c r="E23" s="121">
        <f>E18</f>
        <v>73522.43</v>
      </c>
      <c r="F23" s="121">
        <f>((F18-F20)-F21)-F22</f>
        <v>1882141342.62</v>
      </c>
      <c r="G23" s="121">
        <f>G18-G20-G21-G22</f>
        <v>0</v>
      </c>
      <c r="H23" s="121"/>
      <c r="I23" s="121">
        <f>I18</f>
        <v>0</v>
      </c>
    </row>
    <row r="24" ht="28.5" customHeight="1" spans="1:9">
      <c r="A24" s="120" t="s">
        <v>3039</v>
      </c>
      <c r="B24" s="121">
        <f>C24+D24+E24+F24+G24+H24+I24</f>
        <v>324466036.87</v>
      </c>
      <c r="C24" s="121"/>
      <c r="D24" s="121">
        <v>13354969.51</v>
      </c>
      <c r="E24" s="121">
        <v>159417097.25</v>
      </c>
      <c r="F24" s="121">
        <v>31900305.21</v>
      </c>
      <c r="G24" s="121">
        <v>119115644.97</v>
      </c>
      <c r="H24" s="121"/>
      <c r="I24" s="121">
        <v>678019.93</v>
      </c>
    </row>
    <row r="25" ht="28.5" customHeight="1" spans="1:9">
      <c r="A25" s="120" t="s">
        <v>3040</v>
      </c>
      <c r="B25" s="121">
        <f>C25+D25</f>
        <v>0</v>
      </c>
      <c r="C25" s="121"/>
      <c r="D25" s="121">
        <v>0</v>
      </c>
      <c r="E25" s="122" t="s">
        <v>2689</v>
      </c>
      <c r="F25" s="122" t="s">
        <v>2689</v>
      </c>
      <c r="G25" s="122" t="s">
        <v>2689</v>
      </c>
      <c r="H25" s="122"/>
      <c r="I25" s="122" t="s">
        <v>2689</v>
      </c>
    </row>
    <row r="26" ht="28.5" customHeight="1" spans="1:9">
      <c r="A26" s="120" t="s">
        <v>3041</v>
      </c>
      <c r="B26" s="121">
        <f>F26+G26</f>
        <v>0</v>
      </c>
      <c r="C26" s="122"/>
      <c r="D26" s="122" t="s">
        <v>2689</v>
      </c>
      <c r="E26" s="122" t="s">
        <v>2689</v>
      </c>
      <c r="F26" s="121">
        <v>0</v>
      </c>
      <c r="G26" s="121">
        <v>0</v>
      </c>
      <c r="H26" s="122"/>
      <c r="I26" s="122" t="s">
        <v>2689</v>
      </c>
    </row>
    <row r="27" ht="28.5" customHeight="1" spans="1:9">
      <c r="A27" s="120" t="s">
        <v>3042</v>
      </c>
      <c r="B27" s="121">
        <f>C27+D27+E27+F27+G27+H27+I27</f>
        <v>0</v>
      </c>
      <c r="C27" s="121"/>
      <c r="D27" s="121">
        <v>0</v>
      </c>
      <c r="E27" s="121">
        <v>0</v>
      </c>
      <c r="F27" s="121">
        <v>0</v>
      </c>
      <c r="G27" s="121">
        <v>0</v>
      </c>
      <c r="H27" s="121"/>
      <c r="I27" s="121">
        <v>0</v>
      </c>
    </row>
    <row r="28" ht="28.5" customHeight="1" spans="1:9">
      <c r="A28" s="120" t="s">
        <v>3043</v>
      </c>
      <c r="B28" s="121">
        <f>F28+G28+H28</f>
        <v>0</v>
      </c>
      <c r="C28" s="122"/>
      <c r="D28" s="122" t="s">
        <v>2689</v>
      </c>
      <c r="E28" s="122" t="s">
        <v>2689</v>
      </c>
      <c r="F28" s="121">
        <v>0</v>
      </c>
      <c r="G28" s="121">
        <v>0</v>
      </c>
      <c r="H28" s="121"/>
      <c r="I28" s="122" t="s">
        <v>2689</v>
      </c>
    </row>
    <row r="29" ht="27" customHeight="1" spans="1:9">
      <c r="A29" s="120" t="s">
        <v>3038</v>
      </c>
      <c r="B29" s="121">
        <f>B24-B25-B26-B27-B28</f>
        <v>324466036.87</v>
      </c>
      <c r="C29" s="121"/>
      <c r="D29" s="121">
        <f>(D24-D25)-D27</f>
        <v>13354969.51</v>
      </c>
      <c r="E29" s="121">
        <f>E24-E27</f>
        <v>159417097.25</v>
      </c>
      <c r="F29" s="121">
        <f>((F24-F26)-F27)-F28</f>
        <v>31900305.21</v>
      </c>
      <c r="G29" s="121">
        <f>((G24-G26)-G27)-G28</f>
        <v>119115644.97</v>
      </c>
      <c r="H29" s="121"/>
      <c r="I29" s="121">
        <f>I24-I27</f>
        <v>678019.93</v>
      </c>
    </row>
    <row r="30" ht="28.5" customHeight="1" spans="1:9">
      <c r="A30" s="124"/>
      <c r="B30" s="125"/>
      <c r="C30" s="125"/>
      <c r="D30" s="125"/>
      <c r="E30" s="125"/>
      <c r="F30" s="125"/>
      <c r="G30" s="126"/>
      <c r="H30" s="125"/>
      <c r="I30" s="128"/>
    </row>
  </sheetData>
  <mergeCells count="1">
    <mergeCell ref="A2:I2"/>
  </mergeCells>
  <printOptions horizontalCentered="1"/>
  <pageMargins left="0.161111111111111" right="0.161111111111111" top="0.60625" bottom="0.60625" header="0.302777777777778" footer="0.302777777777778"/>
  <pageSetup paperSize="8" fitToHeight="0" orientation="landscape"/>
  <headerFooter alignWithMargins="0">
    <oddFooter>&amp;C第 &amp;P 页，共 &amp;N 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9"/>
  <sheetViews>
    <sheetView workbookViewId="0">
      <selection activeCell="B5" sqref="B5"/>
    </sheetView>
  </sheetViews>
  <sheetFormatPr defaultColWidth="9" defaultRowHeight="14.25" outlineLevelCol="1"/>
  <cols>
    <col min="1" max="16384" width="9" style="109"/>
  </cols>
  <sheetData>
    <row r="19" ht="35.25" spans="2:2">
      <c r="B19" s="110" t="s">
        <v>3044</v>
      </c>
    </row>
  </sheetData>
  <printOptions horizontalCentered="1"/>
  <pageMargins left="0.160416666666667" right="0.160416666666667" top="0.605555555555556" bottom="0.605555555555556" header="0.302777777777778" footer="0.302777777777778"/>
  <pageSetup paperSize="8" fitToHeight="0" orientation="landscape"/>
  <headerFooter alignWithMargins="0">
    <oddFooter>&amp;C第 &amp;P 页，共 &amp;N 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selection activeCell="F9" sqref="F9"/>
    </sheetView>
  </sheetViews>
  <sheetFormatPr defaultColWidth="8" defaultRowHeight="12"/>
  <cols>
    <col min="1" max="1" width="23.875" style="2" customWidth="1"/>
    <col min="2" max="9" width="12.875" style="2" customWidth="1"/>
    <col min="10" max="16384" width="8" style="2"/>
  </cols>
  <sheetData>
    <row r="1" ht="14.25" spans="1:1">
      <c r="A1" s="3" t="s">
        <v>3045</v>
      </c>
    </row>
    <row r="2" ht="36.75" customHeight="1" spans="1:9">
      <c r="A2" s="81" t="s">
        <v>3046</v>
      </c>
      <c r="B2" s="81"/>
      <c r="C2" s="81"/>
      <c r="D2" s="81"/>
      <c r="E2" s="81"/>
      <c r="F2" s="81"/>
      <c r="G2" s="81"/>
      <c r="H2" s="81"/>
      <c r="I2" s="81"/>
    </row>
    <row r="3" s="78" customFormat="1" ht="18.75" customHeight="1" spans="1:9">
      <c r="A3" s="82"/>
      <c r="B3" s="82"/>
      <c r="C3" s="82"/>
      <c r="D3" s="82"/>
      <c r="E3" s="82"/>
      <c r="F3" s="41"/>
      <c r="G3" s="41"/>
      <c r="H3" s="41" t="s">
        <v>3047</v>
      </c>
      <c r="I3" s="41"/>
    </row>
    <row r="4" s="79" customFormat="1" ht="18.75" customHeight="1" spans="1:9">
      <c r="A4" s="45"/>
      <c r="B4" s="83"/>
      <c r="C4" s="84"/>
      <c r="D4" s="85"/>
      <c r="E4" s="85"/>
      <c r="F4" s="41"/>
      <c r="G4" s="41"/>
      <c r="H4" s="41" t="s">
        <v>2672</v>
      </c>
      <c r="I4" s="41"/>
    </row>
    <row r="5" s="80" customFormat="1" ht="33" customHeight="1" spans="1:9">
      <c r="A5" s="86" t="s">
        <v>3048</v>
      </c>
      <c r="B5" s="87" t="s">
        <v>3049</v>
      </c>
      <c r="C5" s="88"/>
      <c r="D5" s="89" t="s">
        <v>3050</v>
      </c>
      <c r="E5" s="90"/>
      <c r="F5" s="89" t="s">
        <v>3051</v>
      </c>
      <c r="G5" s="90"/>
      <c r="H5" s="89" t="s">
        <v>3052</v>
      </c>
      <c r="I5" s="90"/>
    </row>
    <row r="6" s="80" customFormat="1" ht="27.75" customHeight="1" spans="1:9">
      <c r="A6" s="91"/>
      <c r="B6" s="92" t="s">
        <v>2680</v>
      </c>
      <c r="C6" s="93" t="s">
        <v>2681</v>
      </c>
      <c r="D6" s="94" t="s">
        <v>2680</v>
      </c>
      <c r="E6" s="94" t="s">
        <v>2681</v>
      </c>
      <c r="F6" s="94" t="s">
        <v>2680</v>
      </c>
      <c r="G6" s="94" t="s">
        <v>2681</v>
      </c>
      <c r="H6" s="94" t="s">
        <v>2680</v>
      </c>
      <c r="I6" s="94" t="s">
        <v>2681</v>
      </c>
    </row>
    <row r="7" s="80" customFormat="1" ht="30" customHeight="1" spans="1:9">
      <c r="A7" s="95" t="s">
        <v>2682</v>
      </c>
      <c r="B7" s="96">
        <f t="shared" ref="B7:B16" si="0">D7+H7</f>
        <v>10295834738.26</v>
      </c>
      <c r="C7" s="97">
        <f t="shared" ref="C7:C16" si="1">E7+I7</f>
        <v>13426370359.13</v>
      </c>
      <c r="D7" s="98">
        <f t="shared" ref="D7:I7" si="2">SUM(D8:D11)+D13</f>
        <v>129046990.14</v>
      </c>
      <c r="E7" s="98">
        <f t="shared" si="2"/>
        <v>1501354975.76</v>
      </c>
      <c r="F7" s="98">
        <f t="shared" si="2"/>
        <v>13905110551.48</v>
      </c>
      <c r="G7" s="98">
        <f t="shared" si="2"/>
        <v>15128876302.54</v>
      </c>
      <c r="H7" s="98">
        <f t="shared" si="2"/>
        <v>10166787748.12</v>
      </c>
      <c r="I7" s="98">
        <f t="shared" si="2"/>
        <v>11925015383.37</v>
      </c>
    </row>
    <row r="8" s="80" customFormat="1" ht="30" customHeight="1" spans="1:9">
      <c r="A8" s="99" t="s">
        <v>3053</v>
      </c>
      <c r="B8" s="100">
        <f t="shared" si="0"/>
        <v>0</v>
      </c>
      <c r="C8" s="101">
        <f t="shared" si="1"/>
        <v>0</v>
      </c>
      <c r="D8" s="102"/>
      <c r="E8" s="102"/>
      <c r="F8" s="102"/>
      <c r="G8" s="102"/>
      <c r="H8" s="102"/>
      <c r="I8" s="102"/>
    </row>
    <row r="9" s="80" customFormat="1" ht="30" customHeight="1" spans="1:9">
      <c r="A9" s="99" t="s">
        <v>3054</v>
      </c>
      <c r="B9" s="100">
        <f t="shared" si="0"/>
        <v>165897891.49</v>
      </c>
      <c r="C9" s="101">
        <f t="shared" si="1"/>
        <v>1498182129.41</v>
      </c>
      <c r="D9" s="102">
        <v>77936460</v>
      </c>
      <c r="E9" s="102">
        <v>1349374257.78</v>
      </c>
      <c r="F9" s="102">
        <f>24141037.76</f>
        <v>24141037.76</v>
      </c>
      <c r="G9" s="102">
        <v>5872959.49</v>
      </c>
      <c r="H9" s="102">
        <f>7366990.96+77725473.55+900.82+2868066.16</f>
        <v>87961431.49</v>
      </c>
      <c r="I9" s="102">
        <f>257.65+121947634.14+12.28+26859967.56</f>
        <v>148807871.63</v>
      </c>
    </row>
    <row r="10" s="80" customFormat="1" ht="30" customHeight="1" spans="1:9">
      <c r="A10" s="99" t="s">
        <v>3055</v>
      </c>
      <c r="B10" s="100">
        <f t="shared" si="0"/>
        <v>10125570420.09</v>
      </c>
      <c r="C10" s="101">
        <f t="shared" si="1"/>
        <v>11928185725.04</v>
      </c>
      <c r="D10" s="102">
        <f>4107241.38+44527634.34</f>
        <v>48634875.72</v>
      </c>
      <c r="E10" s="102">
        <f>208707.82+151769505.48</f>
        <v>151978213.3</v>
      </c>
      <c r="F10" s="102">
        <f>5852425.81+13875098144.96</f>
        <v>13880950570.77</v>
      </c>
      <c r="G10" s="102">
        <f>263888.55+15122830558.03</f>
        <v>15123094446.58</v>
      </c>
      <c r="H10" s="102">
        <f>9884664220.19+192271324.18</f>
        <v>10076935544.37</v>
      </c>
      <c r="I10" s="102">
        <f>11534231013.2+241976498.54</f>
        <v>11776207511.74</v>
      </c>
    </row>
    <row r="11" s="80" customFormat="1" ht="30" customHeight="1" spans="1:9">
      <c r="A11" s="99" t="s">
        <v>3056</v>
      </c>
      <c r="B11" s="100">
        <f t="shared" si="0"/>
        <v>4366426.68</v>
      </c>
      <c r="C11" s="101">
        <f t="shared" si="1"/>
        <v>2504.68</v>
      </c>
      <c r="D11" s="102">
        <v>2475654.42</v>
      </c>
      <c r="E11" s="102">
        <v>2504.68</v>
      </c>
      <c r="F11" s="102">
        <v>18942.95</v>
      </c>
      <c r="G11" s="102">
        <v>-91103.53</v>
      </c>
      <c r="H11" s="102">
        <f>-11592036.59+13482808.85</f>
        <v>1890772.26</v>
      </c>
      <c r="I11" s="102"/>
    </row>
    <row r="12" s="80" customFormat="1" ht="30" customHeight="1" spans="1:9">
      <c r="A12" s="99" t="s">
        <v>3057</v>
      </c>
      <c r="B12" s="100">
        <f t="shared" si="0"/>
        <v>0</v>
      </c>
      <c r="C12" s="101">
        <f t="shared" si="1"/>
        <v>0</v>
      </c>
      <c r="D12" s="103"/>
      <c r="E12" s="103"/>
      <c r="F12" s="103"/>
      <c r="G12" s="103"/>
      <c r="H12" s="103"/>
      <c r="I12" s="103"/>
    </row>
    <row r="13" s="80" customFormat="1" ht="30" customHeight="1" spans="1:9">
      <c r="A13" s="99" t="s">
        <v>3058</v>
      </c>
      <c r="B13" s="100">
        <f t="shared" si="0"/>
        <v>0</v>
      </c>
      <c r="C13" s="101">
        <f t="shared" si="1"/>
        <v>0</v>
      </c>
      <c r="D13" s="102">
        <v>0</v>
      </c>
      <c r="E13" s="102">
        <v>0</v>
      </c>
      <c r="F13" s="102"/>
      <c r="G13" s="102"/>
      <c r="H13" s="102"/>
      <c r="I13" s="102"/>
    </row>
    <row r="14" s="80" customFormat="1" ht="30" customHeight="1" spans="1:9">
      <c r="A14" s="104" t="s">
        <v>2690</v>
      </c>
      <c r="B14" s="100">
        <f t="shared" si="0"/>
        <v>6500205.21</v>
      </c>
      <c r="C14" s="101">
        <f t="shared" si="1"/>
        <v>14299136.62</v>
      </c>
      <c r="D14" s="102">
        <f t="shared" ref="D14:I14" si="3">SUM(D15:D16)</f>
        <v>6009332.88</v>
      </c>
      <c r="E14" s="102">
        <f t="shared" si="3"/>
        <v>14238730.71</v>
      </c>
      <c r="F14" s="102">
        <f t="shared" si="3"/>
        <v>240723589.93</v>
      </c>
      <c r="G14" s="102">
        <f t="shared" si="3"/>
        <v>60136067.76</v>
      </c>
      <c r="H14" s="102">
        <f t="shared" si="3"/>
        <v>490872.33</v>
      </c>
      <c r="I14" s="102">
        <f t="shared" si="3"/>
        <v>60405.91</v>
      </c>
    </row>
    <row r="15" s="80" customFormat="1" ht="30" customHeight="1" spans="1:9">
      <c r="A15" s="99" t="s">
        <v>3059</v>
      </c>
      <c r="B15" s="100">
        <f t="shared" si="0"/>
        <v>0</v>
      </c>
      <c r="C15" s="101">
        <f t="shared" si="1"/>
        <v>0</v>
      </c>
      <c r="D15" s="102"/>
      <c r="E15" s="102"/>
      <c r="F15" s="102"/>
      <c r="G15" s="102"/>
      <c r="H15" s="102"/>
      <c r="I15" s="102"/>
    </row>
    <row r="16" s="80" customFormat="1" ht="30" customHeight="1" spans="1:9">
      <c r="A16" s="99" t="s">
        <v>3060</v>
      </c>
      <c r="B16" s="100">
        <f t="shared" si="0"/>
        <v>6500205.21</v>
      </c>
      <c r="C16" s="101">
        <f t="shared" si="1"/>
        <v>14299136.62</v>
      </c>
      <c r="D16" s="102">
        <v>6009332.88</v>
      </c>
      <c r="E16" s="102">
        <v>14238730.71</v>
      </c>
      <c r="F16" s="102">
        <v>240723589.93</v>
      </c>
      <c r="G16" s="102">
        <v>60136067.76</v>
      </c>
      <c r="H16" s="102">
        <f>1338.66+489533.67</f>
        <v>490872.33</v>
      </c>
      <c r="I16" s="102">
        <f>1338.66+59067.25</f>
        <v>60405.91</v>
      </c>
    </row>
    <row r="17" s="80" customFormat="1" ht="30" customHeight="1" spans="1:9">
      <c r="A17" s="105" t="s">
        <v>2693</v>
      </c>
      <c r="B17" s="106">
        <f t="shared" ref="B17:I17" si="4">B7-B14</f>
        <v>10289334533.05</v>
      </c>
      <c r="C17" s="107">
        <f t="shared" si="4"/>
        <v>13412071222.51</v>
      </c>
      <c r="D17" s="108">
        <f t="shared" si="4"/>
        <v>123037657.26</v>
      </c>
      <c r="E17" s="108">
        <f t="shared" si="4"/>
        <v>1487116245.05</v>
      </c>
      <c r="F17" s="108">
        <f t="shared" si="4"/>
        <v>13664386961.55</v>
      </c>
      <c r="G17" s="108">
        <f t="shared" si="4"/>
        <v>15068740234.78</v>
      </c>
      <c r="H17" s="108">
        <f t="shared" si="4"/>
        <v>10166296875.79</v>
      </c>
      <c r="I17" s="108">
        <f t="shared" si="4"/>
        <v>11924954977.46</v>
      </c>
    </row>
    <row r="18" s="80" customFormat="1" ht="14.25" customHeight="1"/>
    <row r="19" s="80" customFormat="1" ht="14.25" customHeight="1"/>
    <row r="20" s="80" customFormat="1" ht="14.25" customHeight="1"/>
    <row r="21" s="80" customFormat="1" ht="14.25" customHeight="1"/>
    <row r="22" s="80" customFormat="1" ht="14.25" customHeight="1"/>
    <row r="23" s="80" customFormat="1" ht="14.25" customHeight="1"/>
    <row r="24" s="80" customFormat="1" ht="14.25" customHeight="1"/>
    <row r="25" s="80" customFormat="1" ht="14.25" customHeight="1"/>
    <row r="26" s="80" customFormat="1" ht="14.25" customHeight="1"/>
    <row r="27" s="80" customFormat="1" ht="14.25" customHeight="1"/>
    <row r="28" s="80" customFormat="1" ht="14.25" customHeight="1"/>
    <row r="29" s="80" customFormat="1" ht="14.25" customHeight="1"/>
    <row r="30" s="80" customFormat="1" ht="14.25" customHeight="1"/>
    <row r="31" s="80" customFormat="1" ht="14.25" customHeight="1"/>
    <row r="32" s="80" customFormat="1" ht="14.25" customHeight="1"/>
    <row r="33" s="80" customFormat="1" ht="14.25" customHeight="1"/>
    <row r="34" s="80" customFormat="1" ht="14.25" customHeight="1"/>
  </sheetData>
  <mergeCells count="10">
    <mergeCell ref="A2:I2"/>
    <mergeCell ref="F3:G3"/>
    <mergeCell ref="H3:I3"/>
    <mergeCell ref="F4:G4"/>
    <mergeCell ref="H4:I4"/>
    <mergeCell ref="B5:C5"/>
    <mergeCell ref="D5:E5"/>
    <mergeCell ref="F5:G5"/>
    <mergeCell ref="H5:I5"/>
    <mergeCell ref="A5:A6"/>
  </mergeCells>
  <printOptions horizontalCentered="1"/>
  <pageMargins left="0.161111111111111" right="0.161111111111111" top="0.60625" bottom="0.60625" header="0.302777777777778" footer="0.302777777777778"/>
  <pageSetup paperSize="8" scale="130" fitToHeight="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workbookViewId="0">
      <pane ySplit="4" topLeftCell="A14" activePane="bottomLeft" state="frozen"/>
      <selection/>
      <selection pane="bottomLeft" activeCell="A1" sqref="A1"/>
    </sheetView>
  </sheetViews>
  <sheetFormatPr defaultColWidth="9" defaultRowHeight="24.95" customHeight="1"/>
  <cols>
    <col min="1" max="1" width="21.625" style="312" customWidth="1"/>
    <col min="2" max="4" width="13.625" style="312" customWidth="1"/>
    <col min="5" max="5" width="13.625" style="312" hidden="1" customWidth="1"/>
    <col min="6" max="6" width="13.375" style="554" customWidth="1"/>
    <col min="7" max="230" width="9" style="312"/>
    <col min="231" max="16382" width="9" style="277"/>
  </cols>
  <sheetData>
    <row r="1" s="277" customFormat="1" ht="14.25" spans="1:16384">
      <c r="A1" s="281" t="s">
        <v>138</v>
      </c>
      <c r="E1" s="482"/>
      <c r="ID1" s="312"/>
      <c r="IE1" s="312"/>
      <c r="XFC1"/>
      <c r="XFD1"/>
    </row>
    <row r="2" s="312" customFormat="1" ht="51" customHeight="1" spans="1:6">
      <c r="A2" s="555" t="s">
        <v>139</v>
      </c>
      <c r="B2" s="555"/>
      <c r="C2" s="555"/>
      <c r="D2" s="555"/>
      <c r="E2" s="555"/>
      <c r="F2" s="555"/>
    </row>
    <row r="3" s="312" customFormat="1" customHeight="1" spans="1:6">
      <c r="A3" s="117"/>
      <c r="B3" s="117"/>
      <c r="C3" s="117"/>
      <c r="D3" s="117"/>
      <c r="E3" s="117"/>
      <c r="F3" s="528" t="s">
        <v>60</v>
      </c>
    </row>
    <row r="4" s="312" customFormat="1" customHeight="1" spans="1:6">
      <c r="A4" s="405" t="s">
        <v>61</v>
      </c>
      <c r="B4" s="556" t="s">
        <v>62</v>
      </c>
      <c r="C4" s="556" t="s">
        <v>63</v>
      </c>
      <c r="D4" s="556" t="s">
        <v>64</v>
      </c>
      <c r="E4" s="556" t="s">
        <v>140</v>
      </c>
      <c r="F4" s="556" t="s">
        <v>141</v>
      </c>
    </row>
    <row r="5" s="553" customFormat="1" customHeight="1" spans="1:6">
      <c r="A5" s="557" t="s">
        <v>66</v>
      </c>
      <c r="B5" s="558">
        <f>SUM(B6:B20)</f>
        <v>17478040</v>
      </c>
      <c r="C5" s="558">
        <f>SUM(C6:C20)</f>
        <v>17478040</v>
      </c>
      <c r="D5" s="558">
        <f>SUM(D6:D20)</f>
        <v>16984517</v>
      </c>
      <c r="E5" s="559">
        <f t="shared" ref="E5:E9" si="0">D5/C5</f>
        <v>0.971763252630158</v>
      </c>
      <c r="F5" s="375">
        <f>D5/B5</f>
        <v>0.971763252630158</v>
      </c>
    </row>
    <row r="6" s="312" customFormat="1" customHeight="1" spans="1:6">
      <c r="A6" s="560" t="s">
        <v>67</v>
      </c>
      <c r="B6" s="561">
        <v>6800000</v>
      </c>
      <c r="C6" s="561">
        <v>6800000</v>
      </c>
      <c r="D6" s="561">
        <v>6120840</v>
      </c>
      <c r="E6" s="562">
        <f t="shared" si="0"/>
        <v>0.900123529411765</v>
      </c>
      <c r="F6" s="381">
        <f t="shared" ref="F6:F9" si="1">D6/B6</f>
        <v>0.900123529411765</v>
      </c>
    </row>
    <row r="7" s="312" customFormat="1" customHeight="1" spans="1:6">
      <c r="A7" s="560" t="s">
        <v>68</v>
      </c>
      <c r="B7" s="561">
        <v>5250000</v>
      </c>
      <c r="C7" s="561">
        <v>5250000</v>
      </c>
      <c r="D7" s="561">
        <v>4553997</v>
      </c>
      <c r="E7" s="562">
        <f t="shared" si="0"/>
        <v>0.867428</v>
      </c>
      <c r="F7" s="381">
        <f t="shared" si="1"/>
        <v>0.867428</v>
      </c>
    </row>
    <row r="8" s="312" customFormat="1" customHeight="1" spans="1:6">
      <c r="A8" s="560" t="s">
        <v>69</v>
      </c>
      <c r="B8" s="561">
        <v>1980000</v>
      </c>
      <c r="C8" s="561">
        <v>1980000</v>
      </c>
      <c r="D8" s="561">
        <v>2178170</v>
      </c>
      <c r="E8" s="562">
        <f t="shared" si="0"/>
        <v>1.10008585858586</v>
      </c>
      <c r="F8" s="381">
        <f t="shared" si="1"/>
        <v>1.10008585858586</v>
      </c>
    </row>
    <row r="9" s="312" customFormat="1" customHeight="1" spans="1:6">
      <c r="A9" s="560" t="s">
        <v>70</v>
      </c>
      <c r="B9" s="561">
        <v>40</v>
      </c>
      <c r="C9" s="561">
        <v>40</v>
      </c>
      <c r="D9" s="561">
        <v>88</v>
      </c>
      <c r="E9" s="562">
        <f t="shared" si="0"/>
        <v>2.2</v>
      </c>
      <c r="F9" s="381">
        <f t="shared" si="1"/>
        <v>2.2</v>
      </c>
    </row>
    <row r="10" s="312" customFormat="1" customHeight="1" spans="1:6">
      <c r="A10" s="560" t="s">
        <v>71</v>
      </c>
      <c r="B10" s="561"/>
      <c r="C10" s="561"/>
      <c r="D10" s="561">
        <v>22993</v>
      </c>
      <c r="E10" s="562"/>
      <c r="F10" s="381"/>
    </row>
    <row r="11" s="312" customFormat="1" customHeight="1" spans="1:6">
      <c r="A11" s="560" t="s">
        <v>72</v>
      </c>
      <c r="B11" s="561">
        <v>360000</v>
      </c>
      <c r="C11" s="561">
        <v>360000</v>
      </c>
      <c r="D11" s="561">
        <v>350391</v>
      </c>
      <c r="E11" s="562">
        <f t="shared" ref="E11" si="2">D11/C11</f>
        <v>0.973308333333333</v>
      </c>
      <c r="F11" s="381">
        <f>D11/B11</f>
        <v>0.973308333333333</v>
      </c>
    </row>
    <row r="12" s="312" customFormat="1" customHeight="1" spans="1:6">
      <c r="A12" s="560" t="s">
        <v>73</v>
      </c>
      <c r="B12" s="561"/>
      <c r="C12" s="561"/>
      <c r="D12" s="561">
        <v>-3</v>
      </c>
      <c r="E12" s="562"/>
      <c r="F12" s="381"/>
    </row>
    <row r="13" s="312" customFormat="1" customHeight="1" spans="1:6">
      <c r="A13" s="560" t="s">
        <v>74</v>
      </c>
      <c r="B13" s="561"/>
      <c r="C13" s="561"/>
      <c r="D13" s="561">
        <v>-1</v>
      </c>
      <c r="E13" s="562"/>
      <c r="F13" s="381"/>
    </row>
    <row r="14" s="312" customFormat="1" customHeight="1" spans="1:6">
      <c r="A14" s="560" t="s">
        <v>75</v>
      </c>
      <c r="B14" s="561">
        <v>2080000</v>
      </c>
      <c r="C14" s="561">
        <v>2080000</v>
      </c>
      <c r="D14" s="561">
        <v>2509887</v>
      </c>
      <c r="E14" s="562">
        <f>D14/C14</f>
        <v>1.20667644230769</v>
      </c>
      <c r="F14" s="381">
        <f>D14/B14</f>
        <v>1.20667644230769</v>
      </c>
    </row>
    <row r="15" s="312" customFormat="1" customHeight="1" spans="1:6">
      <c r="A15" s="560" t="s">
        <v>76</v>
      </c>
      <c r="B15" s="561">
        <v>150000</v>
      </c>
      <c r="C15" s="561">
        <v>150000</v>
      </c>
      <c r="D15" s="561">
        <v>157299</v>
      </c>
      <c r="E15" s="562">
        <f>D15/C15</f>
        <v>1.04866</v>
      </c>
      <c r="F15" s="381">
        <f>D15/B15</f>
        <v>1.04866</v>
      </c>
    </row>
    <row r="16" s="312" customFormat="1" customHeight="1" spans="1:6">
      <c r="A16" s="560" t="s">
        <v>77</v>
      </c>
      <c r="B16" s="561">
        <v>2000</v>
      </c>
      <c r="C16" s="561">
        <v>2000</v>
      </c>
      <c r="D16" s="561">
        <v>4944</v>
      </c>
      <c r="E16" s="562">
        <f>D16/C16</f>
        <v>2.472</v>
      </c>
      <c r="F16" s="381">
        <f>D16/B16</f>
        <v>2.472</v>
      </c>
    </row>
    <row r="17" s="312" customFormat="1" customHeight="1" spans="1:6">
      <c r="A17" s="560" t="s">
        <v>78</v>
      </c>
      <c r="B17" s="561">
        <v>850000</v>
      </c>
      <c r="C17" s="561">
        <v>850000</v>
      </c>
      <c r="D17" s="561">
        <v>1075527</v>
      </c>
      <c r="E17" s="562">
        <f>D17/C17</f>
        <v>1.26532588235294</v>
      </c>
      <c r="F17" s="381">
        <f>D17/B17</f>
        <v>1.26532588235294</v>
      </c>
    </row>
    <row r="18" s="312" customFormat="1" customHeight="1" spans="1:6">
      <c r="A18" s="560" t="s">
        <v>142</v>
      </c>
      <c r="B18" s="561"/>
      <c r="C18" s="561"/>
      <c r="D18" s="561"/>
      <c r="E18" s="562"/>
      <c r="F18" s="381"/>
    </row>
    <row r="19" s="312" customFormat="1" customHeight="1" spans="1:6">
      <c r="A19" s="560" t="s">
        <v>79</v>
      </c>
      <c r="B19" s="561">
        <v>6000</v>
      </c>
      <c r="C19" s="561">
        <v>6000</v>
      </c>
      <c r="D19" s="561">
        <v>5862</v>
      </c>
      <c r="E19" s="562">
        <f t="shared" ref="E19" si="3">D19/C19</f>
        <v>0.977</v>
      </c>
      <c r="F19" s="381">
        <f>D19/B19</f>
        <v>0.977</v>
      </c>
    </row>
    <row r="20" s="312" customFormat="1" customHeight="1" spans="1:6">
      <c r="A20" s="560" t="s">
        <v>80</v>
      </c>
      <c r="B20" s="561"/>
      <c r="C20" s="561"/>
      <c r="D20" s="561">
        <v>4523</v>
      </c>
      <c r="E20" s="562"/>
      <c r="F20" s="381"/>
    </row>
    <row r="21" s="312" customFormat="1" customHeight="1" spans="1:6">
      <c r="A21" s="409" t="s">
        <v>81</v>
      </c>
      <c r="B21" s="410">
        <f>SUM(B22:B28)</f>
        <v>6270000</v>
      </c>
      <c r="C21" s="410">
        <f>SUM(C22:C28)</f>
        <v>6270000</v>
      </c>
      <c r="D21" s="410">
        <f>SUM(D22:D28)</f>
        <v>6592186</v>
      </c>
      <c r="E21" s="559">
        <f t="shared" ref="E21:E28" si="4">D21/C21</f>
        <v>1.05138532695375</v>
      </c>
      <c r="F21" s="375">
        <f t="shared" ref="F21:F28" si="5">D21/B21</f>
        <v>1.05138532695375</v>
      </c>
    </row>
    <row r="22" s="312" customFormat="1" customHeight="1" spans="1:6">
      <c r="A22" s="412" t="s">
        <v>82</v>
      </c>
      <c r="B22" s="413">
        <v>3400000</v>
      </c>
      <c r="C22" s="413">
        <v>3400000</v>
      </c>
      <c r="D22" s="413">
        <v>3233056</v>
      </c>
      <c r="E22" s="562">
        <f t="shared" si="4"/>
        <v>0.950898823529412</v>
      </c>
      <c r="F22" s="381">
        <f t="shared" si="5"/>
        <v>0.950898823529412</v>
      </c>
    </row>
    <row r="23" s="312" customFormat="1" customHeight="1" spans="1:6">
      <c r="A23" s="412" t="s">
        <v>83</v>
      </c>
      <c r="B23" s="413">
        <v>320000</v>
      </c>
      <c r="C23" s="413">
        <v>320000</v>
      </c>
      <c r="D23" s="413">
        <v>262612</v>
      </c>
      <c r="E23" s="562">
        <f t="shared" si="4"/>
        <v>0.8206625</v>
      </c>
      <c r="F23" s="381">
        <f t="shared" si="5"/>
        <v>0.8206625</v>
      </c>
    </row>
    <row r="24" s="312" customFormat="1" customHeight="1" spans="1:6">
      <c r="A24" s="412" t="s">
        <v>84</v>
      </c>
      <c r="B24" s="413">
        <v>220000</v>
      </c>
      <c r="C24" s="413">
        <v>220000</v>
      </c>
      <c r="D24" s="413">
        <v>372871</v>
      </c>
      <c r="E24" s="562">
        <f t="shared" si="4"/>
        <v>1.69486818181818</v>
      </c>
      <c r="F24" s="381">
        <f t="shared" si="5"/>
        <v>1.69486818181818</v>
      </c>
    </row>
    <row r="25" s="312" customFormat="1" customHeight="1" spans="1:6">
      <c r="A25" s="412" t="s">
        <v>85</v>
      </c>
      <c r="B25" s="413">
        <v>540000</v>
      </c>
      <c r="C25" s="413">
        <v>540000</v>
      </c>
      <c r="D25" s="413">
        <v>190293</v>
      </c>
      <c r="E25" s="562">
        <f t="shared" si="4"/>
        <v>0.352394444444444</v>
      </c>
      <c r="F25" s="381">
        <f t="shared" si="5"/>
        <v>0.352394444444444</v>
      </c>
    </row>
    <row r="26" s="312" customFormat="1" customHeight="1" spans="1:6">
      <c r="A26" s="563" t="s">
        <v>143</v>
      </c>
      <c r="B26" s="413">
        <v>1370000</v>
      </c>
      <c r="C26" s="413">
        <v>1370000</v>
      </c>
      <c r="D26" s="413">
        <v>2034434</v>
      </c>
      <c r="E26" s="562">
        <f t="shared" si="4"/>
        <v>1.48498832116788</v>
      </c>
      <c r="F26" s="381">
        <f t="shared" si="5"/>
        <v>1.48498832116788</v>
      </c>
    </row>
    <row r="27" s="312" customFormat="1" customHeight="1" spans="1:6">
      <c r="A27" s="412" t="s">
        <v>88</v>
      </c>
      <c r="B27" s="413">
        <v>200000</v>
      </c>
      <c r="C27" s="413">
        <v>200000</v>
      </c>
      <c r="D27" s="413">
        <v>261983</v>
      </c>
      <c r="E27" s="562">
        <f t="shared" si="4"/>
        <v>1.309915</v>
      </c>
      <c r="F27" s="381">
        <f t="shared" si="5"/>
        <v>1.309915</v>
      </c>
    </row>
    <row r="28" s="312" customFormat="1" customHeight="1" spans="1:6">
      <c r="A28" s="412" t="s">
        <v>89</v>
      </c>
      <c r="B28" s="413">
        <v>220000</v>
      </c>
      <c r="C28" s="413">
        <v>220000</v>
      </c>
      <c r="D28" s="413">
        <v>236937</v>
      </c>
      <c r="E28" s="562">
        <f t="shared" si="4"/>
        <v>1.07698636363636</v>
      </c>
      <c r="F28" s="564">
        <f t="shared" si="5"/>
        <v>1.07698636363636</v>
      </c>
    </row>
    <row r="29" s="312" customFormat="1" customHeight="1" spans="1:6">
      <c r="A29" s="565"/>
      <c r="B29" s="565"/>
      <c r="C29" s="565"/>
      <c r="D29" s="565"/>
      <c r="E29" s="565"/>
      <c r="F29" s="564"/>
    </row>
    <row r="30" s="312" customFormat="1" customHeight="1" spans="1:6">
      <c r="A30" s="566" t="s">
        <v>90</v>
      </c>
      <c r="B30" s="328">
        <f>B21+B5</f>
        <v>23748040</v>
      </c>
      <c r="C30" s="328">
        <f>C21+C5</f>
        <v>23748040</v>
      </c>
      <c r="D30" s="328">
        <f>D21+D5</f>
        <v>23576703</v>
      </c>
      <c r="E30" s="559">
        <f t="shared" ref="E30:E33" si="6">D30/C30</f>
        <v>0.9927852151167</v>
      </c>
      <c r="F30" s="567">
        <f>D30/B30</f>
        <v>0.9927852151167</v>
      </c>
    </row>
    <row r="31" s="312" customFormat="1" customHeight="1" spans="1:6">
      <c r="A31" s="568" t="s">
        <v>91</v>
      </c>
      <c r="B31" s="328">
        <f>SUM(B32:B37)</f>
        <v>7611960</v>
      </c>
      <c r="C31" s="328">
        <f>SUM(C32:C37)</f>
        <v>8255460</v>
      </c>
      <c r="D31" s="328">
        <f>SUM(D32:D37)</f>
        <v>9092831</v>
      </c>
      <c r="E31" s="559">
        <f t="shared" si="6"/>
        <v>1.10143238535466</v>
      </c>
      <c r="F31" s="567">
        <f>D31/B31</f>
        <v>1.19454529451022</v>
      </c>
    </row>
    <row r="32" s="312" customFormat="1" customHeight="1" spans="1:6">
      <c r="A32" s="569" t="s">
        <v>92</v>
      </c>
      <c r="B32" s="334">
        <v>2781960</v>
      </c>
      <c r="C32" s="334">
        <v>2781960</v>
      </c>
      <c r="D32" s="334">
        <f>3121932+347198</f>
        <v>3469130</v>
      </c>
      <c r="E32" s="562">
        <f t="shared" si="6"/>
        <v>1.24700930279371</v>
      </c>
      <c r="F32" s="564">
        <f>D32/B32</f>
        <v>1.24700930279371</v>
      </c>
    </row>
    <row r="33" s="312" customFormat="1" customHeight="1" spans="1:6">
      <c r="A33" s="569" t="s">
        <v>144</v>
      </c>
      <c r="B33" s="334">
        <v>1210000</v>
      </c>
      <c r="C33" s="334">
        <v>1210000</v>
      </c>
      <c r="D33" s="334">
        <v>1360201</v>
      </c>
      <c r="E33" s="562">
        <f t="shared" si="6"/>
        <v>1.12413305785124</v>
      </c>
      <c r="F33" s="564">
        <f>D33/B33</f>
        <v>1.12413305785124</v>
      </c>
    </row>
    <row r="34" s="312" customFormat="1" customHeight="1" spans="1:6">
      <c r="A34" s="569" t="s">
        <v>94</v>
      </c>
      <c r="B34" s="334"/>
      <c r="C34" s="334">
        <v>220000</v>
      </c>
      <c r="D34" s="334">
        <v>220000</v>
      </c>
      <c r="E34" s="562"/>
      <c r="F34" s="567"/>
    </row>
    <row r="35" s="312" customFormat="1" customHeight="1" spans="1:6">
      <c r="A35" s="569" t="s">
        <v>95</v>
      </c>
      <c r="B35" s="334">
        <v>1770000</v>
      </c>
      <c r="C35" s="334">
        <v>1770000</v>
      </c>
      <c r="D35" s="334">
        <v>1770000</v>
      </c>
      <c r="E35" s="562">
        <f t="shared" ref="E35:E37" si="7">D35/C35</f>
        <v>1</v>
      </c>
      <c r="F35" s="564">
        <f>D35/B35</f>
        <v>1</v>
      </c>
    </row>
    <row r="36" s="312" customFormat="1" customHeight="1" spans="1:6">
      <c r="A36" s="569" t="s">
        <v>96</v>
      </c>
      <c r="B36" s="334">
        <v>1370000</v>
      </c>
      <c r="C36" s="334">
        <v>1793500</v>
      </c>
      <c r="D36" s="334">
        <v>1793500</v>
      </c>
      <c r="E36" s="562">
        <f t="shared" si="7"/>
        <v>1</v>
      </c>
      <c r="F36" s="564">
        <f>D36/B36</f>
        <v>1.30912408759124</v>
      </c>
    </row>
    <row r="37" s="312" customFormat="1" customHeight="1" spans="1:6">
      <c r="A37" s="569" t="s">
        <v>97</v>
      </c>
      <c r="B37" s="334">
        <v>480000</v>
      </c>
      <c r="C37" s="334">
        <v>480000</v>
      </c>
      <c r="D37" s="334">
        <v>480000</v>
      </c>
      <c r="E37" s="562">
        <f t="shared" si="7"/>
        <v>1</v>
      </c>
      <c r="F37" s="564">
        <f>D37/B37</f>
        <v>1</v>
      </c>
    </row>
    <row r="38" s="312" customFormat="1" customHeight="1" spans="1:6">
      <c r="A38" s="568"/>
      <c r="B38" s="568"/>
      <c r="C38" s="568"/>
      <c r="D38" s="568"/>
      <c r="E38" s="570"/>
      <c r="F38" s="567"/>
    </row>
    <row r="39" s="312" customFormat="1" customHeight="1" spans="1:6">
      <c r="A39" s="568"/>
      <c r="B39" s="568"/>
      <c r="C39" s="568"/>
      <c r="D39" s="568"/>
      <c r="E39" s="570"/>
      <c r="F39" s="567"/>
    </row>
    <row r="40" s="312" customFormat="1" customHeight="1" spans="1:6">
      <c r="A40" s="565"/>
      <c r="B40" s="565"/>
      <c r="C40" s="565"/>
      <c r="D40" s="565"/>
      <c r="E40" s="571"/>
      <c r="F40" s="567"/>
    </row>
    <row r="41" s="312" customFormat="1" customHeight="1" spans="1:6">
      <c r="A41" s="572" t="s">
        <v>98</v>
      </c>
      <c r="B41" s="328">
        <f>B30+B31</f>
        <v>31360000</v>
      </c>
      <c r="C41" s="328">
        <f>C30+C31</f>
        <v>32003500</v>
      </c>
      <c r="D41" s="328">
        <f>D30+D31</f>
        <v>32669534</v>
      </c>
      <c r="E41" s="559">
        <f>D41/C41</f>
        <v>1.02081128626556</v>
      </c>
      <c r="F41" s="567">
        <f>D41/B41</f>
        <v>1.0417580994898</v>
      </c>
    </row>
    <row r="42" s="312" customFormat="1" customHeight="1" spans="4:6">
      <c r="D42" s="573"/>
      <c r="F42" s="554"/>
    </row>
  </sheetData>
  <mergeCells count="1">
    <mergeCell ref="A2:F2"/>
  </mergeCells>
  <printOptions horizontalCentered="1"/>
  <pageMargins left="0.161111111111111" right="0.161111111111111" top="0.60625" bottom="0.60625" header="0.302777777777778" footer="0.302777777777778"/>
  <pageSetup paperSize="8" scale="150" fitToHeight="0" orientation="landscape"/>
  <headerFooter alignWithMargins="0">
    <oddFooter>&amp;C第 &amp;P 页，共 &amp;N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48"/>
  <sheetViews>
    <sheetView workbookViewId="0">
      <selection activeCell="B9" sqref="B9"/>
    </sheetView>
  </sheetViews>
  <sheetFormatPr defaultColWidth="18.625" defaultRowHeight="18" customHeight="1" outlineLevelCol="3"/>
  <cols>
    <col min="1" max="1" width="36.25" style="66" customWidth="1"/>
    <col min="2" max="2" width="69.875" style="67" customWidth="1"/>
    <col min="3" max="3" width="18.625" style="66" customWidth="1"/>
    <col min="4" max="16384" width="18.625" style="66"/>
  </cols>
  <sheetData>
    <row r="1" s="64" customFormat="1" customHeight="1" spans="1:2">
      <c r="A1" s="3" t="s">
        <v>3061</v>
      </c>
      <c r="B1" s="68"/>
    </row>
    <row r="2" ht="42.75" customHeight="1" spans="1:2">
      <c r="A2" s="69" t="s">
        <v>3062</v>
      </c>
      <c r="B2" s="70"/>
    </row>
    <row r="3" ht="24.95" customHeight="1" spans="1:2">
      <c r="A3" s="71"/>
      <c r="B3" s="72" t="s">
        <v>3063</v>
      </c>
    </row>
    <row r="4" ht="24.95" customHeight="1" spans="1:2">
      <c r="A4" s="71"/>
      <c r="B4" s="72" t="s">
        <v>2672</v>
      </c>
    </row>
    <row r="5" s="65" customFormat="1" ht="24.95" customHeight="1" spans="1:2">
      <c r="A5" s="73" t="s">
        <v>2722</v>
      </c>
      <c r="B5" s="73" t="s">
        <v>2723</v>
      </c>
    </row>
    <row r="6" ht="24.95" customHeight="1" spans="1:2">
      <c r="A6" s="74" t="s">
        <v>3064</v>
      </c>
      <c r="B6" s="75">
        <v>1847874304.12</v>
      </c>
    </row>
    <row r="7" ht="24.95" customHeight="1" spans="1:2">
      <c r="A7" s="76" t="s">
        <v>3051</v>
      </c>
      <c r="B7" s="75">
        <v>3488604949.9</v>
      </c>
    </row>
    <row r="8" ht="24.95" customHeight="1" spans="1:2">
      <c r="A8" s="76" t="s">
        <v>3052</v>
      </c>
      <c r="B8" s="75">
        <v>1998878927.04</v>
      </c>
    </row>
    <row r="9" ht="24.95" customHeight="1" spans="1:2">
      <c r="A9" s="73" t="s">
        <v>2724</v>
      </c>
      <c r="B9" s="77">
        <f>SUM(B6:B8)</f>
        <v>7335358181.06</v>
      </c>
    </row>
    <row r="10" s="64" customFormat="1" customHeight="1" spans="2:2">
      <c r="B10" s="68"/>
    </row>
    <row r="11" s="64" customFormat="1" customHeight="1" spans="2:2">
      <c r="B11" s="68"/>
    </row>
    <row r="12" s="64" customFormat="1" customHeight="1" spans="2:2">
      <c r="B12" s="68"/>
    </row>
    <row r="13" s="64" customFormat="1" customHeight="1" spans="2:2">
      <c r="B13" s="68"/>
    </row>
    <row r="14" s="64" customFormat="1" customHeight="1" spans="2:2">
      <c r="B14" s="68"/>
    </row>
    <row r="15" s="64" customFormat="1" customHeight="1" spans="2:2">
      <c r="B15" s="68"/>
    </row>
    <row r="16" s="64" customFormat="1" customHeight="1" spans="2:2">
      <c r="B16" s="68"/>
    </row>
    <row r="17" s="64" customFormat="1" customHeight="1" spans="2:2">
      <c r="B17" s="68"/>
    </row>
    <row r="18" s="64" customFormat="1" customHeight="1" spans="2:2">
      <c r="B18" s="68"/>
    </row>
    <row r="19" s="64" customFormat="1" customHeight="1" spans="2:2">
      <c r="B19" s="68"/>
    </row>
    <row r="20" s="64" customFormat="1" customHeight="1" spans="2:2">
      <c r="B20" s="68"/>
    </row>
    <row r="21" s="64" customFormat="1" customHeight="1" spans="2:2">
      <c r="B21" s="68"/>
    </row>
    <row r="22" s="64" customFormat="1" customHeight="1" spans="2:2">
      <c r="B22" s="68"/>
    </row>
    <row r="23" s="64" customFormat="1" customHeight="1" spans="2:2">
      <c r="B23" s="68"/>
    </row>
    <row r="24" s="64" customFormat="1" customHeight="1" spans="2:2">
      <c r="B24" s="68"/>
    </row>
    <row r="25" s="64" customFormat="1" customHeight="1" spans="2:2">
      <c r="B25" s="68"/>
    </row>
    <row r="26" s="64" customFormat="1" customHeight="1" spans="2:2">
      <c r="B26" s="68"/>
    </row>
    <row r="27" s="64" customFormat="1" customHeight="1" spans="2:2">
      <c r="B27" s="68"/>
    </row>
    <row r="28" s="64" customFormat="1" customHeight="1" spans="2:2">
      <c r="B28" s="68"/>
    </row>
    <row r="29" s="64" customFormat="1" customHeight="1" spans="2:2">
      <c r="B29" s="68"/>
    </row>
    <row r="30" s="64" customFormat="1" customHeight="1" spans="2:2">
      <c r="B30" s="68"/>
    </row>
    <row r="31" s="64" customFormat="1" customHeight="1" spans="2:2">
      <c r="B31" s="68"/>
    </row>
    <row r="32" s="64" customFormat="1" customHeight="1" spans="2:2">
      <c r="B32" s="68"/>
    </row>
    <row r="33" s="64" customFormat="1" customHeight="1" spans="2:2">
      <c r="B33" s="68"/>
    </row>
    <row r="34" s="64" customFormat="1" customHeight="1" spans="2:2">
      <c r="B34" s="68"/>
    </row>
    <row r="35" s="64" customFormat="1" customHeight="1" spans="2:2">
      <c r="B35" s="68"/>
    </row>
    <row r="36" s="64" customFormat="1" customHeight="1" spans="2:2">
      <c r="B36" s="68"/>
    </row>
    <row r="37" s="64" customFormat="1" customHeight="1" spans="2:2">
      <c r="B37" s="68"/>
    </row>
    <row r="38" s="64" customFormat="1" customHeight="1" spans="2:2">
      <c r="B38" s="68"/>
    </row>
    <row r="39" s="64" customFormat="1" customHeight="1" spans="2:2">
      <c r="B39" s="68"/>
    </row>
    <row r="40" s="64" customFormat="1" customHeight="1" spans="2:2">
      <c r="B40" s="68"/>
    </row>
    <row r="41" s="64" customFormat="1" customHeight="1" spans="2:2">
      <c r="B41" s="68"/>
    </row>
    <row r="42" s="64" customFormat="1" customHeight="1" spans="2:2">
      <c r="B42" s="68"/>
    </row>
    <row r="43" s="64" customFormat="1" customHeight="1" spans="2:2">
      <c r="B43" s="68"/>
    </row>
    <row r="44" s="64" customFormat="1" customHeight="1" spans="2:2">
      <c r="B44" s="68"/>
    </row>
    <row r="45" s="64" customFormat="1" customHeight="1" spans="2:2">
      <c r="B45" s="68"/>
    </row>
    <row r="46" s="64" customFormat="1" customHeight="1" spans="2:2">
      <c r="B46" s="68"/>
    </row>
    <row r="47" s="64" customFormat="1" customHeight="1" spans="2:2">
      <c r="B47" s="68"/>
    </row>
    <row r="48" s="64" customFormat="1" customHeight="1" spans="2:2">
      <c r="B48" s="68"/>
    </row>
    <row r="49" s="64" customFormat="1" customHeight="1" spans="2:2">
      <c r="B49" s="68"/>
    </row>
    <row r="50" s="64" customFormat="1" customHeight="1" spans="2:2">
      <c r="B50" s="68"/>
    </row>
    <row r="51" s="64" customFormat="1" customHeight="1" spans="2:2">
      <c r="B51" s="68"/>
    </row>
    <row r="52" s="64" customFormat="1" customHeight="1" spans="2:2">
      <c r="B52" s="68"/>
    </row>
    <row r="53" s="64" customFormat="1" customHeight="1" spans="2:2">
      <c r="B53" s="68"/>
    </row>
    <row r="54" s="64" customFormat="1" customHeight="1" spans="2:2">
      <c r="B54" s="68"/>
    </row>
    <row r="55" s="64" customFormat="1" customHeight="1" spans="2:2">
      <c r="B55" s="68"/>
    </row>
    <row r="56" s="64" customFormat="1" customHeight="1" spans="2:2">
      <c r="B56" s="68"/>
    </row>
    <row r="57" s="64" customFormat="1" customHeight="1" spans="2:2">
      <c r="B57" s="68"/>
    </row>
    <row r="58" s="64" customFormat="1" customHeight="1" spans="2:2">
      <c r="B58" s="68"/>
    </row>
    <row r="59" s="64" customFormat="1" customHeight="1" spans="2:2">
      <c r="B59" s="68"/>
    </row>
    <row r="60" s="64" customFormat="1" customHeight="1" spans="2:2">
      <c r="B60" s="68"/>
    </row>
    <row r="61" s="64" customFormat="1" customHeight="1" spans="2:2">
      <c r="B61" s="68"/>
    </row>
    <row r="62" s="64" customFormat="1" customHeight="1" spans="2:2">
      <c r="B62" s="68"/>
    </row>
    <row r="63" s="64" customFormat="1" customHeight="1" spans="2:2">
      <c r="B63" s="68"/>
    </row>
    <row r="64" s="64" customFormat="1" customHeight="1" spans="2:2">
      <c r="B64" s="68"/>
    </row>
    <row r="65" s="64" customFormat="1" customHeight="1" spans="2:2">
      <c r="B65" s="68"/>
    </row>
    <row r="66" s="64" customFormat="1" customHeight="1" spans="2:2">
      <c r="B66" s="68"/>
    </row>
    <row r="67" s="64" customFormat="1" customHeight="1" spans="2:2">
      <c r="B67" s="68"/>
    </row>
    <row r="68" s="64" customFormat="1" customHeight="1" spans="2:2">
      <c r="B68" s="68"/>
    </row>
    <row r="69" s="64" customFormat="1" customHeight="1" spans="2:2">
      <c r="B69" s="68"/>
    </row>
    <row r="70" s="64" customFormat="1" customHeight="1" spans="2:2">
      <c r="B70" s="68"/>
    </row>
    <row r="71" s="64" customFormat="1" customHeight="1" spans="2:2">
      <c r="B71" s="68"/>
    </row>
    <row r="72" s="64" customFormat="1" customHeight="1" spans="2:2">
      <c r="B72" s="68"/>
    </row>
    <row r="73" s="64" customFormat="1" customHeight="1" spans="2:2">
      <c r="B73" s="68"/>
    </row>
    <row r="74" s="64" customFormat="1" customHeight="1" spans="2:2">
      <c r="B74" s="68"/>
    </row>
    <row r="75" s="64" customFormat="1" customHeight="1" spans="2:2">
      <c r="B75" s="68"/>
    </row>
    <row r="76" s="64" customFormat="1" customHeight="1" spans="2:2">
      <c r="B76" s="68"/>
    </row>
    <row r="77" s="64" customFormat="1" customHeight="1" spans="2:2">
      <c r="B77" s="68"/>
    </row>
    <row r="78" s="64" customFormat="1" customHeight="1" spans="2:2">
      <c r="B78" s="68"/>
    </row>
    <row r="79" s="64" customFormat="1" customHeight="1" spans="2:2">
      <c r="B79" s="68"/>
    </row>
    <row r="80" s="64" customFormat="1" customHeight="1" spans="2:2">
      <c r="B80" s="68"/>
    </row>
    <row r="81" s="64" customFormat="1" customHeight="1" spans="2:2">
      <c r="B81" s="68"/>
    </row>
    <row r="82" s="64" customFormat="1" customHeight="1" spans="2:2">
      <c r="B82" s="68"/>
    </row>
    <row r="83" s="64" customFormat="1" customHeight="1" spans="2:2">
      <c r="B83" s="68"/>
    </row>
    <row r="84" s="64" customFormat="1" customHeight="1" spans="2:2">
      <c r="B84" s="68"/>
    </row>
    <row r="85" s="64" customFormat="1" customHeight="1" spans="2:2">
      <c r="B85" s="68"/>
    </row>
    <row r="86" s="64" customFormat="1" customHeight="1" spans="2:2">
      <c r="B86" s="68"/>
    </row>
    <row r="87" s="64" customFormat="1" customHeight="1" spans="2:2">
      <c r="B87" s="68"/>
    </row>
    <row r="88" s="64" customFormat="1" customHeight="1" spans="2:2">
      <c r="B88" s="68"/>
    </row>
    <row r="89" s="64" customFormat="1" customHeight="1" spans="2:2">
      <c r="B89" s="68"/>
    </row>
    <row r="90" s="64" customFormat="1" customHeight="1" spans="2:2">
      <c r="B90" s="68"/>
    </row>
    <row r="91" s="64" customFormat="1" customHeight="1" spans="2:2">
      <c r="B91" s="68"/>
    </row>
    <row r="92" s="64" customFormat="1" customHeight="1" spans="2:2">
      <c r="B92" s="68"/>
    </row>
    <row r="93" s="64" customFormat="1" customHeight="1" spans="2:2">
      <c r="B93" s="68"/>
    </row>
    <row r="94" s="64" customFormat="1" customHeight="1" spans="2:2">
      <c r="B94" s="68"/>
    </row>
    <row r="95" s="64" customFormat="1" customHeight="1" spans="2:2">
      <c r="B95" s="68"/>
    </row>
    <row r="96" s="64" customFormat="1" customHeight="1" spans="2:2">
      <c r="B96" s="68"/>
    </row>
    <row r="97" s="64" customFormat="1" customHeight="1" spans="2:2">
      <c r="B97" s="68"/>
    </row>
    <row r="98" s="64" customFormat="1" customHeight="1" spans="2:2">
      <c r="B98" s="68"/>
    </row>
    <row r="99" s="64" customFormat="1" customHeight="1" spans="2:2">
      <c r="B99" s="68"/>
    </row>
    <row r="100" s="64" customFormat="1" customHeight="1" spans="2:2">
      <c r="B100" s="68"/>
    </row>
    <row r="101" s="64" customFormat="1" customHeight="1" spans="2:2">
      <c r="B101" s="68"/>
    </row>
    <row r="102" s="64" customFormat="1" customHeight="1" spans="2:2">
      <c r="B102" s="68"/>
    </row>
    <row r="103" s="64" customFormat="1" customHeight="1" spans="2:2">
      <c r="B103" s="68"/>
    </row>
    <row r="104" s="64" customFormat="1" customHeight="1" spans="2:2">
      <c r="B104" s="68"/>
    </row>
    <row r="105" s="64" customFormat="1" customHeight="1" spans="2:2">
      <c r="B105" s="68"/>
    </row>
    <row r="106" s="64" customFormat="1" customHeight="1" spans="2:2">
      <c r="B106" s="68"/>
    </row>
    <row r="107" s="64" customFormat="1" customHeight="1" spans="2:2">
      <c r="B107" s="68"/>
    </row>
    <row r="108" s="64" customFormat="1" customHeight="1" spans="2:2">
      <c r="B108" s="68"/>
    </row>
    <row r="109" s="64" customFormat="1" customHeight="1" spans="2:2">
      <c r="B109" s="68"/>
    </row>
    <row r="110" s="64" customFormat="1" customHeight="1" spans="2:2">
      <c r="B110" s="68"/>
    </row>
    <row r="111" s="64" customFormat="1" customHeight="1" spans="2:2">
      <c r="B111" s="68"/>
    </row>
    <row r="112" s="64" customFormat="1" customHeight="1" spans="2:2">
      <c r="B112" s="68"/>
    </row>
    <row r="113" s="64" customFormat="1" customHeight="1" spans="2:2">
      <c r="B113" s="68"/>
    </row>
    <row r="114" s="64" customFormat="1" customHeight="1" spans="2:2">
      <c r="B114" s="68"/>
    </row>
    <row r="115" s="64" customFormat="1" customHeight="1" spans="2:2">
      <c r="B115" s="68"/>
    </row>
    <row r="116" s="64" customFormat="1" customHeight="1" spans="2:2">
      <c r="B116" s="68"/>
    </row>
    <row r="117" s="64" customFormat="1" customHeight="1" spans="2:2">
      <c r="B117" s="68"/>
    </row>
    <row r="118" s="64" customFormat="1" customHeight="1" spans="2:2">
      <c r="B118" s="68"/>
    </row>
    <row r="119" s="64" customFormat="1" customHeight="1" spans="2:2">
      <c r="B119" s="68"/>
    </row>
    <row r="120" s="64" customFormat="1" customHeight="1" spans="2:2">
      <c r="B120" s="68"/>
    </row>
    <row r="121" s="64" customFormat="1" customHeight="1" spans="2:2">
      <c r="B121" s="68"/>
    </row>
    <row r="122" s="64" customFormat="1" customHeight="1" spans="2:2">
      <c r="B122" s="68"/>
    </row>
    <row r="123" s="64" customFormat="1" customHeight="1" spans="2:2">
      <c r="B123" s="68"/>
    </row>
    <row r="124" s="64" customFormat="1" customHeight="1" spans="2:2">
      <c r="B124" s="68"/>
    </row>
    <row r="125" s="64" customFormat="1" customHeight="1" spans="2:2">
      <c r="B125" s="68"/>
    </row>
    <row r="126" s="64" customFormat="1" customHeight="1" spans="2:2">
      <c r="B126" s="68"/>
    </row>
    <row r="127" s="64" customFormat="1" customHeight="1" spans="2:2">
      <c r="B127" s="68"/>
    </row>
    <row r="128" s="64" customFormat="1" customHeight="1" spans="2:2">
      <c r="B128" s="68"/>
    </row>
    <row r="129" s="64" customFormat="1" customHeight="1" spans="2:2">
      <c r="B129" s="68"/>
    </row>
    <row r="130" s="64" customFormat="1" customHeight="1" spans="2:2">
      <c r="B130" s="68"/>
    </row>
    <row r="131" s="64" customFormat="1" customHeight="1" spans="2:2">
      <c r="B131" s="68"/>
    </row>
    <row r="132" s="64" customFormat="1" customHeight="1" spans="2:2">
      <c r="B132" s="68"/>
    </row>
    <row r="133" s="64" customFormat="1" customHeight="1" spans="2:2">
      <c r="B133" s="68"/>
    </row>
    <row r="134" s="64" customFormat="1" customHeight="1" spans="2:2">
      <c r="B134" s="68"/>
    </row>
    <row r="135" s="64" customFormat="1" customHeight="1" spans="2:2">
      <c r="B135" s="68"/>
    </row>
    <row r="136" s="64" customFormat="1" customHeight="1" spans="2:2">
      <c r="B136" s="68"/>
    </row>
    <row r="137" s="64" customFormat="1" customHeight="1" spans="2:2">
      <c r="B137" s="68"/>
    </row>
    <row r="138" s="64" customFormat="1" customHeight="1" spans="2:2">
      <c r="B138" s="68"/>
    </row>
    <row r="139" s="64" customFormat="1" customHeight="1" spans="2:2">
      <c r="B139" s="68"/>
    </row>
    <row r="140" s="64" customFormat="1" customHeight="1" spans="2:2">
      <c r="B140" s="68"/>
    </row>
    <row r="141" s="64" customFormat="1" customHeight="1" spans="2:2">
      <c r="B141" s="68"/>
    </row>
    <row r="142" s="64" customFormat="1" customHeight="1" spans="2:2">
      <c r="B142" s="68"/>
    </row>
    <row r="143" s="64" customFormat="1" customHeight="1" spans="2:2">
      <c r="B143" s="68"/>
    </row>
    <row r="144" s="64" customFormat="1" customHeight="1" spans="2:2">
      <c r="B144" s="68"/>
    </row>
    <row r="145" s="64" customFormat="1" customHeight="1" spans="2:2">
      <c r="B145" s="68"/>
    </row>
    <row r="146" s="64" customFormat="1" customHeight="1" spans="2:2">
      <c r="B146" s="68"/>
    </row>
    <row r="147" s="64" customFormat="1" customHeight="1" spans="2:2">
      <c r="B147" s="68"/>
    </row>
    <row r="148" s="64" customFormat="1" customHeight="1" spans="2:2">
      <c r="B148" s="68"/>
    </row>
    <row r="149" s="64" customFormat="1" customHeight="1" spans="2:2">
      <c r="B149" s="68"/>
    </row>
    <row r="150" s="64" customFormat="1" customHeight="1" spans="2:2">
      <c r="B150" s="68"/>
    </row>
    <row r="151" s="64" customFormat="1" customHeight="1" spans="2:2">
      <c r="B151" s="68"/>
    </row>
    <row r="152" s="64" customFormat="1" customHeight="1" spans="2:2">
      <c r="B152" s="68"/>
    </row>
    <row r="153" s="64" customFormat="1" customHeight="1" spans="2:2">
      <c r="B153" s="68"/>
    </row>
    <row r="154" s="64" customFormat="1" customHeight="1" spans="2:2">
      <c r="B154" s="68"/>
    </row>
    <row r="155" s="64" customFormat="1" customHeight="1" spans="2:2">
      <c r="B155" s="68"/>
    </row>
    <row r="156" s="64" customFormat="1" customHeight="1" spans="2:2">
      <c r="B156" s="68"/>
    </row>
    <row r="157" s="64" customFormat="1" customHeight="1" spans="2:2">
      <c r="B157" s="68"/>
    </row>
    <row r="158" s="64" customFormat="1" customHeight="1" spans="2:2">
      <c r="B158" s="68"/>
    </row>
    <row r="159" s="64" customFormat="1" customHeight="1" spans="2:2">
      <c r="B159" s="68"/>
    </row>
    <row r="160" s="64" customFormat="1" customHeight="1" spans="2:2">
      <c r="B160" s="68"/>
    </row>
    <row r="161" s="64" customFormat="1" customHeight="1" spans="2:2">
      <c r="B161" s="68"/>
    </row>
    <row r="162" s="64" customFormat="1" customHeight="1" spans="2:2">
      <c r="B162" s="68"/>
    </row>
    <row r="163" s="64" customFormat="1" customHeight="1" spans="2:2">
      <c r="B163" s="68"/>
    </row>
    <row r="164" s="64" customFormat="1" customHeight="1" spans="2:2">
      <c r="B164" s="68"/>
    </row>
    <row r="165" s="64" customFormat="1" customHeight="1" spans="2:2">
      <c r="B165" s="68"/>
    </row>
    <row r="166" s="64" customFormat="1" customHeight="1" spans="2:2">
      <c r="B166" s="68"/>
    </row>
    <row r="167" s="64" customFormat="1" customHeight="1" spans="2:2">
      <c r="B167" s="68"/>
    </row>
    <row r="168" s="64" customFormat="1" customHeight="1" spans="2:2">
      <c r="B168" s="68"/>
    </row>
    <row r="169" s="64" customFormat="1" customHeight="1" spans="2:2">
      <c r="B169" s="68"/>
    </row>
    <row r="170" s="64" customFormat="1" customHeight="1" spans="2:2">
      <c r="B170" s="68"/>
    </row>
    <row r="171" s="64" customFormat="1" customHeight="1" spans="2:2">
      <c r="B171" s="68"/>
    </row>
    <row r="172" s="64" customFormat="1" customHeight="1" spans="2:2">
      <c r="B172" s="68"/>
    </row>
    <row r="173" s="64" customFormat="1" customHeight="1" spans="2:2">
      <c r="B173" s="68"/>
    </row>
    <row r="174" s="64" customFormat="1" customHeight="1" spans="2:2">
      <c r="B174" s="68"/>
    </row>
    <row r="175" s="64" customFormat="1" customHeight="1" spans="2:2">
      <c r="B175" s="68"/>
    </row>
    <row r="176" s="64" customFormat="1" customHeight="1" spans="2:2">
      <c r="B176" s="68"/>
    </row>
    <row r="177" s="64" customFormat="1" customHeight="1" spans="2:2">
      <c r="B177" s="68"/>
    </row>
    <row r="178" s="64" customFormat="1" customHeight="1" spans="2:2">
      <c r="B178" s="68"/>
    </row>
    <row r="179" s="64" customFormat="1" customHeight="1" spans="2:2">
      <c r="B179" s="68"/>
    </row>
    <row r="180" s="64" customFormat="1" customHeight="1" spans="2:2">
      <c r="B180" s="68"/>
    </row>
    <row r="181" s="64" customFormat="1" customHeight="1" spans="2:2">
      <c r="B181" s="68"/>
    </row>
    <row r="182" s="64" customFormat="1" customHeight="1" spans="2:2">
      <c r="B182" s="68"/>
    </row>
    <row r="183" s="64" customFormat="1" customHeight="1" spans="2:2">
      <c r="B183" s="68"/>
    </row>
    <row r="184" s="64" customFormat="1" customHeight="1" spans="2:2">
      <c r="B184" s="68"/>
    </row>
    <row r="185" s="64" customFormat="1" customHeight="1" spans="2:2">
      <c r="B185" s="68"/>
    </row>
    <row r="186" s="64" customFormat="1" customHeight="1" spans="2:2">
      <c r="B186" s="68"/>
    </row>
    <row r="187" s="64" customFormat="1" customHeight="1" spans="2:2">
      <c r="B187" s="68"/>
    </row>
    <row r="188" s="64" customFormat="1" customHeight="1" spans="2:2">
      <c r="B188" s="68"/>
    </row>
    <row r="189" s="64" customFormat="1" customHeight="1" spans="2:2">
      <c r="B189" s="68"/>
    </row>
    <row r="190" s="64" customFormat="1" customHeight="1" spans="2:2">
      <c r="B190" s="68"/>
    </row>
    <row r="191" s="64" customFormat="1" customHeight="1" spans="2:2">
      <c r="B191" s="68"/>
    </row>
    <row r="192" s="64" customFormat="1" customHeight="1" spans="2:2">
      <c r="B192" s="68"/>
    </row>
    <row r="193" s="64" customFormat="1" customHeight="1" spans="2:2">
      <c r="B193" s="68"/>
    </row>
    <row r="194" s="64" customFormat="1" customHeight="1" spans="2:2">
      <c r="B194" s="68"/>
    </row>
    <row r="195" s="64" customFormat="1" customHeight="1" spans="2:2">
      <c r="B195" s="68"/>
    </row>
    <row r="196" s="64" customFormat="1" customHeight="1" spans="2:2">
      <c r="B196" s="68"/>
    </row>
    <row r="197" s="64" customFormat="1" customHeight="1" spans="2:2">
      <c r="B197" s="68"/>
    </row>
    <row r="198" s="64" customFormat="1" customHeight="1" spans="2:2">
      <c r="B198" s="68"/>
    </row>
    <row r="199" s="64" customFormat="1" customHeight="1" spans="2:2">
      <c r="B199" s="68"/>
    </row>
    <row r="200" s="64" customFormat="1" customHeight="1" spans="2:2">
      <c r="B200" s="68"/>
    </row>
    <row r="201" s="64" customFormat="1" customHeight="1" spans="2:2">
      <c r="B201" s="68"/>
    </row>
    <row r="202" s="64" customFormat="1" customHeight="1" spans="2:2">
      <c r="B202" s="68"/>
    </row>
    <row r="203" s="64" customFormat="1" customHeight="1" spans="2:2">
      <c r="B203" s="68"/>
    </row>
    <row r="204" s="64" customFormat="1" customHeight="1" spans="2:2">
      <c r="B204" s="68"/>
    </row>
    <row r="205" s="64" customFormat="1" customHeight="1" spans="2:2">
      <c r="B205" s="68"/>
    </row>
    <row r="206" s="64" customFormat="1" customHeight="1" spans="2:2">
      <c r="B206" s="68"/>
    </row>
    <row r="207" s="64" customFormat="1" customHeight="1" spans="2:2">
      <c r="B207" s="68"/>
    </row>
    <row r="208" s="64" customFormat="1" customHeight="1" spans="2:2">
      <c r="B208" s="68"/>
    </row>
    <row r="209" s="64" customFormat="1" customHeight="1" spans="2:2">
      <c r="B209" s="68"/>
    </row>
    <row r="210" s="64" customFormat="1" customHeight="1" spans="2:2">
      <c r="B210" s="68"/>
    </row>
    <row r="211" s="64" customFormat="1" customHeight="1" spans="2:2">
      <c r="B211" s="68"/>
    </row>
    <row r="212" s="64" customFormat="1" customHeight="1" spans="2:2">
      <c r="B212" s="68"/>
    </row>
    <row r="213" s="64" customFormat="1" customHeight="1" spans="2:2">
      <c r="B213" s="68"/>
    </row>
    <row r="214" s="64" customFormat="1" customHeight="1" spans="2:2">
      <c r="B214" s="68"/>
    </row>
    <row r="215" s="64" customFormat="1" customHeight="1" spans="2:2">
      <c r="B215" s="68"/>
    </row>
    <row r="216" s="64" customFormat="1" customHeight="1" spans="2:2">
      <c r="B216" s="68"/>
    </row>
    <row r="217" s="64" customFormat="1" customHeight="1" spans="2:2">
      <c r="B217" s="68"/>
    </row>
    <row r="218" s="64" customFormat="1" customHeight="1" spans="2:2">
      <c r="B218" s="68"/>
    </row>
    <row r="219" s="64" customFormat="1" customHeight="1" spans="2:2">
      <c r="B219" s="68"/>
    </row>
    <row r="220" s="64" customFormat="1" customHeight="1" spans="2:2">
      <c r="B220" s="68"/>
    </row>
    <row r="221" s="64" customFormat="1" customHeight="1" spans="2:2">
      <c r="B221" s="68"/>
    </row>
    <row r="222" s="64" customFormat="1" customHeight="1" spans="2:2">
      <c r="B222" s="68"/>
    </row>
    <row r="223" s="64" customFormat="1" customHeight="1" spans="2:2">
      <c r="B223" s="68"/>
    </row>
    <row r="224" s="64" customFormat="1" customHeight="1" spans="2:2">
      <c r="B224" s="68"/>
    </row>
    <row r="225" s="64" customFormat="1" customHeight="1" spans="2:2">
      <c r="B225" s="68"/>
    </row>
    <row r="226" s="64" customFormat="1" customHeight="1" spans="2:2">
      <c r="B226" s="68"/>
    </row>
    <row r="227" s="64" customFormat="1" customHeight="1" spans="2:2">
      <c r="B227" s="68"/>
    </row>
    <row r="228" s="64" customFormat="1" customHeight="1" spans="2:2">
      <c r="B228" s="68"/>
    </row>
    <row r="229" s="64" customFormat="1" customHeight="1" spans="2:2">
      <c r="B229" s="68"/>
    </row>
    <row r="230" s="64" customFormat="1" customHeight="1" spans="2:2">
      <c r="B230" s="68"/>
    </row>
    <row r="231" s="64" customFormat="1" customHeight="1" spans="2:2">
      <c r="B231" s="68"/>
    </row>
    <row r="232" s="64" customFormat="1" customHeight="1" spans="2:2">
      <c r="B232" s="68"/>
    </row>
    <row r="233" s="64" customFormat="1" customHeight="1" spans="2:2">
      <c r="B233" s="68"/>
    </row>
    <row r="234" s="64" customFormat="1" customHeight="1" spans="2:2">
      <c r="B234" s="68"/>
    </row>
    <row r="235" s="64" customFormat="1" customHeight="1" spans="2:2">
      <c r="B235" s="68"/>
    </row>
    <row r="236" s="64" customFormat="1" customHeight="1" spans="2:2">
      <c r="B236" s="68"/>
    </row>
    <row r="237" s="64" customFormat="1" customHeight="1" spans="2:2">
      <c r="B237" s="68"/>
    </row>
    <row r="238" s="64" customFormat="1" customHeight="1" spans="2:2">
      <c r="B238" s="68"/>
    </row>
    <row r="239" s="64" customFormat="1" customHeight="1" spans="2:2">
      <c r="B239" s="68"/>
    </row>
    <row r="240" s="64" customFormat="1" customHeight="1" spans="2:2">
      <c r="B240" s="68"/>
    </row>
    <row r="241" s="64" customFormat="1" customHeight="1" spans="2:2">
      <c r="B241" s="68"/>
    </row>
    <row r="242" s="64" customFormat="1" customHeight="1" spans="2:2">
      <c r="B242" s="68"/>
    </row>
    <row r="243" s="64" customFormat="1" customHeight="1" spans="2:2">
      <c r="B243" s="68"/>
    </row>
    <row r="244" s="64" customFormat="1" customHeight="1" spans="2:2">
      <c r="B244" s="68"/>
    </row>
    <row r="245" s="64" customFormat="1" customHeight="1" spans="2:2">
      <c r="B245" s="68"/>
    </row>
    <row r="246" s="64" customFormat="1" customHeight="1" spans="2:2">
      <c r="B246" s="68"/>
    </row>
    <row r="247" s="64" customFormat="1" customHeight="1" spans="2:2">
      <c r="B247" s="68"/>
    </row>
    <row r="248" s="64" customFormat="1" customHeight="1" spans="2:2">
      <c r="B248" s="68"/>
    </row>
    <row r="249" s="64" customFormat="1" customHeight="1" spans="2:2">
      <c r="B249" s="68"/>
    </row>
    <row r="250" s="64" customFormat="1" customHeight="1" spans="2:2">
      <c r="B250" s="68"/>
    </row>
    <row r="251" s="64" customFormat="1" customHeight="1" spans="2:2">
      <c r="B251" s="68"/>
    </row>
    <row r="252" s="64" customFormat="1" customHeight="1" spans="2:2">
      <c r="B252" s="68"/>
    </row>
    <row r="253" s="64" customFormat="1" customHeight="1" spans="2:2">
      <c r="B253" s="68"/>
    </row>
    <row r="254" s="64" customFormat="1" customHeight="1" spans="2:2">
      <c r="B254" s="68"/>
    </row>
    <row r="255" s="64" customFormat="1" customHeight="1" spans="2:2">
      <c r="B255" s="68"/>
    </row>
    <row r="256" s="64" customFormat="1" customHeight="1" spans="2:2">
      <c r="B256" s="68"/>
    </row>
    <row r="257" s="64" customFormat="1" customHeight="1" spans="2:2">
      <c r="B257" s="68"/>
    </row>
    <row r="258" s="64" customFormat="1" customHeight="1" spans="2:2">
      <c r="B258" s="68"/>
    </row>
    <row r="259" s="64" customFormat="1" customHeight="1" spans="2:2">
      <c r="B259" s="68"/>
    </row>
    <row r="260" s="64" customFormat="1" customHeight="1" spans="2:2">
      <c r="B260" s="68"/>
    </row>
    <row r="261" s="64" customFormat="1" customHeight="1" spans="2:2">
      <c r="B261" s="68"/>
    </row>
    <row r="262" s="64" customFormat="1" customHeight="1" spans="2:2">
      <c r="B262" s="68"/>
    </row>
    <row r="263" s="64" customFormat="1" customHeight="1" spans="2:2">
      <c r="B263" s="68"/>
    </row>
    <row r="264" s="64" customFormat="1" customHeight="1" spans="2:2">
      <c r="B264" s="68"/>
    </row>
    <row r="265" s="64" customFormat="1" customHeight="1" spans="2:2">
      <c r="B265" s="68"/>
    </row>
    <row r="266" s="64" customFormat="1" customHeight="1" spans="2:2">
      <c r="B266" s="68"/>
    </row>
    <row r="267" s="64" customFormat="1" customHeight="1" spans="2:2">
      <c r="B267" s="68"/>
    </row>
    <row r="268" s="64" customFormat="1" customHeight="1" spans="2:2">
      <c r="B268" s="68"/>
    </row>
    <row r="269" s="64" customFormat="1" customHeight="1" spans="2:2">
      <c r="B269" s="68"/>
    </row>
    <row r="270" s="64" customFormat="1" customHeight="1" spans="2:2">
      <c r="B270" s="68"/>
    </row>
    <row r="271" s="64" customFormat="1" customHeight="1" spans="2:2">
      <c r="B271" s="68"/>
    </row>
    <row r="272" s="64" customFormat="1" customHeight="1" spans="2:2">
      <c r="B272" s="68"/>
    </row>
    <row r="273" s="64" customFormat="1" customHeight="1" spans="2:2">
      <c r="B273" s="68"/>
    </row>
    <row r="274" s="64" customFormat="1" customHeight="1" spans="2:2">
      <c r="B274" s="68"/>
    </row>
    <row r="275" s="64" customFormat="1" customHeight="1" spans="2:2">
      <c r="B275" s="68"/>
    </row>
    <row r="276" s="64" customFormat="1" customHeight="1" spans="2:2">
      <c r="B276" s="68"/>
    </row>
    <row r="277" s="64" customFormat="1" customHeight="1" spans="2:2">
      <c r="B277" s="68"/>
    </row>
    <row r="278" s="64" customFormat="1" customHeight="1" spans="2:2">
      <c r="B278" s="68"/>
    </row>
    <row r="279" s="64" customFormat="1" customHeight="1" spans="2:2">
      <c r="B279" s="68"/>
    </row>
    <row r="280" s="64" customFormat="1" customHeight="1" spans="2:2">
      <c r="B280" s="68"/>
    </row>
    <row r="281" s="64" customFormat="1" customHeight="1" spans="2:2">
      <c r="B281" s="68"/>
    </row>
    <row r="282" s="64" customFormat="1" customHeight="1" spans="2:2">
      <c r="B282" s="68"/>
    </row>
    <row r="283" s="64" customFormat="1" customHeight="1" spans="2:2">
      <c r="B283" s="68"/>
    </row>
    <row r="284" s="64" customFormat="1" customHeight="1" spans="2:2">
      <c r="B284" s="68"/>
    </row>
    <row r="285" s="64" customFormat="1" customHeight="1" spans="2:2">
      <c r="B285" s="68"/>
    </row>
    <row r="286" s="64" customFormat="1" customHeight="1" spans="2:2">
      <c r="B286" s="68"/>
    </row>
    <row r="287" s="64" customFormat="1" customHeight="1" spans="2:2">
      <c r="B287" s="68"/>
    </row>
    <row r="288" s="64" customFormat="1" customHeight="1" spans="2:2">
      <c r="B288" s="68"/>
    </row>
    <row r="289" s="64" customFormat="1" customHeight="1" spans="2:2">
      <c r="B289" s="68"/>
    </row>
    <row r="290" s="64" customFormat="1" customHeight="1" spans="2:2">
      <c r="B290" s="68"/>
    </row>
    <row r="291" s="64" customFormat="1" customHeight="1" spans="2:2">
      <c r="B291" s="68"/>
    </row>
    <row r="292" s="64" customFormat="1" customHeight="1" spans="2:2">
      <c r="B292" s="68"/>
    </row>
    <row r="293" s="64" customFormat="1" customHeight="1" spans="2:2">
      <c r="B293" s="68"/>
    </row>
    <row r="294" s="64" customFormat="1" customHeight="1" spans="2:2">
      <c r="B294" s="68"/>
    </row>
    <row r="295" s="64" customFormat="1" customHeight="1" spans="2:2">
      <c r="B295" s="68"/>
    </row>
    <row r="296" s="64" customFormat="1" customHeight="1" spans="2:2">
      <c r="B296" s="68"/>
    </row>
    <row r="297" s="64" customFormat="1" customHeight="1" spans="2:2">
      <c r="B297" s="68"/>
    </row>
    <row r="298" s="64" customFormat="1" customHeight="1" spans="2:2">
      <c r="B298" s="68"/>
    </row>
    <row r="299" s="64" customFormat="1" customHeight="1" spans="2:2">
      <c r="B299" s="68"/>
    </row>
    <row r="300" s="64" customFormat="1" customHeight="1" spans="2:2">
      <c r="B300" s="68"/>
    </row>
    <row r="301" s="64" customFormat="1" customHeight="1" spans="2:2">
      <c r="B301" s="68"/>
    </row>
    <row r="302" s="64" customFormat="1" customHeight="1" spans="2:2">
      <c r="B302" s="68"/>
    </row>
    <row r="303" s="64" customFormat="1" customHeight="1" spans="2:2">
      <c r="B303" s="68"/>
    </row>
    <row r="304" s="64" customFormat="1" customHeight="1" spans="2:2">
      <c r="B304" s="68"/>
    </row>
    <row r="305" s="64" customFormat="1" customHeight="1" spans="2:2">
      <c r="B305" s="68"/>
    </row>
    <row r="306" s="64" customFormat="1" customHeight="1" spans="2:2">
      <c r="B306" s="68"/>
    </row>
    <row r="307" s="64" customFormat="1" customHeight="1" spans="2:2">
      <c r="B307" s="68"/>
    </row>
    <row r="308" s="64" customFormat="1" customHeight="1" spans="2:2">
      <c r="B308" s="68"/>
    </row>
    <row r="309" s="64" customFormat="1" customHeight="1" spans="2:2">
      <c r="B309" s="68"/>
    </row>
    <row r="310" s="64" customFormat="1" customHeight="1" spans="2:2">
      <c r="B310" s="68"/>
    </row>
    <row r="311" s="64" customFormat="1" customHeight="1" spans="2:2">
      <c r="B311" s="68"/>
    </row>
    <row r="312" s="64" customFormat="1" customHeight="1" spans="2:2">
      <c r="B312" s="68"/>
    </row>
    <row r="313" s="64" customFormat="1" customHeight="1" spans="2:2">
      <c r="B313" s="68"/>
    </row>
    <row r="314" s="64" customFormat="1" customHeight="1" spans="2:2">
      <c r="B314" s="68"/>
    </row>
    <row r="315" s="64" customFormat="1" customHeight="1" spans="2:2">
      <c r="B315" s="68"/>
    </row>
    <row r="316" s="64" customFormat="1" customHeight="1" spans="2:2">
      <c r="B316" s="68"/>
    </row>
    <row r="317" s="64" customFormat="1" customHeight="1" spans="2:2">
      <c r="B317" s="68"/>
    </row>
    <row r="318" s="64" customFormat="1" customHeight="1" spans="2:2">
      <c r="B318" s="68"/>
    </row>
    <row r="319" s="64" customFormat="1" customHeight="1" spans="2:2">
      <c r="B319" s="68"/>
    </row>
    <row r="320" s="64" customFormat="1" customHeight="1" spans="2:2">
      <c r="B320" s="68"/>
    </row>
    <row r="321" s="64" customFormat="1" customHeight="1" spans="2:2">
      <c r="B321" s="68"/>
    </row>
    <row r="322" s="64" customFormat="1" customHeight="1" spans="2:2">
      <c r="B322" s="68"/>
    </row>
    <row r="323" s="64" customFormat="1" customHeight="1" spans="2:2">
      <c r="B323" s="68"/>
    </row>
    <row r="324" s="64" customFormat="1" customHeight="1" spans="2:2">
      <c r="B324" s="68"/>
    </row>
    <row r="325" s="64" customFormat="1" customHeight="1" spans="2:2">
      <c r="B325" s="68"/>
    </row>
    <row r="326" s="64" customFormat="1" customHeight="1" spans="2:2">
      <c r="B326" s="68"/>
    </row>
    <row r="327" s="64" customFormat="1" customHeight="1" spans="2:2">
      <c r="B327" s="68"/>
    </row>
    <row r="328" s="64" customFormat="1" customHeight="1" spans="2:2">
      <c r="B328" s="68"/>
    </row>
    <row r="329" s="64" customFormat="1" customHeight="1" spans="2:2">
      <c r="B329" s="68"/>
    </row>
    <row r="330" s="64" customFormat="1" customHeight="1" spans="2:2">
      <c r="B330" s="68"/>
    </row>
    <row r="331" s="64" customFormat="1" customHeight="1" spans="2:2">
      <c r="B331" s="68"/>
    </row>
    <row r="332" s="64" customFormat="1" customHeight="1" spans="2:2">
      <c r="B332" s="68"/>
    </row>
    <row r="333" s="64" customFormat="1" customHeight="1" spans="2:2">
      <c r="B333" s="68"/>
    </row>
    <row r="334" s="64" customFormat="1" customHeight="1" spans="2:2">
      <c r="B334" s="68"/>
    </row>
    <row r="335" s="64" customFormat="1" customHeight="1" spans="2:2">
      <c r="B335" s="68"/>
    </row>
    <row r="336" s="64" customFormat="1" customHeight="1" spans="2:2">
      <c r="B336" s="68"/>
    </row>
    <row r="337" s="64" customFormat="1" customHeight="1" spans="2:2">
      <c r="B337" s="68"/>
    </row>
    <row r="338" s="64" customFormat="1" customHeight="1" spans="2:2">
      <c r="B338" s="68"/>
    </row>
    <row r="339" s="64" customFormat="1" customHeight="1" spans="2:2">
      <c r="B339" s="68"/>
    </row>
    <row r="340" s="64" customFormat="1" customHeight="1" spans="2:2">
      <c r="B340" s="68"/>
    </row>
    <row r="341" s="64" customFormat="1" customHeight="1" spans="2:2">
      <c r="B341" s="68"/>
    </row>
    <row r="342" s="64" customFormat="1" customHeight="1" spans="2:2">
      <c r="B342" s="68"/>
    </row>
    <row r="343" s="64" customFormat="1" customHeight="1" spans="2:2">
      <c r="B343" s="68"/>
    </row>
    <row r="344" s="64" customFormat="1" customHeight="1" spans="2:2">
      <c r="B344" s="68"/>
    </row>
    <row r="345" s="64" customFormat="1" customHeight="1" spans="2:2">
      <c r="B345" s="68"/>
    </row>
    <row r="346" s="64" customFormat="1" customHeight="1" spans="2:2">
      <c r="B346" s="68"/>
    </row>
    <row r="347" s="64" customFormat="1" customHeight="1" spans="2:2">
      <c r="B347" s="68"/>
    </row>
    <row r="348" s="64" customFormat="1" customHeight="1" spans="2:2">
      <c r="B348" s="68"/>
    </row>
    <row r="349" s="64" customFormat="1" customHeight="1" spans="2:2">
      <c r="B349" s="68"/>
    </row>
    <row r="350" s="64" customFormat="1" customHeight="1" spans="2:2">
      <c r="B350" s="68"/>
    </row>
    <row r="351" s="64" customFormat="1" customHeight="1" spans="2:2">
      <c r="B351" s="68"/>
    </row>
    <row r="352" s="64" customFormat="1" customHeight="1" spans="2:2">
      <c r="B352" s="68"/>
    </row>
    <row r="353" s="64" customFormat="1" customHeight="1" spans="2:2">
      <c r="B353" s="68"/>
    </row>
    <row r="354" s="64" customFormat="1" customHeight="1" spans="2:2">
      <c r="B354" s="68"/>
    </row>
    <row r="355" s="64" customFormat="1" customHeight="1" spans="2:2">
      <c r="B355" s="68"/>
    </row>
    <row r="356" s="64" customFormat="1" customHeight="1" spans="2:2">
      <c r="B356" s="68"/>
    </row>
    <row r="357" s="64" customFormat="1" customHeight="1" spans="2:2">
      <c r="B357" s="68"/>
    </row>
    <row r="358" s="64" customFormat="1" customHeight="1" spans="2:2">
      <c r="B358" s="68"/>
    </row>
    <row r="359" s="64" customFormat="1" customHeight="1" spans="2:2">
      <c r="B359" s="68"/>
    </row>
    <row r="360" s="64" customFormat="1" customHeight="1" spans="2:2">
      <c r="B360" s="68"/>
    </row>
    <row r="361" s="64" customFormat="1" customHeight="1" spans="2:2">
      <c r="B361" s="68"/>
    </row>
    <row r="362" s="64" customFormat="1" customHeight="1" spans="2:2">
      <c r="B362" s="68"/>
    </row>
    <row r="363" s="64" customFormat="1" customHeight="1" spans="2:2">
      <c r="B363" s="68"/>
    </row>
    <row r="364" s="64" customFormat="1" customHeight="1" spans="2:2">
      <c r="B364" s="68"/>
    </row>
    <row r="365" s="64" customFormat="1" customHeight="1" spans="2:2">
      <c r="B365" s="68"/>
    </row>
    <row r="366" s="64" customFormat="1" customHeight="1" spans="2:2">
      <c r="B366" s="68"/>
    </row>
    <row r="367" s="64" customFormat="1" customHeight="1" spans="2:2">
      <c r="B367" s="68"/>
    </row>
    <row r="368" s="64" customFormat="1" customHeight="1" spans="2:2">
      <c r="B368" s="68"/>
    </row>
    <row r="369" s="64" customFormat="1" customHeight="1" spans="2:2">
      <c r="B369" s="68"/>
    </row>
    <row r="370" s="64" customFormat="1" customHeight="1" spans="2:2">
      <c r="B370" s="68"/>
    </row>
    <row r="371" s="64" customFormat="1" customHeight="1" spans="2:2">
      <c r="B371" s="68"/>
    </row>
    <row r="372" s="64" customFormat="1" customHeight="1" spans="2:2">
      <c r="B372" s="68"/>
    </row>
    <row r="373" s="64" customFormat="1" customHeight="1" spans="2:2">
      <c r="B373" s="68"/>
    </row>
    <row r="374" s="64" customFormat="1" customHeight="1" spans="2:2">
      <c r="B374" s="68"/>
    </row>
    <row r="375" s="64" customFormat="1" customHeight="1" spans="2:2">
      <c r="B375" s="68"/>
    </row>
    <row r="376" s="64" customFormat="1" customHeight="1" spans="2:2">
      <c r="B376" s="68"/>
    </row>
    <row r="377" s="64" customFormat="1" customHeight="1" spans="2:2">
      <c r="B377" s="68"/>
    </row>
    <row r="378" s="64" customFormat="1" customHeight="1" spans="2:2">
      <c r="B378" s="68"/>
    </row>
    <row r="379" s="64" customFormat="1" customHeight="1" spans="2:2">
      <c r="B379" s="68"/>
    </row>
    <row r="380" s="64" customFormat="1" customHeight="1" spans="2:2">
      <c r="B380" s="68"/>
    </row>
    <row r="381" s="64" customFormat="1" customHeight="1" spans="2:2">
      <c r="B381" s="68"/>
    </row>
    <row r="382" s="64" customFormat="1" customHeight="1" spans="2:2">
      <c r="B382" s="68"/>
    </row>
    <row r="383" s="64" customFormat="1" customHeight="1" spans="2:2">
      <c r="B383" s="68"/>
    </row>
    <row r="384" s="64" customFormat="1" customHeight="1" spans="2:2">
      <c r="B384" s="68"/>
    </row>
    <row r="385" s="64" customFormat="1" customHeight="1" spans="2:2">
      <c r="B385" s="68"/>
    </row>
    <row r="386" s="64" customFormat="1" customHeight="1" spans="2:2">
      <c r="B386" s="68"/>
    </row>
    <row r="387" s="64" customFormat="1" customHeight="1" spans="2:2">
      <c r="B387" s="68"/>
    </row>
    <row r="388" s="64" customFormat="1" customHeight="1" spans="2:2">
      <c r="B388" s="68"/>
    </row>
    <row r="389" s="64" customFormat="1" customHeight="1" spans="2:2">
      <c r="B389" s="68"/>
    </row>
    <row r="390" s="64" customFormat="1" customHeight="1" spans="2:2">
      <c r="B390" s="68"/>
    </row>
    <row r="391" s="64" customFormat="1" customHeight="1" spans="2:2">
      <c r="B391" s="68"/>
    </row>
    <row r="392" s="64" customFormat="1" customHeight="1" spans="2:2">
      <c r="B392" s="68"/>
    </row>
    <row r="393" s="64" customFormat="1" customHeight="1" spans="2:2">
      <c r="B393" s="68"/>
    </row>
    <row r="394" s="64" customFormat="1" customHeight="1" spans="2:2">
      <c r="B394" s="68"/>
    </row>
    <row r="395" s="64" customFormat="1" customHeight="1" spans="2:2">
      <c r="B395" s="68"/>
    </row>
    <row r="396" s="64" customFormat="1" customHeight="1" spans="2:2">
      <c r="B396" s="68"/>
    </row>
    <row r="397" s="64" customFormat="1" customHeight="1" spans="2:2">
      <c r="B397" s="68"/>
    </row>
    <row r="398" s="64" customFormat="1" customHeight="1" spans="2:2">
      <c r="B398" s="68"/>
    </row>
    <row r="399" s="64" customFormat="1" customHeight="1" spans="2:2">
      <c r="B399" s="68"/>
    </row>
    <row r="400" s="64" customFormat="1" customHeight="1" spans="2:2">
      <c r="B400" s="68"/>
    </row>
    <row r="401" s="64" customFormat="1" customHeight="1" spans="2:2">
      <c r="B401" s="68"/>
    </row>
    <row r="402" s="64" customFormat="1" customHeight="1" spans="2:2">
      <c r="B402" s="68"/>
    </row>
    <row r="403" s="64" customFormat="1" customHeight="1" spans="2:2">
      <c r="B403" s="68"/>
    </row>
    <row r="404" s="64" customFormat="1" customHeight="1" spans="2:2">
      <c r="B404" s="68"/>
    </row>
    <row r="405" s="64" customFormat="1" customHeight="1" spans="2:2">
      <c r="B405" s="68"/>
    </row>
    <row r="406" s="64" customFormat="1" customHeight="1" spans="2:2">
      <c r="B406" s="68"/>
    </row>
    <row r="407" s="64" customFormat="1" customHeight="1" spans="2:2">
      <c r="B407" s="68"/>
    </row>
    <row r="408" s="64" customFormat="1" customHeight="1" spans="2:2">
      <c r="B408" s="68"/>
    </row>
    <row r="409" s="64" customFormat="1" customHeight="1" spans="2:2">
      <c r="B409" s="68"/>
    </row>
    <row r="410" s="64" customFormat="1" customHeight="1" spans="2:2">
      <c r="B410" s="68"/>
    </row>
    <row r="411" s="64" customFormat="1" customHeight="1" spans="2:2">
      <c r="B411" s="68"/>
    </row>
    <row r="412" s="64" customFormat="1" customHeight="1" spans="2:2">
      <c r="B412" s="68"/>
    </row>
    <row r="413" s="64" customFormat="1" customHeight="1" spans="2:2">
      <c r="B413" s="68"/>
    </row>
    <row r="414" s="64" customFormat="1" customHeight="1" spans="2:2">
      <c r="B414" s="68"/>
    </row>
    <row r="415" s="64" customFormat="1" customHeight="1" spans="2:2">
      <c r="B415" s="68"/>
    </row>
    <row r="416" s="64" customFormat="1" customHeight="1" spans="2:2">
      <c r="B416" s="68"/>
    </row>
    <row r="417" s="64" customFormat="1" customHeight="1" spans="2:2">
      <c r="B417" s="68"/>
    </row>
    <row r="418" s="64" customFormat="1" customHeight="1" spans="2:2">
      <c r="B418" s="68"/>
    </row>
    <row r="419" s="64" customFormat="1" customHeight="1" spans="2:2">
      <c r="B419" s="68"/>
    </row>
    <row r="420" s="64" customFormat="1" customHeight="1" spans="2:2">
      <c r="B420" s="68"/>
    </row>
    <row r="421" s="64" customFormat="1" customHeight="1" spans="2:2">
      <c r="B421" s="68"/>
    </row>
    <row r="422" s="64" customFormat="1" customHeight="1" spans="2:2">
      <c r="B422" s="68"/>
    </row>
    <row r="423" s="64" customFormat="1" customHeight="1" spans="2:2">
      <c r="B423" s="68"/>
    </row>
    <row r="424" s="64" customFormat="1" customHeight="1" spans="2:2">
      <c r="B424" s="68"/>
    </row>
    <row r="425" s="64" customFormat="1" customHeight="1" spans="2:2">
      <c r="B425" s="68"/>
    </row>
    <row r="426" s="64" customFormat="1" customHeight="1" spans="2:2">
      <c r="B426" s="68"/>
    </row>
    <row r="427" s="64" customFormat="1" customHeight="1" spans="2:2">
      <c r="B427" s="68"/>
    </row>
    <row r="428" s="64" customFormat="1" customHeight="1" spans="2:2">
      <c r="B428" s="68"/>
    </row>
    <row r="429" s="64" customFormat="1" customHeight="1" spans="2:2">
      <c r="B429" s="68"/>
    </row>
    <row r="430" s="64" customFormat="1" customHeight="1" spans="2:2">
      <c r="B430" s="68"/>
    </row>
    <row r="431" s="64" customFormat="1" customHeight="1" spans="2:2">
      <c r="B431" s="68"/>
    </row>
    <row r="432" s="64" customFormat="1" customHeight="1" spans="2:2">
      <c r="B432" s="68"/>
    </row>
    <row r="433" s="64" customFormat="1" customHeight="1" spans="2:2">
      <c r="B433" s="68"/>
    </row>
    <row r="434" s="64" customFormat="1" customHeight="1" spans="2:2">
      <c r="B434" s="68"/>
    </row>
    <row r="435" s="64" customFormat="1" customHeight="1" spans="2:2">
      <c r="B435" s="68"/>
    </row>
    <row r="436" s="64" customFormat="1" customHeight="1" spans="2:2">
      <c r="B436" s="68"/>
    </row>
    <row r="437" s="64" customFormat="1" customHeight="1" spans="2:2">
      <c r="B437" s="68"/>
    </row>
    <row r="438" s="64" customFormat="1" customHeight="1" spans="2:2">
      <c r="B438" s="68"/>
    </row>
    <row r="439" s="64" customFormat="1" customHeight="1" spans="2:2">
      <c r="B439" s="68"/>
    </row>
    <row r="440" s="64" customFormat="1" customHeight="1" spans="2:2">
      <c r="B440" s="68"/>
    </row>
    <row r="441" s="64" customFormat="1" customHeight="1" spans="2:2">
      <c r="B441" s="68"/>
    </row>
    <row r="442" s="64" customFormat="1" customHeight="1" spans="2:2">
      <c r="B442" s="68"/>
    </row>
    <row r="443" s="64" customFormat="1" customHeight="1" spans="2:2">
      <c r="B443" s="68"/>
    </row>
    <row r="444" s="64" customFormat="1" customHeight="1" spans="2:2">
      <c r="B444" s="68"/>
    </row>
    <row r="445" s="64" customFormat="1" customHeight="1" spans="2:2">
      <c r="B445" s="68"/>
    </row>
    <row r="446" s="64" customFormat="1" customHeight="1" spans="2:2">
      <c r="B446" s="68"/>
    </row>
    <row r="447" s="64" customFormat="1" customHeight="1" spans="2:2">
      <c r="B447" s="68"/>
    </row>
    <row r="448" s="64" customFormat="1" customHeight="1" spans="2:2">
      <c r="B448" s="68"/>
    </row>
    <row r="449" s="64" customFormat="1" customHeight="1" spans="2:2">
      <c r="B449" s="68"/>
    </row>
    <row r="450" s="64" customFormat="1" customHeight="1" spans="2:2">
      <c r="B450" s="68"/>
    </row>
    <row r="451" s="64" customFormat="1" customHeight="1" spans="2:2">
      <c r="B451" s="68"/>
    </row>
    <row r="452" s="64" customFormat="1" customHeight="1" spans="2:2">
      <c r="B452" s="68"/>
    </row>
    <row r="453" s="64" customFormat="1" customHeight="1" spans="2:2">
      <c r="B453" s="68"/>
    </row>
    <row r="454" s="64" customFormat="1" customHeight="1" spans="2:2">
      <c r="B454" s="68"/>
    </row>
    <row r="455" s="64" customFormat="1" customHeight="1" spans="2:2">
      <c r="B455" s="68"/>
    </row>
    <row r="456" s="64" customFormat="1" customHeight="1" spans="2:2">
      <c r="B456" s="68"/>
    </row>
    <row r="457" s="64" customFormat="1" customHeight="1" spans="2:2">
      <c r="B457" s="68"/>
    </row>
    <row r="458" s="64" customFormat="1" customHeight="1" spans="2:2">
      <c r="B458" s="68"/>
    </row>
    <row r="459" s="64" customFormat="1" customHeight="1" spans="2:2">
      <c r="B459" s="68"/>
    </row>
    <row r="460" s="64" customFormat="1" customHeight="1" spans="2:2">
      <c r="B460" s="68"/>
    </row>
    <row r="461" s="64" customFormat="1" customHeight="1" spans="2:2">
      <c r="B461" s="68"/>
    </row>
    <row r="462" s="64" customFormat="1" customHeight="1" spans="2:2">
      <c r="B462" s="68"/>
    </row>
    <row r="463" s="64" customFormat="1" customHeight="1" spans="2:2">
      <c r="B463" s="68"/>
    </row>
    <row r="464" s="64" customFormat="1" customHeight="1" spans="2:2">
      <c r="B464" s="68"/>
    </row>
    <row r="465" s="64" customFormat="1" customHeight="1" spans="2:2">
      <c r="B465" s="68"/>
    </row>
    <row r="466" s="64" customFormat="1" customHeight="1" spans="2:2">
      <c r="B466" s="68"/>
    </row>
    <row r="467" s="64" customFormat="1" customHeight="1" spans="2:2">
      <c r="B467" s="68"/>
    </row>
    <row r="468" s="64" customFormat="1" customHeight="1" spans="2:2">
      <c r="B468" s="68"/>
    </row>
    <row r="469" s="64" customFormat="1" customHeight="1" spans="2:2">
      <c r="B469" s="68"/>
    </row>
    <row r="470" s="64" customFormat="1" customHeight="1" spans="2:2">
      <c r="B470" s="68"/>
    </row>
    <row r="471" s="64" customFormat="1" customHeight="1" spans="2:2">
      <c r="B471" s="68"/>
    </row>
    <row r="472" s="64" customFormat="1" customHeight="1" spans="2:2">
      <c r="B472" s="68"/>
    </row>
    <row r="473" s="64" customFormat="1" customHeight="1" spans="2:2">
      <c r="B473" s="68"/>
    </row>
    <row r="474" s="64" customFormat="1" customHeight="1" spans="2:2">
      <c r="B474" s="68"/>
    </row>
    <row r="475" s="64" customFormat="1" customHeight="1" spans="2:2">
      <c r="B475" s="68"/>
    </row>
    <row r="476" s="64" customFormat="1" customHeight="1" spans="2:2">
      <c r="B476" s="68"/>
    </row>
    <row r="477" s="64" customFormat="1" customHeight="1" spans="2:2">
      <c r="B477" s="68"/>
    </row>
    <row r="478" s="64" customFormat="1" customHeight="1" spans="2:2">
      <c r="B478" s="68"/>
    </row>
    <row r="479" s="64" customFormat="1" customHeight="1" spans="2:2">
      <c r="B479" s="68"/>
    </row>
    <row r="480" s="64" customFormat="1" customHeight="1" spans="2:2">
      <c r="B480" s="68"/>
    </row>
    <row r="481" s="64" customFormat="1" customHeight="1" spans="2:2">
      <c r="B481" s="68"/>
    </row>
    <row r="482" s="64" customFormat="1" customHeight="1" spans="2:2">
      <c r="B482" s="68"/>
    </row>
    <row r="483" s="64" customFormat="1" customHeight="1" spans="2:2">
      <c r="B483" s="68"/>
    </row>
    <row r="484" s="64" customFormat="1" customHeight="1" spans="2:2">
      <c r="B484" s="68"/>
    </row>
    <row r="485" s="64" customFormat="1" customHeight="1" spans="2:2">
      <c r="B485" s="68"/>
    </row>
    <row r="486" s="64" customFormat="1" customHeight="1" spans="2:2">
      <c r="B486" s="68"/>
    </row>
    <row r="487" s="64" customFormat="1" customHeight="1" spans="2:2">
      <c r="B487" s="68"/>
    </row>
    <row r="488" s="64" customFormat="1" customHeight="1" spans="2:2">
      <c r="B488" s="68"/>
    </row>
    <row r="489" s="64" customFormat="1" customHeight="1" spans="2:2">
      <c r="B489" s="68"/>
    </row>
    <row r="490" s="64" customFormat="1" customHeight="1" spans="2:2">
      <c r="B490" s="68"/>
    </row>
    <row r="491" s="64" customFormat="1" customHeight="1" spans="2:2">
      <c r="B491" s="68"/>
    </row>
    <row r="492" s="64" customFormat="1" customHeight="1" spans="2:2">
      <c r="B492" s="68"/>
    </row>
    <row r="493" s="64" customFormat="1" customHeight="1" spans="2:2">
      <c r="B493" s="68"/>
    </row>
    <row r="494" s="64" customFormat="1" customHeight="1" spans="2:2">
      <c r="B494" s="68"/>
    </row>
    <row r="495" s="64" customFormat="1" customHeight="1" spans="2:2">
      <c r="B495" s="68"/>
    </row>
    <row r="496" s="64" customFormat="1" customHeight="1" spans="2:2">
      <c r="B496" s="68"/>
    </row>
    <row r="497" s="64" customFormat="1" customHeight="1" spans="2:2">
      <c r="B497" s="68"/>
    </row>
    <row r="498" s="64" customFormat="1" customHeight="1" spans="2:2">
      <c r="B498" s="68"/>
    </row>
    <row r="499" s="64" customFormat="1" customHeight="1" spans="2:2">
      <c r="B499" s="68"/>
    </row>
    <row r="500" s="64" customFormat="1" customHeight="1" spans="2:2">
      <c r="B500" s="68"/>
    </row>
    <row r="501" s="64" customFormat="1" customHeight="1" spans="2:2">
      <c r="B501" s="68"/>
    </row>
    <row r="502" s="64" customFormat="1" customHeight="1" spans="2:2">
      <c r="B502" s="68"/>
    </row>
    <row r="503" s="64" customFormat="1" customHeight="1" spans="2:2">
      <c r="B503" s="68"/>
    </row>
    <row r="504" s="64" customFormat="1" customHeight="1" spans="2:2">
      <c r="B504" s="68"/>
    </row>
    <row r="505" s="64" customFormat="1" customHeight="1" spans="2:2">
      <c r="B505" s="68"/>
    </row>
    <row r="506" s="64" customFormat="1" customHeight="1" spans="2:2">
      <c r="B506" s="68"/>
    </row>
    <row r="507" s="64" customFormat="1" customHeight="1" spans="2:2">
      <c r="B507" s="68"/>
    </row>
    <row r="508" s="64" customFormat="1" customHeight="1" spans="2:2">
      <c r="B508" s="68"/>
    </row>
    <row r="509" s="64" customFormat="1" customHeight="1" spans="2:2">
      <c r="B509" s="68"/>
    </row>
    <row r="510" s="64" customFormat="1" customHeight="1" spans="2:2">
      <c r="B510" s="68"/>
    </row>
    <row r="511" s="64" customFormat="1" customHeight="1" spans="2:2">
      <c r="B511" s="68"/>
    </row>
    <row r="512" s="64" customFormat="1" customHeight="1" spans="2:2">
      <c r="B512" s="68"/>
    </row>
    <row r="513" s="64" customFormat="1" customHeight="1" spans="2:2">
      <c r="B513" s="68"/>
    </row>
    <row r="514" s="64" customFormat="1" customHeight="1" spans="2:2">
      <c r="B514" s="68"/>
    </row>
    <row r="515" s="64" customFormat="1" customHeight="1" spans="2:2">
      <c r="B515" s="68"/>
    </row>
    <row r="516" s="64" customFormat="1" customHeight="1" spans="2:2">
      <c r="B516" s="68"/>
    </row>
    <row r="517" s="64" customFormat="1" customHeight="1" spans="2:2">
      <c r="B517" s="68"/>
    </row>
    <row r="518" s="64" customFormat="1" customHeight="1" spans="2:2">
      <c r="B518" s="68"/>
    </row>
    <row r="519" s="64" customFormat="1" customHeight="1" spans="2:2">
      <c r="B519" s="68"/>
    </row>
    <row r="520" s="64" customFormat="1" customHeight="1" spans="2:2">
      <c r="B520" s="68"/>
    </row>
    <row r="521" s="64" customFormat="1" customHeight="1" spans="2:2">
      <c r="B521" s="68"/>
    </row>
    <row r="522" s="64" customFormat="1" customHeight="1" spans="2:2">
      <c r="B522" s="68"/>
    </row>
    <row r="523" s="64" customFormat="1" customHeight="1" spans="2:2">
      <c r="B523" s="68"/>
    </row>
    <row r="524" s="64" customFormat="1" customHeight="1" spans="2:2">
      <c r="B524" s="68"/>
    </row>
    <row r="525" s="64" customFormat="1" customHeight="1" spans="2:2">
      <c r="B525" s="68"/>
    </row>
    <row r="526" s="64" customFormat="1" customHeight="1" spans="2:2">
      <c r="B526" s="68"/>
    </row>
    <row r="527" s="64" customFormat="1" customHeight="1" spans="2:2">
      <c r="B527" s="68"/>
    </row>
    <row r="528" s="64" customFormat="1" customHeight="1" spans="2:2">
      <c r="B528" s="68"/>
    </row>
    <row r="529" s="64" customFormat="1" customHeight="1" spans="2:2">
      <c r="B529" s="68"/>
    </row>
    <row r="530" s="64" customFormat="1" customHeight="1" spans="2:2">
      <c r="B530" s="68"/>
    </row>
    <row r="531" s="64" customFormat="1" customHeight="1" spans="2:2">
      <c r="B531" s="68"/>
    </row>
    <row r="532" s="64" customFormat="1" customHeight="1" spans="2:2">
      <c r="B532" s="68"/>
    </row>
    <row r="533" s="64" customFormat="1" customHeight="1" spans="2:2">
      <c r="B533" s="68"/>
    </row>
    <row r="534" s="64" customFormat="1" customHeight="1" spans="2:2">
      <c r="B534" s="68"/>
    </row>
    <row r="535" s="64" customFormat="1" customHeight="1" spans="2:2">
      <c r="B535" s="68"/>
    </row>
    <row r="536" s="64" customFormat="1" customHeight="1" spans="2:2">
      <c r="B536" s="68"/>
    </row>
    <row r="537" s="64" customFormat="1" customHeight="1" spans="2:2">
      <c r="B537" s="68"/>
    </row>
    <row r="538" s="64" customFormat="1" customHeight="1" spans="2:2">
      <c r="B538" s="68"/>
    </row>
    <row r="539" s="64" customFormat="1" customHeight="1" spans="2:2">
      <c r="B539" s="68"/>
    </row>
    <row r="540" s="64" customFormat="1" customHeight="1" spans="2:2">
      <c r="B540" s="68"/>
    </row>
    <row r="541" s="64" customFormat="1" customHeight="1" spans="2:2">
      <c r="B541" s="68"/>
    </row>
    <row r="542" s="64" customFormat="1" customHeight="1" spans="2:2">
      <c r="B542" s="68"/>
    </row>
    <row r="543" s="64" customFormat="1" customHeight="1" spans="2:2">
      <c r="B543" s="68"/>
    </row>
    <row r="544" s="64" customFormat="1" customHeight="1" spans="2:2">
      <c r="B544" s="68"/>
    </row>
    <row r="545" s="64" customFormat="1" customHeight="1" spans="2:2">
      <c r="B545" s="68"/>
    </row>
    <row r="546" s="64" customFormat="1" customHeight="1" spans="2:2">
      <c r="B546" s="68"/>
    </row>
    <row r="547" s="64" customFormat="1" customHeight="1" spans="2:2">
      <c r="B547" s="68"/>
    </row>
    <row r="548" s="64" customFormat="1" customHeight="1" spans="2:2">
      <c r="B548" s="68"/>
    </row>
    <row r="549" s="64" customFormat="1" customHeight="1" spans="2:2">
      <c r="B549" s="68"/>
    </row>
    <row r="550" s="64" customFormat="1" customHeight="1" spans="2:2">
      <c r="B550" s="68"/>
    </row>
    <row r="551" s="64" customFormat="1" customHeight="1" spans="2:2">
      <c r="B551" s="68"/>
    </row>
    <row r="552" s="64" customFormat="1" customHeight="1" spans="2:2">
      <c r="B552" s="68"/>
    </row>
    <row r="553" s="64" customFormat="1" customHeight="1" spans="2:2">
      <c r="B553" s="68"/>
    </row>
    <row r="554" s="64" customFormat="1" customHeight="1" spans="2:2">
      <c r="B554" s="68"/>
    </row>
    <row r="555" s="64" customFormat="1" customHeight="1" spans="2:2">
      <c r="B555" s="68"/>
    </row>
    <row r="556" s="64" customFormat="1" customHeight="1" spans="2:2">
      <c r="B556" s="68"/>
    </row>
    <row r="557" s="64" customFormat="1" customHeight="1" spans="2:2">
      <c r="B557" s="68"/>
    </row>
    <row r="558" s="64" customFormat="1" customHeight="1" spans="2:2">
      <c r="B558" s="68"/>
    </row>
    <row r="559" s="64" customFormat="1" customHeight="1" spans="2:2">
      <c r="B559" s="68"/>
    </row>
    <row r="560" s="64" customFormat="1" customHeight="1" spans="2:2">
      <c r="B560" s="68"/>
    </row>
    <row r="561" s="64" customFormat="1" customHeight="1" spans="2:2">
      <c r="B561" s="68"/>
    </row>
    <row r="562" s="64" customFormat="1" customHeight="1" spans="2:2">
      <c r="B562" s="68"/>
    </row>
    <row r="563" s="64" customFormat="1" customHeight="1" spans="2:2">
      <c r="B563" s="68"/>
    </row>
    <row r="564" s="64" customFormat="1" customHeight="1" spans="2:2">
      <c r="B564" s="68"/>
    </row>
    <row r="565" s="64" customFormat="1" customHeight="1" spans="2:2">
      <c r="B565" s="68"/>
    </row>
    <row r="566" s="64" customFormat="1" customHeight="1" spans="2:2">
      <c r="B566" s="68"/>
    </row>
    <row r="567" s="64" customFormat="1" customHeight="1" spans="2:2">
      <c r="B567" s="68"/>
    </row>
    <row r="568" s="64" customFormat="1" customHeight="1" spans="2:2">
      <c r="B568" s="68"/>
    </row>
    <row r="569" s="64" customFormat="1" customHeight="1" spans="2:2">
      <c r="B569" s="68"/>
    </row>
    <row r="570" s="64" customFormat="1" customHeight="1" spans="2:2">
      <c r="B570" s="68"/>
    </row>
    <row r="571" s="64" customFormat="1" customHeight="1" spans="2:2">
      <c r="B571" s="68"/>
    </row>
    <row r="572" s="64" customFormat="1" customHeight="1" spans="2:2">
      <c r="B572" s="68"/>
    </row>
    <row r="573" s="64" customFormat="1" customHeight="1" spans="2:2">
      <c r="B573" s="68"/>
    </row>
    <row r="574" s="64" customFormat="1" customHeight="1" spans="2:2">
      <c r="B574" s="68"/>
    </row>
    <row r="575" s="64" customFormat="1" customHeight="1" spans="2:2">
      <c r="B575" s="68"/>
    </row>
    <row r="576" s="64" customFormat="1" customHeight="1" spans="2:2">
      <c r="B576" s="68"/>
    </row>
    <row r="577" s="64" customFormat="1" customHeight="1" spans="2:2">
      <c r="B577" s="68"/>
    </row>
    <row r="578" s="64" customFormat="1" customHeight="1" spans="2:2">
      <c r="B578" s="68"/>
    </row>
    <row r="579" s="64" customFormat="1" customHeight="1" spans="2:2">
      <c r="B579" s="68"/>
    </row>
    <row r="580" s="64" customFormat="1" customHeight="1" spans="2:2">
      <c r="B580" s="68"/>
    </row>
    <row r="581" s="64" customFormat="1" customHeight="1" spans="2:2">
      <c r="B581" s="68"/>
    </row>
    <row r="582" s="64" customFormat="1" customHeight="1" spans="2:2">
      <c r="B582" s="68"/>
    </row>
    <row r="583" s="64" customFormat="1" customHeight="1" spans="2:2">
      <c r="B583" s="68"/>
    </row>
    <row r="584" s="64" customFormat="1" customHeight="1" spans="2:2">
      <c r="B584" s="68"/>
    </row>
    <row r="585" s="64" customFormat="1" customHeight="1" spans="2:2">
      <c r="B585" s="68"/>
    </row>
    <row r="586" s="64" customFormat="1" customHeight="1" spans="2:2">
      <c r="B586" s="68"/>
    </row>
    <row r="587" s="64" customFormat="1" customHeight="1" spans="2:2">
      <c r="B587" s="68"/>
    </row>
    <row r="588" s="64" customFormat="1" customHeight="1" spans="2:2">
      <c r="B588" s="68"/>
    </row>
    <row r="589" s="64" customFormat="1" customHeight="1" spans="2:2">
      <c r="B589" s="68"/>
    </row>
    <row r="590" s="64" customFormat="1" customHeight="1" spans="2:2">
      <c r="B590" s="68"/>
    </row>
    <row r="591" s="64" customFormat="1" customHeight="1" spans="2:2">
      <c r="B591" s="68"/>
    </row>
    <row r="592" s="64" customFormat="1" customHeight="1" spans="2:2">
      <c r="B592" s="68"/>
    </row>
    <row r="593" s="64" customFormat="1" customHeight="1" spans="2:2">
      <c r="B593" s="68"/>
    </row>
    <row r="594" s="64" customFormat="1" customHeight="1" spans="2:2">
      <c r="B594" s="68"/>
    </row>
    <row r="595" s="64" customFormat="1" customHeight="1" spans="2:2">
      <c r="B595" s="68"/>
    </row>
    <row r="596" s="64" customFormat="1" customHeight="1" spans="2:2">
      <c r="B596" s="68"/>
    </row>
    <row r="597" s="64" customFormat="1" customHeight="1" spans="2:2">
      <c r="B597" s="68"/>
    </row>
    <row r="598" s="64" customFormat="1" customHeight="1" spans="2:2">
      <c r="B598" s="68"/>
    </row>
    <row r="599" s="64" customFormat="1" customHeight="1" spans="2:2">
      <c r="B599" s="68"/>
    </row>
    <row r="600" s="64" customFormat="1" customHeight="1" spans="2:2">
      <c r="B600" s="68"/>
    </row>
    <row r="601" s="64" customFormat="1" customHeight="1" spans="2:2">
      <c r="B601" s="68"/>
    </row>
    <row r="602" s="64" customFormat="1" customHeight="1" spans="2:2">
      <c r="B602" s="68"/>
    </row>
    <row r="603" s="64" customFormat="1" customHeight="1" spans="2:2">
      <c r="B603" s="68"/>
    </row>
    <row r="604" s="64" customFormat="1" customHeight="1" spans="2:2">
      <c r="B604" s="68"/>
    </row>
    <row r="605" s="64" customFormat="1" customHeight="1" spans="2:2">
      <c r="B605" s="68"/>
    </row>
    <row r="606" s="64" customFormat="1" customHeight="1" spans="2:2">
      <c r="B606" s="68"/>
    </row>
    <row r="607" s="64" customFormat="1" customHeight="1" spans="2:2">
      <c r="B607" s="68"/>
    </row>
    <row r="608" s="64" customFormat="1" customHeight="1" spans="2:2">
      <c r="B608" s="68"/>
    </row>
    <row r="609" s="64" customFormat="1" customHeight="1" spans="2:2">
      <c r="B609" s="68"/>
    </row>
    <row r="610" s="64" customFormat="1" customHeight="1" spans="2:2">
      <c r="B610" s="68"/>
    </row>
    <row r="611" s="64" customFormat="1" customHeight="1" spans="2:2">
      <c r="B611" s="68"/>
    </row>
    <row r="612" s="64" customFormat="1" customHeight="1" spans="2:2">
      <c r="B612" s="68"/>
    </row>
    <row r="613" s="64" customFormat="1" customHeight="1" spans="2:2">
      <c r="B613" s="68"/>
    </row>
    <row r="614" s="64" customFormat="1" customHeight="1" spans="2:2">
      <c r="B614" s="68"/>
    </row>
    <row r="615" s="64" customFormat="1" customHeight="1" spans="2:2">
      <c r="B615" s="68"/>
    </row>
    <row r="616" s="64" customFormat="1" customHeight="1" spans="2:2">
      <c r="B616" s="68"/>
    </row>
    <row r="617" s="64" customFormat="1" customHeight="1" spans="2:2">
      <c r="B617" s="68"/>
    </row>
    <row r="618" s="64" customFormat="1" customHeight="1" spans="2:2">
      <c r="B618" s="68"/>
    </row>
    <row r="619" s="64" customFormat="1" customHeight="1" spans="2:2">
      <c r="B619" s="68"/>
    </row>
    <row r="620" s="64" customFormat="1" customHeight="1" spans="2:2">
      <c r="B620" s="68"/>
    </row>
    <row r="621" s="64" customFormat="1" customHeight="1" spans="2:2">
      <c r="B621" s="68"/>
    </row>
    <row r="622" s="64" customFormat="1" customHeight="1" spans="2:2">
      <c r="B622" s="68"/>
    </row>
    <row r="623" s="64" customFormat="1" customHeight="1" spans="2:2">
      <c r="B623" s="68"/>
    </row>
    <row r="624" s="64" customFormat="1" customHeight="1" spans="2:2">
      <c r="B624" s="68"/>
    </row>
    <row r="625" s="64" customFormat="1" customHeight="1" spans="2:2">
      <c r="B625" s="68"/>
    </row>
    <row r="626" s="64" customFormat="1" customHeight="1" spans="2:2">
      <c r="B626" s="68"/>
    </row>
    <row r="627" s="64" customFormat="1" customHeight="1" spans="2:2">
      <c r="B627" s="68"/>
    </row>
    <row r="628" s="64" customFormat="1" customHeight="1" spans="2:2">
      <c r="B628" s="68"/>
    </row>
    <row r="629" s="64" customFormat="1" customHeight="1" spans="2:2">
      <c r="B629" s="68"/>
    </row>
    <row r="630" s="64" customFormat="1" customHeight="1" spans="2:2">
      <c r="B630" s="68"/>
    </row>
    <row r="631" s="64" customFormat="1" customHeight="1" spans="2:2">
      <c r="B631" s="68"/>
    </row>
    <row r="632" s="64" customFormat="1" customHeight="1" spans="2:2">
      <c r="B632" s="68"/>
    </row>
    <row r="633" s="64" customFormat="1" customHeight="1" spans="2:2">
      <c r="B633" s="68"/>
    </row>
    <row r="634" s="64" customFormat="1" customHeight="1" spans="2:2">
      <c r="B634" s="68"/>
    </row>
    <row r="635" s="64" customFormat="1" customHeight="1" spans="2:2">
      <c r="B635" s="68"/>
    </row>
    <row r="636" s="64" customFormat="1" customHeight="1" spans="2:2">
      <c r="B636" s="68"/>
    </row>
    <row r="637" s="64" customFormat="1" customHeight="1" spans="2:2">
      <c r="B637" s="68"/>
    </row>
    <row r="638" s="64" customFormat="1" customHeight="1" spans="2:2">
      <c r="B638" s="68"/>
    </row>
    <row r="639" s="64" customFormat="1" customHeight="1" spans="2:2">
      <c r="B639" s="68"/>
    </row>
    <row r="640" s="64" customFormat="1" customHeight="1" spans="2:2">
      <c r="B640" s="68"/>
    </row>
    <row r="641" s="64" customFormat="1" customHeight="1" spans="2:2">
      <c r="B641" s="68"/>
    </row>
    <row r="642" s="64" customFormat="1" customHeight="1" spans="2:2">
      <c r="B642" s="68"/>
    </row>
    <row r="643" s="64" customFormat="1" customHeight="1" spans="2:2">
      <c r="B643" s="68"/>
    </row>
    <row r="644" s="64" customFormat="1" customHeight="1" spans="2:2">
      <c r="B644" s="68"/>
    </row>
    <row r="645" s="64" customFormat="1" customHeight="1" spans="2:2">
      <c r="B645" s="68"/>
    </row>
    <row r="646" s="64" customFormat="1" customHeight="1" spans="2:2">
      <c r="B646" s="68"/>
    </row>
    <row r="647" s="64" customFormat="1" customHeight="1" spans="2:2">
      <c r="B647" s="68"/>
    </row>
    <row r="648" s="64" customFormat="1" customHeight="1" spans="2:2">
      <c r="B648" s="68"/>
    </row>
    <row r="649" s="64" customFormat="1" customHeight="1" spans="2:2">
      <c r="B649" s="68"/>
    </row>
    <row r="650" s="64" customFormat="1" customHeight="1" spans="2:2">
      <c r="B650" s="68"/>
    </row>
    <row r="651" s="64" customFormat="1" customHeight="1" spans="2:2">
      <c r="B651" s="68"/>
    </row>
    <row r="652" s="64" customFormat="1" customHeight="1" spans="2:2">
      <c r="B652" s="68"/>
    </row>
    <row r="653" s="64" customFormat="1" customHeight="1" spans="2:2">
      <c r="B653" s="68"/>
    </row>
    <row r="654" s="64" customFormat="1" customHeight="1" spans="2:2">
      <c r="B654" s="68"/>
    </row>
    <row r="655" s="64" customFormat="1" customHeight="1" spans="2:2">
      <c r="B655" s="68"/>
    </row>
    <row r="656" s="64" customFormat="1" customHeight="1" spans="2:2">
      <c r="B656" s="68"/>
    </row>
    <row r="657" s="64" customFormat="1" customHeight="1" spans="2:2">
      <c r="B657" s="68"/>
    </row>
    <row r="658" s="64" customFormat="1" customHeight="1" spans="2:2">
      <c r="B658" s="68"/>
    </row>
    <row r="659" s="64" customFormat="1" customHeight="1" spans="2:2">
      <c r="B659" s="68"/>
    </row>
    <row r="660" s="64" customFormat="1" customHeight="1" spans="2:2">
      <c r="B660" s="68"/>
    </row>
    <row r="661" s="64" customFormat="1" customHeight="1" spans="2:2">
      <c r="B661" s="68"/>
    </row>
    <row r="662" s="64" customFormat="1" customHeight="1" spans="2:2">
      <c r="B662" s="68"/>
    </row>
    <row r="663" s="64" customFormat="1" customHeight="1" spans="2:2">
      <c r="B663" s="68"/>
    </row>
    <row r="664" s="64" customFormat="1" customHeight="1" spans="2:2">
      <c r="B664" s="68"/>
    </row>
    <row r="665" s="64" customFormat="1" customHeight="1" spans="2:2">
      <c r="B665" s="68"/>
    </row>
    <row r="666" s="64" customFormat="1" customHeight="1" spans="2:2">
      <c r="B666" s="68"/>
    </row>
    <row r="667" s="64" customFormat="1" customHeight="1" spans="2:2">
      <c r="B667" s="68"/>
    </row>
    <row r="668" s="64" customFormat="1" customHeight="1" spans="2:2">
      <c r="B668" s="68"/>
    </row>
    <row r="669" s="64" customFormat="1" customHeight="1" spans="2:2">
      <c r="B669" s="68"/>
    </row>
    <row r="670" s="64" customFormat="1" customHeight="1" spans="2:2">
      <c r="B670" s="68"/>
    </row>
    <row r="671" s="64" customFormat="1" customHeight="1" spans="2:2">
      <c r="B671" s="68"/>
    </row>
    <row r="672" s="64" customFormat="1" customHeight="1" spans="2:2">
      <c r="B672" s="68"/>
    </row>
    <row r="673" s="64" customFormat="1" customHeight="1" spans="2:2">
      <c r="B673" s="68"/>
    </row>
    <row r="674" s="64" customFormat="1" customHeight="1" spans="2:2">
      <c r="B674" s="68"/>
    </row>
    <row r="675" s="64" customFormat="1" customHeight="1" spans="2:2">
      <c r="B675" s="68"/>
    </row>
    <row r="676" s="64" customFormat="1" customHeight="1" spans="2:2">
      <c r="B676" s="68"/>
    </row>
    <row r="677" s="64" customFormat="1" customHeight="1" spans="2:2">
      <c r="B677" s="68"/>
    </row>
    <row r="678" s="64" customFormat="1" customHeight="1" spans="2:2">
      <c r="B678" s="68"/>
    </row>
    <row r="679" s="64" customFormat="1" customHeight="1" spans="2:2">
      <c r="B679" s="68"/>
    </row>
    <row r="680" s="64" customFormat="1" customHeight="1" spans="2:2">
      <c r="B680" s="68"/>
    </row>
    <row r="681" s="64" customFormat="1" customHeight="1" spans="2:2">
      <c r="B681" s="68"/>
    </row>
    <row r="682" s="64" customFormat="1" customHeight="1" spans="2:2">
      <c r="B682" s="68"/>
    </row>
    <row r="683" s="64" customFormat="1" customHeight="1" spans="2:2">
      <c r="B683" s="68"/>
    </row>
    <row r="684" s="64" customFormat="1" customHeight="1" spans="2:2">
      <c r="B684" s="68"/>
    </row>
    <row r="685" s="64" customFormat="1" customHeight="1" spans="2:2">
      <c r="B685" s="68"/>
    </row>
    <row r="686" s="64" customFormat="1" customHeight="1" spans="2:2">
      <c r="B686" s="68"/>
    </row>
    <row r="687" s="64" customFormat="1" customHeight="1" spans="2:2">
      <c r="B687" s="68"/>
    </row>
    <row r="688" s="64" customFormat="1" customHeight="1" spans="2:2">
      <c r="B688" s="68"/>
    </row>
    <row r="689" s="64" customFormat="1" customHeight="1" spans="2:2">
      <c r="B689" s="68"/>
    </row>
    <row r="690" s="64" customFormat="1" customHeight="1" spans="2:2">
      <c r="B690" s="68"/>
    </row>
    <row r="691" s="64" customFormat="1" customHeight="1" spans="2:2">
      <c r="B691" s="68"/>
    </row>
    <row r="692" s="64" customFormat="1" customHeight="1" spans="2:2">
      <c r="B692" s="68"/>
    </row>
    <row r="693" s="64" customFormat="1" customHeight="1" spans="2:2">
      <c r="B693" s="68"/>
    </row>
    <row r="694" s="64" customFormat="1" customHeight="1" spans="2:2">
      <c r="B694" s="68"/>
    </row>
    <row r="695" s="64" customFormat="1" customHeight="1" spans="2:2">
      <c r="B695" s="68"/>
    </row>
    <row r="696" s="64" customFormat="1" customHeight="1" spans="2:2">
      <c r="B696" s="68"/>
    </row>
    <row r="697" s="64" customFormat="1" customHeight="1" spans="2:2">
      <c r="B697" s="68"/>
    </row>
    <row r="698" s="64" customFormat="1" customHeight="1" spans="2:2">
      <c r="B698" s="68"/>
    </row>
    <row r="699" s="64" customFormat="1" customHeight="1" spans="2:2">
      <c r="B699" s="68"/>
    </row>
    <row r="700" s="64" customFormat="1" customHeight="1" spans="2:2">
      <c r="B700" s="68"/>
    </row>
    <row r="701" s="64" customFormat="1" customHeight="1" spans="2:2">
      <c r="B701" s="68"/>
    </row>
    <row r="702" s="64" customFormat="1" customHeight="1" spans="2:2">
      <c r="B702" s="68"/>
    </row>
    <row r="703" s="64" customFormat="1" customHeight="1" spans="2:2">
      <c r="B703" s="68"/>
    </row>
    <row r="704" s="64" customFormat="1" customHeight="1" spans="2:2">
      <c r="B704" s="68"/>
    </row>
    <row r="705" s="64" customFormat="1" customHeight="1" spans="2:2">
      <c r="B705" s="68"/>
    </row>
    <row r="706" s="64" customFormat="1" customHeight="1" spans="2:2">
      <c r="B706" s="68"/>
    </row>
    <row r="707" s="64" customFormat="1" customHeight="1" spans="2:2">
      <c r="B707" s="68"/>
    </row>
    <row r="708" s="64" customFormat="1" customHeight="1" spans="2:2">
      <c r="B708" s="68"/>
    </row>
    <row r="709" s="64" customFormat="1" customHeight="1" spans="2:2">
      <c r="B709" s="68"/>
    </row>
    <row r="710" s="64" customFormat="1" customHeight="1" spans="2:2">
      <c r="B710" s="68"/>
    </row>
    <row r="711" s="64" customFormat="1" customHeight="1" spans="2:2">
      <c r="B711" s="68"/>
    </row>
    <row r="712" s="64" customFormat="1" customHeight="1" spans="2:2">
      <c r="B712" s="68"/>
    </row>
    <row r="713" s="64" customFormat="1" customHeight="1" spans="2:2">
      <c r="B713" s="68"/>
    </row>
    <row r="714" s="64" customFormat="1" customHeight="1" spans="2:2">
      <c r="B714" s="68"/>
    </row>
    <row r="715" s="64" customFormat="1" customHeight="1" spans="2:2">
      <c r="B715" s="68"/>
    </row>
    <row r="716" s="64" customFormat="1" customHeight="1" spans="2:2">
      <c r="B716" s="68"/>
    </row>
    <row r="717" s="64" customFormat="1" customHeight="1" spans="2:2">
      <c r="B717" s="68"/>
    </row>
    <row r="718" s="64" customFormat="1" customHeight="1" spans="2:2">
      <c r="B718" s="68"/>
    </row>
    <row r="719" s="64" customFormat="1" customHeight="1" spans="2:2">
      <c r="B719" s="68"/>
    </row>
    <row r="720" s="64" customFormat="1" customHeight="1" spans="2:2">
      <c r="B720" s="68"/>
    </row>
    <row r="721" s="64" customFormat="1" customHeight="1" spans="2:2">
      <c r="B721" s="68"/>
    </row>
    <row r="722" s="64" customFormat="1" customHeight="1" spans="2:2">
      <c r="B722" s="68"/>
    </row>
    <row r="723" s="64" customFormat="1" customHeight="1" spans="2:2">
      <c r="B723" s="68"/>
    </row>
    <row r="724" s="64" customFormat="1" customHeight="1" spans="2:2">
      <c r="B724" s="68"/>
    </row>
    <row r="725" s="64" customFormat="1" customHeight="1" spans="2:2">
      <c r="B725" s="68"/>
    </row>
    <row r="726" s="64" customFormat="1" customHeight="1" spans="2:2">
      <c r="B726" s="68"/>
    </row>
    <row r="727" s="64" customFormat="1" customHeight="1" spans="2:2">
      <c r="B727" s="68"/>
    </row>
    <row r="728" s="64" customFormat="1" customHeight="1" spans="2:2">
      <c r="B728" s="68"/>
    </row>
    <row r="729" s="64" customFormat="1" customHeight="1" spans="2:2">
      <c r="B729" s="68"/>
    </row>
    <row r="730" s="64" customFormat="1" customHeight="1" spans="2:2">
      <c r="B730" s="68"/>
    </row>
    <row r="731" s="64" customFormat="1" customHeight="1" spans="2:2">
      <c r="B731" s="68"/>
    </row>
    <row r="732" s="64" customFormat="1" customHeight="1" spans="2:2">
      <c r="B732" s="68"/>
    </row>
    <row r="733" s="64" customFormat="1" customHeight="1" spans="2:2">
      <c r="B733" s="68"/>
    </row>
    <row r="734" s="64" customFormat="1" customHeight="1" spans="2:2">
      <c r="B734" s="68"/>
    </row>
    <row r="735" s="64" customFormat="1" customHeight="1" spans="2:2">
      <c r="B735" s="68"/>
    </row>
    <row r="736" s="64" customFormat="1" customHeight="1" spans="2:2">
      <c r="B736" s="68"/>
    </row>
    <row r="737" s="64" customFormat="1" customHeight="1" spans="2:2">
      <c r="B737" s="68"/>
    </row>
    <row r="738" s="64" customFormat="1" customHeight="1" spans="2:2">
      <c r="B738" s="68"/>
    </row>
    <row r="739" s="64" customFormat="1" customHeight="1" spans="2:2">
      <c r="B739" s="68"/>
    </row>
    <row r="740" s="64" customFormat="1" customHeight="1" spans="2:2">
      <c r="B740" s="68"/>
    </row>
    <row r="741" s="64" customFormat="1" customHeight="1" spans="2:2">
      <c r="B741" s="68"/>
    </row>
    <row r="742" s="64" customFormat="1" customHeight="1" spans="2:2">
      <c r="B742" s="68"/>
    </row>
    <row r="743" s="64" customFormat="1" customHeight="1" spans="2:2">
      <c r="B743" s="68"/>
    </row>
    <row r="744" s="64" customFormat="1" customHeight="1" spans="2:2">
      <c r="B744" s="68"/>
    </row>
    <row r="745" s="64" customFormat="1" customHeight="1" spans="2:2">
      <c r="B745" s="68"/>
    </row>
    <row r="746" s="64" customFormat="1" customHeight="1" spans="2:2">
      <c r="B746" s="68"/>
    </row>
    <row r="747" s="64" customFormat="1" customHeight="1" spans="2:2">
      <c r="B747" s="68"/>
    </row>
    <row r="748" s="64" customFormat="1" customHeight="1" spans="2:2">
      <c r="B748" s="68"/>
    </row>
    <row r="749" s="64" customFormat="1" customHeight="1" spans="2:2">
      <c r="B749" s="68"/>
    </row>
    <row r="750" s="64" customFormat="1" customHeight="1" spans="2:2">
      <c r="B750" s="68"/>
    </row>
    <row r="751" s="64" customFormat="1" customHeight="1" spans="2:2">
      <c r="B751" s="68"/>
    </row>
    <row r="752" s="64" customFormat="1" customHeight="1" spans="2:2">
      <c r="B752" s="68"/>
    </row>
    <row r="753" s="64" customFormat="1" customHeight="1" spans="2:2">
      <c r="B753" s="68"/>
    </row>
    <row r="754" s="64" customFormat="1" customHeight="1" spans="2:2">
      <c r="B754" s="68"/>
    </row>
    <row r="755" s="64" customFormat="1" customHeight="1" spans="2:2">
      <c r="B755" s="68"/>
    </row>
    <row r="756" s="64" customFormat="1" customHeight="1" spans="2:2">
      <c r="B756" s="68"/>
    </row>
    <row r="757" s="64" customFormat="1" customHeight="1" spans="2:2">
      <c r="B757" s="68"/>
    </row>
    <row r="758" s="64" customFormat="1" customHeight="1" spans="2:2">
      <c r="B758" s="68"/>
    </row>
    <row r="759" s="64" customFormat="1" customHeight="1" spans="2:2">
      <c r="B759" s="68"/>
    </row>
    <row r="760" s="64" customFormat="1" customHeight="1" spans="2:2">
      <c r="B760" s="68"/>
    </row>
    <row r="761" s="64" customFormat="1" customHeight="1" spans="2:2">
      <c r="B761" s="68"/>
    </row>
    <row r="762" s="64" customFormat="1" customHeight="1" spans="2:2">
      <c r="B762" s="68"/>
    </row>
    <row r="763" s="64" customFormat="1" customHeight="1" spans="2:2">
      <c r="B763" s="68"/>
    </row>
    <row r="764" s="64" customFormat="1" customHeight="1" spans="2:2">
      <c r="B764" s="68"/>
    </row>
    <row r="765" s="64" customFormat="1" customHeight="1" spans="2:2">
      <c r="B765" s="68"/>
    </row>
    <row r="766" s="64" customFormat="1" customHeight="1" spans="2:2">
      <c r="B766" s="68"/>
    </row>
    <row r="767" s="64" customFormat="1" customHeight="1" spans="2:2">
      <c r="B767" s="68"/>
    </row>
    <row r="768" s="64" customFormat="1" customHeight="1" spans="2:2">
      <c r="B768" s="68"/>
    </row>
    <row r="769" s="64" customFormat="1" customHeight="1" spans="2:2">
      <c r="B769" s="68"/>
    </row>
    <row r="770" s="64" customFormat="1" customHeight="1" spans="2:2">
      <c r="B770" s="68"/>
    </row>
    <row r="771" s="64" customFormat="1" customHeight="1" spans="2:2">
      <c r="B771" s="68"/>
    </row>
    <row r="772" s="64" customFormat="1" customHeight="1" spans="2:2">
      <c r="B772" s="68"/>
    </row>
    <row r="773" s="64" customFormat="1" customHeight="1" spans="2:2">
      <c r="B773" s="68"/>
    </row>
    <row r="774" s="64" customFormat="1" customHeight="1" spans="2:2">
      <c r="B774" s="68"/>
    </row>
    <row r="775" s="64" customFormat="1" customHeight="1" spans="2:2">
      <c r="B775" s="68"/>
    </row>
    <row r="776" s="64" customFormat="1" customHeight="1" spans="2:2">
      <c r="B776" s="68"/>
    </row>
    <row r="777" s="64" customFormat="1" customHeight="1" spans="2:2">
      <c r="B777" s="68"/>
    </row>
    <row r="778" s="64" customFormat="1" customHeight="1" spans="2:2">
      <c r="B778" s="68"/>
    </row>
    <row r="779" s="64" customFormat="1" customHeight="1" spans="2:2">
      <c r="B779" s="68"/>
    </row>
    <row r="780" s="64" customFormat="1" customHeight="1" spans="2:2">
      <c r="B780" s="68"/>
    </row>
    <row r="781" s="64" customFormat="1" customHeight="1" spans="2:2">
      <c r="B781" s="68"/>
    </row>
    <row r="782" s="64" customFormat="1" customHeight="1" spans="2:2">
      <c r="B782" s="68"/>
    </row>
    <row r="783" s="64" customFormat="1" customHeight="1" spans="2:2">
      <c r="B783" s="68"/>
    </row>
    <row r="784" s="64" customFormat="1" customHeight="1" spans="2:2">
      <c r="B784" s="68"/>
    </row>
    <row r="785" s="64" customFormat="1" customHeight="1" spans="2:2">
      <c r="B785" s="68"/>
    </row>
    <row r="786" s="64" customFormat="1" customHeight="1" spans="2:2">
      <c r="B786" s="68"/>
    </row>
    <row r="787" s="64" customFormat="1" customHeight="1" spans="2:2">
      <c r="B787" s="68"/>
    </row>
    <row r="788" s="64" customFormat="1" customHeight="1" spans="2:2">
      <c r="B788" s="68"/>
    </row>
    <row r="789" s="64" customFormat="1" customHeight="1" spans="2:2">
      <c r="B789" s="68"/>
    </row>
    <row r="790" s="64" customFormat="1" customHeight="1" spans="2:2">
      <c r="B790" s="68"/>
    </row>
    <row r="791" s="64" customFormat="1" customHeight="1" spans="2:2">
      <c r="B791" s="68"/>
    </row>
    <row r="792" s="64" customFormat="1" customHeight="1" spans="2:2">
      <c r="B792" s="68"/>
    </row>
    <row r="793" s="64" customFormat="1" customHeight="1" spans="2:2">
      <c r="B793" s="68"/>
    </row>
    <row r="794" s="64" customFormat="1" customHeight="1" spans="2:2">
      <c r="B794" s="68"/>
    </row>
    <row r="795" s="64" customFormat="1" customHeight="1" spans="2:2">
      <c r="B795" s="68"/>
    </row>
    <row r="796" s="64" customFormat="1" customHeight="1" spans="2:2">
      <c r="B796" s="68"/>
    </row>
    <row r="797" s="64" customFormat="1" customHeight="1" spans="2:2">
      <c r="B797" s="68"/>
    </row>
    <row r="798" s="64" customFormat="1" customHeight="1" spans="2:2">
      <c r="B798" s="68"/>
    </row>
    <row r="799" s="64" customFormat="1" customHeight="1" spans="2:2">
      <c r="B799" s="68"/>
    </row>
    <row r="800" s="64" customFormat="1" customHeight="1" spans="2:2">
      <c r="B800" s="68"/>
    </row>
    <row r="801" s="64" customFormat="1" customHeight="1" spans="2:2">
      <c r="B801" s="68"/>
    </row>
    <row r="802" s="64" customFormat="1" customHeight="1" spans="2:2">
      <c r="B802" s="68"/>
    </row>
    <row r="803" s="64" customFormat="1" customHeight="1" spans="2:2">
      <c r="B803" s="68"/>
    </row>
    <row r="804" s="64" customFormat="1" customHeight="1" spans="2:2">
      <c r="B804" s="68"/>
    </row>
    <row r="805" s="64" customFormat="1" customHeight="1" spans="2:2">
      <c r="B805" s="68"/>
    </row>
    <row r="806" s="64" customFormat="1" customHeight="1" spans="2:2">
      <c r="B806" s="68"/>
    </row>
    <row r="807" s="64" customFormat="1" customHeight="1" spans="2:2">
      <c r="B807" s="68"/>
    </row>
    <row r="808" s="64" customFormat="1" customHeight="1" spans="2:2">
      <c r="B808" s="68"/>
    </row>
    <row r="809" s="64" customFormat="1" customHeight="1" spans="2:2">
      <c r="B809" s="68"/>
    </row>
    <row r="810" s="64" customFormat="1" customHeight="1" spans="2:2">
      <c r="B810" s="68"/>
    </row>
    <row r="811" s="64" customFormat="1" customHeight="1" spans="2:2">
      <c r="B811" s="68"/>
    </row>
    <row r="812" s="64" customFormat="1" customHeight="1" spans="2:2">
      <c r="B812" s="68"/>
    </row>
    <row r="813" s="64" customFormat="1" customHeight="1" spans="2:2">
      <c r="B813" s="68"/>
    </row>
    <row r="814" s="64" customFormat="1" customHeight="1" spans="2:2">
      <c r="B814" s="68"/>
    </row>
    <row r="815" s="64" customFormat="1" customHeight="1" spans="2:2">
      <c r="B815" s="68"/>
    </row>
    <row r="816" s="64" customFormat="1" customHeight="1" spans="2:2">
      <c r="B816" s="68"/>
    </row>
    <row r="817" s="64" customFormat="1" customHeight="1" spans="2:2">
      <c r="B817" s="68"/>
    </row>
    <row r="818" s="64" customFormat="1" customHeight="1" spans="2:2">
      <c r="B818" s="68"/>
    </row>
    <row r="819" s="64" customFormat="1" customHeight="1" spans="2:2">
      <c r="B819" s="68"/>
    </row>
    <row r="820" s="64" customFormat="1" customHeight="1" spans="2:2">
      <c r="B820" s="68"/>
    </row>
    <row r="821" s="64" customFormat="1" customHeight="1" spans="2:2">
      <c r="B821" s="68"/>
    </row>
    <row r="822" s="64" customFormat="1" customHeight="1" spans="2:2">
      <c r="B822" s="68"/>
    </row>
    <row r="823" s="64" customFormat="1" customHeight="1" spans="2:2">
      <c r="B823" s="68"/>
    </row>
    <row r="824" s="64" customFormat="1" customHeight="1" spans="2:2">
      <c r="B824" s="68"/>
    </row>
    <row r="825" s="64" customFormat="1" customHeight="1" spans="2:2">
      <c r="B825" s="68"/>
    </row>
    <row r="826" s="64" customFormat="1" customHeight="1" spans="2:2">
      <c r="B826" s="68"/>
    </row>
    <row r="827" s="64" customFormat="1" customHeight="1" spans="2:2">
      <c r="B827" s="68"/>
    </row>
    <row r="828" s="64" customFormat="1" customHeight="1" spans="2:2">
      <c r="B828" s="68"/>
    </row>
    <row r="829" s="64" customFormat="1" customHeight="1" spans="2:2">
      <c r="B829" s="68"/>
    </row>
    <row r="830" s="64" customFormat="1" customHeight="1" spans="2:2">
      <c r="B830" s="68"/>
    </row>
    <row r="831" s="64" customFormat="1" customHeight="1" spans="2:2">
      <c r="B831" s="68"/>
    </row>
    <row r="832" s="64" customFormat="1" customHeight="1" spans="2:2">
      <c r="B832" s="68"/>
    </row>
    <row r="833" s="64" customFormat="1" customHeight="1" spans="2:2">
      <c r="B833" s="68"/>
    </row>
    <row r="834" s="64" customFormat="1" customHeight="1" spans="2:2">
      <c r="B834" s="68"/>
    </row>
    <row r="835" s="64" customFormat="1" customHeight="1" spans="2:2">
      <c r="B835" s="68"/>
    </row>
    <row r="836" s="64" customFormat="1" customHeight="1" spans="2:2">
      <c r="B836" s="68"/>
    </row>
    <row r="837" s="64" customFormat="1" customHeight="1" spans="2:2">
      <c r="B837" s="68"/>
    </row>
    <row r="838" s="64" customFormat="1" customHeight="1" spans="2:2">
      <c r="B838" s="68"/>
    </row>
    <row r="839" s="64" customFormat="1" customHeight="1" spans="2:2">
      <c r="B839" s="68"/>
    </row>
    <row r="840" s="64" customFormat="1" customHeight="1" spans="2:2">
      <c r="B840" s="68"/>
    </row>
    <row r="841" s="64" customFormat="1" customHeight="1" spans="2:2">
      <c r="B841" s="68"/>
    </row>
    <row r="842" s="64" customFormat="1" customHeight="1" spans="2:2">
      <c r="B842" s="68"/>
    </row>
    <row r="843" s="64" customFormat="1" customHeight="1" spans="2:2">
      <c r="B843" s="68"/>
    </row>
    <row r="844" s="64" customFormat="1" customHeight="1" spans="2:2">
      <c r="B844" s="68"/>
    </row>
    <row r="845" s="64" customFormat="1" customHeight="1" spans="2:2">
      <c r="B845" s="68"/>
    </row>
    <row r="846" s="64" customFormat="1" customHeight="1" spans="2:2">
      <c r="B846" s="68"/>
    </row>
    <row r="847" s="64" customFormat="1" customHeight="1" spans="2:2">
      <c r="B847" s="68"/>
    </row>
    <row r="848" s="64" customFormat="1" customHeight="1" spans="2:2">
      <c r="B848" s="68"/>
    </row>
    <row r="849" s="64" customFormat="1" customHeight="1" spans="2:2">
      <c r="B849" s="68"/>
    </row>
    <row r="850" s="64" customFormat="1" customHeight="1" spans="2:2">
      <c r="B850" s="68"/>
    </row>
    <row r="851" s="64" customFormat="1" customHeight="1" spans="2:2">
      <c r="B851" s="68"/>
    </row>
    <row r="852" s="64" customFormat="1" customHeight="1" spans="2:2">
      <c r="B852" s="68"/>
    </row>
    <row r="853" s="64" customFormat="1" customHeight="1" spans="2:2">
      <c r="B853" s="68"/>
    </row>
    <row r="854" s="64" customFormat="1" customHeight="1" spans="2:2">
      <c r="B854" s="68"/>
    </row>
    <row r="855" s="64" customFormat="1" customHeight="1" spans="2:2">
      <c r="B855" s="68"/>
    </row>
    <row r="856" s="64" customFormat="1" customHeight="1" spans="2:2">
      <c r="B856" s="68"/>
    </row>
    <row r="857" s="64" customFormat="1" customHeight="1" spans="2:2">
      <c r="B857" s="68"/>
    </row>
    <row r="858" s="64" customFormat="1" customHeight="1" spans="2:2">
      <c r="B858" s="68"/>
    </row>
    <row r="859" s="64" customFormat="1" customHeight="1" spans="2:2">
      <c r="B859" s="68"/>
    </row>
    <row r="860" s="64" customFormat="1" customHeight="1" spans="2:2">
      <c r="B860" s="68"/>
    </row>
    <row r="861" s="64" customFormat="1" customHeight="1" spans="2:2">
      <c r="B861" s="68"/>
    </row>
    <row r="862" s="64" customFormat="1" customHeight="1" spans="2:2">
      <c r="B862" s="68"/>
    </row>
    <row r="863" s="64" customFormat="1" customHeight="1" spans="2:2">
      <c r="B863" s="68"/>
    </row>
    <row r="864" s="64" customFormat="1" customHeight="1" spans="2:2">
      <c r="B864" s="68"/>
    </row>
    <row r="865" s="64" customFormat="1" customHeight="1" spans="2:2">
      <c r="B865" s="68"/>
    </row>
    <row r="866" s="64" customFormat="1" customHeight="1" spans="2:2">
      <c r="B866" s="68"/>
    </row>
    <row r="867" s="64" customFormat="1" customHeight="1" spans="2:2">
      <c r="B867" s="68"/>
    </row>
    <row r="868" s="64" customFormat="1" customHeight="1" spans="2:2">
      <c r="B868" s="68"/>
    </row>
    <row r="869" s="64" customFormat="1" customHeight="1" spans="2:2">
      <c r="B869" s="68"/>
    </row>
    <row r="870" s="64" customFormat="1" customHeight="1" spans="2:2">
      <c r="B870" s="68"/>
    </row>
    <row r="871" s="64" customFormat="1" customHeight="1" spans="2:2">
      <c r="B871" s="68"/>
    </row>
    <row r="872" s="64" customFormat="1" customHeight="1" spans="2:2">
      <c r="B872" s="68"/>
    </row>
    <row r="873" s="64" customFormat="1" customHeight="1" spans="2:2">
      <c r="B873" s="68"/>
    </row>
    <row r="874" s="64" customFormat="1" customHeight="1" spans="2:2">
      <c r="B874" s="68"/>
    </row>
    <row r="875" s="64" customFormat="1" customHeight="1" spans="2:2">
      <c r="B875" s="68"/>
    </row>
    <row r="876" s="64" customFormat="1" customHeight="1" spans="2:2">
      <c r="B876" s="68"/>
    </row>
    <row r="877" s="64" customFormat="1" customHeight="1" spans="2:2">
      <c r="B877" s="68"/>
    </row>
    <row r="878" s="64" customFormat="1" customHeight="1" spans="2:2">
      <c r="B878" s="68"/>
    </row>
    <row r="879" s="64" customFormat="1" customHeight="1" spans="2:2">
      <c r="B879" s="68"/>
    </row>
    <row r="880" s="64" customFormat="1" customHeight="1" spans="2:2">
      <c r="B880" s="68"/>
    </row>
    <row r="881" s="64" customFormat="1" customHeight="1" spans="2:2">
      <c r="B881" s="68"/>
    </row>
    <row r="882" s="64" customFormat="1" customHeight="1" spans="2:2">
      <c r="B882" s="68"/>
    </row>
    <row r="883" s="64" customFormat="1" customHeight="1" spans="2:2">
      <c r="B883" s="68"/>
    </row>
    <row r="884" s="64" customFormat="1" customHeight="1" spans="2:2">
      <c r="B884" s="68"/>
    </row>
    <row r="885" s="64" customFormat="1" customHeight="1" spans="2:2">
      <c r="B885" s="68"/>
    </row>
    <row r="886" s="64" customFormat="1" customHeight="1" spans="2:2">
      <c r="B886" s="68"/>
    </row>
    <row r="887" s="64" customFormat="1" customHeight="1" spans="2:2">
      <c r="B887" s="68"/>
    </row>
    <row r="888" s="64" customFormat="1" customHeight="1" spans="2:2">
      <c r="B888" s="68"/>
    </row>
    <row r="889" s="64" customFormat="1" customHeight="1" spans="2:2">
      <c r="B889" s="68"/>
    </row>
    <row r="890" s="64" customFormat="1" customHeight="1" spans="2:2">
      <c r="B890" s="68"/>
    </row>
    <row r="891" s="64" customFormat="1" customHeight="1" spans="2:2">
      <c r="B891" s="68"/>
    </row>
    <row r="892" s="64" customFormat="1" customHeight="1" spans="2:2">
      <c r="B892" s="68"/>
    </row>
    <row r="893" s="64" customFormat="1" customHeight="1" spans="2:2">
      <c r="B893" s="68"/>
    </row>
    <row r="894" s="64" customFormat="1" customHeight="1" spans="2:2">
      <c r="B894" s="68"/>
    </row>
    <row r="895" s="64" customFormat="1" customHeight="1" spans="2:2">
      <c r="B895" s="68"/>
    </row>
    <row r="896" s="64" customFormat="1" customHeight="1" spans="2:2">
      <c r="B896" s="68"/>
    </row>
    <row r="897" s="64" customFormat="1" customHeight="1" spans="2:2">
      <c r="B897" s="68"/>
    </row>
    <row r="898" s="64" customFormat="1" customHeight="1" spans="2:2">
      <c r="B898" s="68"/>
    </row>
    <row r="899" s="64" customFormat="1" customHeight="1" spans="2:2">
      <c r="B899" s="68"/>
    </row>
    <row r="900" s="64" customFormat="1" customHeight="1" spans="2:2">
      <c r="B900" s="68"/>
    </row>
    <row r="901" s="64" customFormat="1" customHeight="1" spans="2:2">
      <c r="B901" s="68"/>
    </row>
    <row r="902" s="64" customFormat="1" customHeight="1" spans="2:2">
      <c r="B902" s="68"/>
    </row>
    <row r="903" s="64" customFormat="1" customHeight="1" spans="2:2">
      <c r="B903" s="68"/>
    </row>
    <row r="904" s="64" customFormat="1" customHeight="1" spans="2:2">
      <c r="B904" s="68"/>
    </row>
    <row r="905" s="64" customFormat="1" customHeight="1" spans="2:2">
      <c r="B905" s="68"/>
    </row>
    <row r="906" s="64" customFormat="1" customHeight="1" spans="2:2">
      <c r="B906" s="68"/>
    </row>
    <row r="907" s="64" customFormat="1" customHeight="1" spans="2:2">
      <c r="B907" s="68"/>
    </row>
    <row r="908" s="64" customFormat="1" customHeight="1" spans="2:2">
      <c r="B908" s="68"/>
    </row>
    <row r="909" s="64" customFormat="1" customHeight="1" spans="2:2">
      <c r="B909" s="68"/>
    </row>
    <row r="910" s="64" customFormat="1" customHeight="1" spans="2:2">
      <c r="B910" s="68"/>
    </row>
    <row r="911" s="64" customFormat="1" customHeight="1" spans="2:2">
      <c r="B911" s="68"/>
    </row>
    <row r="912" s="64" customFormat="1" customHeight="1" spans="2:2">
      <c r="B912" s="68"/>
    </row>
    <row r="913" s="64" customFormat="1" customHeight="1" spans="2:2">
      <c r="B913" s="68"/>
    </row>
    <row r="914" s="64" customFormat="1" customHeight="1" spans="2:2">
      <c r="B914" s="68"/>
    </row>
    <row r="915" s="64" customFormat="1" customHeight="1" spans="2:2">
      <c r="B915" s="68"/>
    </row>
    <row r="916" s="64" customFormat="1" customHeight="1" spans="2:2">
      <c r="B916" s="68"/>
    </row>
    <row r="917" s="64" customFormat="1" customHeight="1" spans="2:2">
      <c r="B917" s="68"/>
    </row>
    <row r="918" s="64" customFormat="1" customHeight="1" spans="2:2">
      <c r="B918" s="68"/>
    </row>
    <row r="919" s="64" customFormat="1" customHeight="1" spans="2:2">
      <c r="B919" s="68"/>
    </row>
    <row r="920" s="64" customFormat="1" customHeight="1" spans="2:2">
      <c r="B920" s="68"/>
    </row>
    <row r="921" s="64" customFormat="1" customHeight="1" spans="2:2">
      <c r="B921" s="68"/>
    </row>
    <row r="922" s="64" customFormat="1" customHeight="1" spans="2:2">
      <c r="B922" s="68"/>
    </row>
    <row r="923" s="64" customFormat="1" customHeight="1" spans="2:2">
      <c r="B923" s="68"/>
    </row>
    <row r="924" s="64" customFormat="1" customHeight="1" spans="2:2">
      <c r="B924" s="68"/>
    </row>
    <row r="925" s="64" customFormat="1" customHeight="1" spans="2:2">
      <c r="B925" s="68"/>
    </row>
    <row r="926" s="64" customFormat="1" customHeight="1" spans="2:2">
      <c r="B926" s="68"/>
    </row>
    <row r="927" s="64" customFormat="1" customHeight="1" spans="2:2">
      <c r="B927" s="68"/>
    </row>
    <row r="928" s="64" customFormat="1" customHeight="1" spans="2:2">
      <c r="B928" s="68"/>
    </row>
    <row r="929" s="64" customFormat="1" customHeight="1" spans="2:2">
      <c r="B929" s="68"/>
    </row>
    <row r="930" s="64" customFormat="1" customHeight="1" spans="2:2">
      <c r="B930" s="68"/>
    </row>
    <row r="931" s="64" customFormat="1" customHeight="1" spans="2:2">
      <c r="B931" s="68"/>
    </row>
    <row r="932" s="64" customFormat="1" customHeight="1" spans="2:2">
      <c r="B932" s="68"/>
    </row>
    <row r="933" s="64" customFormat="1" customHeight="1" spans="2:2">
      <c r="B933" s="68"/>
    </row>
    <row r="934" s="64" customFormat="1" customHeight="1" spans="2:2">
      <c r="B934" s="68"/>
    </row>
    <row r="935" s="64" customFormat="1" customHeight="1" spans="2:2">
      <c r="B935" s="68"/>
    </row>
    <row r="936" s="64" customFormat="1" customHeight="1" spans="2:2">
      <c r="B936" s="68"/>
    </row>
    <row r="937" s="64" customFormat="1" customHeight="1" spans="2:2">
      <c r="B937" s="68"/>
    </row>
    <row r="938" s="64" customFormat="1" customHeight="1" spans="2:2">
      <c r="B938" s="68"/>
    </row>
    <row r="939" s="64" customFormat="1" customHeight="1" spans="2:2">
      <c r="B939" s="68"/>
    </row>
    <row r="940" s="64" customFormat="1" customHeight="1" spans="2:2">
      <c r="B940" s="68"/>
    </row>
    <row r="941" s="64" customFormat="1" customHeight="1" spans="2:2">
      <c r="B941" s="68"/>
    </row>
    <row r="942" s="64" customFormat="1" customHeight="1" spans="2:2">
      <c r="B942" s="68"/>
    </row>
    <row r="943" s="64" customFormat="1" customHeight="1" spans="2:2">
      <c r="B943" s="68"/>
    </row>
    <row r="944" s="64" customFormat="1" customHeight="1" spans="2:2">
      <c r="B944" s="68"/>
    </row>
    <row r="945" s="64" customFormat="1" customHeight="1" spans="2:2">
      <c r="B945" s="68"/>
    </row>
    <row r="946" s="64" customFormat="1" customHeight="1" spans="2:2">
      <c r="B946" s="68"/>
    </row>
    <row r="947" s="64" customFormat="1" customHeight="1" spans="2:2">
      <c r="B947" s="68"/>
    </row>
    <row r="948" s="64" customFormat="1" customHeight="1" spans="2:2">
      <c r="B948" s="68"/>
    </row>
    <row r="949" s="64" customFormat="1" customHeight="1" spans="2:2">
      <c r="B949" s="68"/>
    </row>
    <row r="950" s="64" customFormat="1" customHeight="1" spans="2:2">
      <c r="B950" s="68"/>
    </row>
    <row r="951" s="64" customFormat="1" customHeight="1" spans="2:2">
      <c r="B951" s="68"/>
    </row>
    <row r="952" s="64" customFormat="1" customHeight="1" spans="2:2">
      <c r="B952" s="68"/>
    </row>
    <row r="953" s="64" customFormat="1" customHeight="1" spans="2:2">
      <c r="B953" s="68"/>
    </row>
    <row r="954" s="64" customFormat="1" customHeight="1" spans="2:2">
      <c r="B954" s="68"/>
    </row>
    <row r="955" s="64" customFormat="1" customHeight="1" spans="2:2">
      <c r="B955" s="68"/>
    </row>
    <row r="956" s="64" customFormat="1" customHeight="1" spans="2:2">
      <c r="B956" s="68"/>
    </row>
    <row r="957" s="64" customFormat="1" customHeight="1" spans="2:2">
      <c r="B957" s="68"/>
    </row>
    <row r="958" s="64" customFormat="1" customHeight="1" spans="2:2">
      <c r="B958" s="68"/>
    </row>
    <row r="959" s="64" customFormat="1" customHeight="1" spans="2:2">
      <c r="B959" s="68"/>
    </row>
    <row r="960" s="64" customFormat="1" customHeight="1" spans="2:2">
      <c r="B960" s="68"/>
    </row>
    <row r="961" s="64" customFormat="1" customHeight="1" spans="2:2">
      <c r="B961" s="68"/>
    </row>
    <row r="962" s="64" customFormat="1" customHeight="1" spans="2:2">
      <c r="B962" s="68"/>
    </row>
    <row r="963" s="64" customFormat="1" customHeight="1" spans="2:2">
      <c r="B963" s="68"/>
    </row>
    <row r="964" s="64" customFormat="1" customHeight="1" spans="2:2">
      <c r="B964" s="68"/>
    </row>
    <row r="965" s="64" customFormat="1" customHeight="1" spans="2:2">
      <c r="B965" s="68"/>
    </row>
    <row r="966" s="64" customFormat="1" customHeight="1" spans="2:2">
      <c r="B966" s="68"/>
    </row>
    <row r="967" s="64" customFormat="1" customHeight="1" spans="2:2">
      <c r="B967" s="68"/>
    </row>
    <row r="968" s="64" customFormat="1" customHeight="1" spans="2:2">
      <c r="B968" s="68"/>
    </row>
    <row r="969" s="64" customFormat="1" customHeight="1" spans="2:2">
      <c r="B969" s="68"/>
    </row>
    <row r="970" s="64" customFormat="1" customHeight="1" spans="2:2">
      <c r="B970" s="68"/>
    </row>
    <row r="971" s="64" customFormat="1" customHeight="1" spans="2:2">
      <c r="B971" s="68"/>
    </row>
    <row r="972" s="64" customFormat="1" customHeight="1" spans="2:2">
      <c r="B972" s="68"/>
    </row>
    <row r="973" s="64" customFormat="1" customHeight="1" spans="2:2">
      <c r="B973" s="68"/>
    </row>
    <row r="974" s="64" customFormat="1" customHeight="1" spans="2:2">
      <c r="B974" s="68"/>
    </row>
    <row r="975" s="64" customFormat="1" customHeight="1" spans="2:2">
      <c r="B975" s="68"/>
    </row>
    <row r="976" s="64" customFormat="1" customHeight="1" spans="2:2">
      <c r="B976" s="68"/>
    </row>
    <row r="977" s="64" customFormat="1" customHeight="1" spans="2:2">
      <c r="B977" s="68"/>
    </row>
    <row r="978" s="64" customFormat="1" customHeight="1" spans="2:2">
      <c r="B978" s="68"/>
    </row>
    <row r="979" s="64" customFormat="1" customHeight="1" spans="2:2">
      <c r="B979" s="68"/>
    </row>
    <row r="980" s="64" customFormat="1" customHeight="1" spans="2:2">
      <c r="B980" s="68"/>
    </row>
    <row r="981" s="64" customFormat="1" customHeight="1" spans="2:2">
      <c r="B981" s="68"/>
    </row>
    <row r="982" s="64" customFormat="1" customHeight="1" spans="2:2">
      <c r="B982" s="68"/>
    </row>
    <row r="983" s="64" customFormat="1" customHeight="1" spans="2:2">
      <c r="B983" s="68"/>
    </row>
    <row r="984" s="64" customFormat="1" customHeight="1" spans="2:2">
      <c r="B984" s="68"/>
    </row>
    <row r="985" s="64" customFormat="1" customHeight="1" spans="2:2">
      <c r="B985" s="68"/>
    </row>
    <row r="986" s="64" customFormat="1" customHeight="1" spans="2:2">
      <c r="B986" s="68"/>
    </row>
    <row r="987" s="64" customFormat="1" customHeight="1" spans="2:2">
      <c r="B987" s="68"/>
    </row>
    <row r="988" s="64" customFormat="1" customHeight="1" spans="2:2">
      <c r="B988" s="68"/>
    </row>
    <row r="989" s="64" customFormat="1" customHeight="1" spans="2:2">
      <c r="B989" s="68"/>
    </row>
    <row r="990" s="64" customFormat="1" customHeight="1" spans="2:2">
      <c r="B990" s="68"/>
    </row>
    <row r="991" s="64" customFormat="1" customHeight="1" spans="2:2">
      <c r="B991" s="68"/>
    </row>
    <row r="992" s="64" customFormat="1" customHeight="1" spans="2:2">
      <c r="B992" s="68"/>
    </row>
    <row r="993" s="64" customFormat="1" customHeight="1" spans="2:2">
      <c r="B993" s="68"/>
    </row>
    <row r="994" s="64" customFormat="1" customHeight="1" spans="2:2">
      <c r="B994" s="68"/>
    </row>
    <row r="995" s="64" customFormat="1" customHeight="1" spans="2:2">
      <c r="B995" s="68"/>
    </row>
    <row r="996" s="64" customFormat="1" customHeight="1" spans="2:2">
      <c r="B996" s="68"/>
    </row>
    <row r="997" s="64" customFormat="1" customHeight="1" spans="2:2">
      <c r="B997" s="68"/>
    </row>
    <row r="998" s="64" customFormat="1" customHeight="1" spans="2:2">
      <c r="B998" s="68"/>
    </row>
    <row r="999" s="64" customFormat="1" customHeight="1" spans="2:2">
      <c r="B999" s="68"/>
    </row>
    <row r="1000" s="64" customFormat="1" customHeight="1" spans="2:2">
      <c r="B1000" s="68"/>
    </row>
    <row r="1001" s="64" customFormat="1" customHeight="1" spans="2:2">
      <c r="B1001" s="68"/>
    </row>
    <row r="1002" s="64" customFormat="1" customHeight="1" spans="2:2">
      <c r="B1002" s="68"/>
    </row>
    <row r="1003" s="64" customFormat="1" customHeight="1" spans="2:2">
      <c r="B1003" s="68"/>
    </row>
    <row r="1004" s="64" customFormat="1" customHeight="1" spans="2:2">
      <c r="B1004" s="68"/>
    </row>
    <row r="1005" s="64" customFormat="1" customHeight="1" spans="2:2">
      <c r="B1005" s="68"/>
    </row>
    <row r="1006" s="64" customFormat="1" customHeight="1" spans="2:2">
      <c r="B1006" s="68"/>
    </row>
    <row r="1007" s="64" customFormat="1" customHeight="1" spans="2:2">
      <c r="B1007" s="68"/>
    </row>
    <row r="1008" s="64" customFormat="1" customHeight="1" spans="2:2">
      <c r="B1008" s="68"/>
    </row>
    <row r="1009" s="64" customFormat="1" customHeight="1" spans="2:2">
      <c r="B1009" s="68"/>
    </row>
    <row r="1010" s="64" customFormat="1" customHeight="1" spans="2:2">
      <c r="B1010" s="68"/>
    </row>
    <row r="1011" s="64" customFormat="1" customHeight="1" spans="2:2">
      <c r="B1011" s="68"/>
    </row>
    <row r="1012" s="64" customFormat="1" customHeight="1" spans="2:2">
      <c r="B1012" s="68"/>
    </row>
    <row r="1013" s="64" customFormat="1" customHeight="1" spans="2:2">
      <c r="B1013" s="68"/>
    </row>
    <row r="1014" s="64" customFormat="1" customHeight="1" spans="2:2">
      <c r="B1014" s="68"/>
    </row>
    <row r="1015" s="64" customFormat="1" customHeight="1" spans="2:2">
      <c r="B1015" s="68"/>
    </row>
    <row r="1016" s="64" customFormat="1" customHeight="1" spans="2:2">
      <c r="B1016" s="68"/>
    </row>
    <row r="1017" s="64" customFormat="1" customHeight="1" spans="2:2">
      <c r="B1017" s="68"/>
    </row>
    <row r="1018" s="64" customFormat="1" customHeight="1" spans="2:2">
      <c r="B1018" s="68"/>
    </row>
    <row r="1019" s="64" customFormat="1" customHeight="1" spans="2:2">
      <c r="B1019" s="68"/>
    </row>
    <row r="1020" s="64" customFormat="1" customHeight="1" spans="2:2">
      <c r="B1020" s="68"/>
    </row>
    <row r="1021" s="64" customFormat="1" customHeight="1" spans="2:2">
      <c r="B1021" s="68"/>
    </row>
    <row r="1022" s="64" customFormat="1" customHeight="1" spans="2:2">
      <c r="B1022" s="68"/>
    </row>
    <row r="1023" s="64" customFormat="1" customHeight="1" spans="2:2">
      <c r="B1023" s="68"/>
    </row>
    <row r="1024" s="64" customFormat="1" customHeight="1" spans="2:2">
      <c r="B1024" s="68"/>
    </row>
    <row r="1025" s="64" customFormat="1" customHeight="1" spans="2:2">
      <c r="B1025" s="68"/>
    </row>
    <row r="1026" s="64" customFormat="1" customHeight="1" spans="2:2">
      <c r="B1026" s="68"/>
    </row>
    <row r="1027" s="64" customFormat="1" customHeight="1" spans="2:2">
      <c r="B1027" s="68"/>
    </row>
    <row r="1028" s="64" customFormat="1" customHeight="1" spans="2:2">
      <c r="B1028" s="68"/>
    </row>
    <row r="1029" s="64" customFormat="1" customHeight="1" spans="2:2">
      <c r="B1029" s="68"/>
    </row>
    <row r="1030" s="64" customFormat="1" customHeight="1" spans="2:2">
      <c r="B1030" s="68"/>
    </row>
    <row r="1031" s="64" customFormat="1" customHeight="1" spans="2:2">
      <c r="B1031" s="68"/>
    </row>
    <row r="1032" s="64" customFormat="1" customHeight="1" spans="2:2">
      <c r="B1032" s="68"/>
    </row>
    <row r="1033" s="64" customFormat="1" customHeight="1" spans="2:2">
      <c r="B1033" s="68"/>
    </row>
    <row r="1034" s="64" customFormat="1" customHeight="1" spans="2:2">
      <c r="B1034" s="68"/>
    </row>
    <row r="1035" s="64" customFormat="1" customHeight="1" spans="2:2">
      <c r="B1035" s="68"/>
    </row>
    <row r="1036" s="64" customFormat="1" customHeight="1" spans="2:2">
      <c r="B1036" s="68"/>
    </row>
    <row r="1037" s="64" customFormat="1" customHeight="1" spans="2:2">
      <c r="B1037" s="68"/>
    </row>
    <row r="1038" s="64" customFormat="1" customHeight="1" spans="2:2">
      <c r="B1038" s="68"/>
    </row>
    <row r="1039" s="64" customFormat="1" customHeight="1" spans="2:2">
      <c r="B1039" s="68"/>
    </row>
    <row r="1040" s="64" customFormat="1" customHeight="1" spans="2:2">
      <c r="B1040" s="68"/>
    </row>
    <row r="1041" s="64" customFormat="1" customHeight="1" spans="2:2">
      <c r="B1041" s="68"/>
    </row>
    <row r="1042" s="64" customFormat="1" customHeight="1" spans="2:2">
      <c r="B1042" s="68"/>
    </row>
    <row r="1043" s="64" customFormat="1" customHeight="1" spans="2:2">
      <c r="B1043" s="68"/>
    </row>
    <row r="1044" s="64" customFormat="1" customHeight="1" spans="2:2">
      <c r="B1044" s="68"/>
    </row>
    <row r="1045" s="64" customFormat="1" customHeight="1" spans="2:2">
      <c r="B1045" s="68"/>
    </row>
    <row r="1046" s="64" customFormat="1" customHeight="1" spans="2:2">
      <c r="B1046" s="68"/>
    </row>
    <row r="1047" s="64" customFormat="1" customHeight="1" spans="2:2">
      <c r="B1047" s="68"/>
    </row>
    <row r="1048" s="64" customFormat="1" customHeight="1" spans="2:2">
      <c r="B1048" s="68"/>
    </row>
    <row r="1049" s="64" customFormat="1" customHeight="1" spans="2:2">
      <c r="B1049" s="68"/>
    </row>
    <row r="1050" s="64" customFormat="1" customHeight="1" spans="2:2">
      <c r="B1050" s="68"/>
    </row>
    <row r="1051" s="64" customFormat="1" customHeight="1" spans="2:2">
      <c r="B1051" s="68"/>
    </row>
    <row r="1052" s="64" customFormat="1" customHeight="1" spans="2:2">
      <c r="B1052" s="68"/>
    </row>
    <row r="1053" s="64" customFormat="1" customHeight="1" spans="2:2">
      <c r="B1053" s="68"/>
    </row>
    <row r="1054" s="64" customFormat="1" customHeight="1" spans="2:2">
      <c r="B1054" s="68"/>
    </row>
    <row r="1055" s="64" customFormat="1" customHeight="1" spans="2:2">
      <c r="B1055" s="68"/>
    </row>
    <row r="1056" s="64" customFormat="1" customHeight="1" spans="2:2">
      <c r="B1056" s="68"/>
    </row>
    <row r="1057" s="64" customFormat="1" customHeight="1" spans="2:2">
      <c r="B1057" s="68"/>
    </row>
    <row r="1058" s="64" customFormat="1" customHeight="1" spans="2:2">
      <c r="B1058" s="68"/>
    </row>
    <row r="1059" s="64" customFormat="1" customHeight="1" spans="2:2">
      <c r="B1059" s="68"/>
    </row>
    <row r="1060" s="64" customFormat="1" customHeight="1" spans="2:2">
      <c r="B1060" s="68"/>
    </row>
    <row r="1061" s="64" customFormat="1" customHeight="1" spans="2:2">
      <c r="B1061" s="68"/>
    </row>
    <row r="1062" s="64" customFormat="1" customHeight="1" spans="2:2">
      <c r="B1062" s="68"/>
    </row>
    <row r="1063" s="64" customFormat="1" customHeight="1" spans="2:2">
      <c r="B1063" s="68"/>
    </row>
    <row r="1064" s="64" customFormat="1" customHeight="1" spans="2:2">
      <c r="B1064" s="68"/>
    </row>
    <row r="1065" s="64" customFormat="1" customHeight="1" spans="2:2">
      <c r="B1065" s="68"/>
    </row>
    <row r="1066" s="64" customFormat="1" customHeight="1" spans="2:2">
      <c r="B1066" s="68"/>
    </row>
    <row r="1067" s="64" customFormat="1" customHeight="1" spans="2:2">
      <c r="B1067" s="68"/>
    </row>
    <row r="1068" s="64" customFormat="1" customHeight="1" spans="2:2">
      <c r="B1068" s="68"/>
    </row>
    <row r="1069" s="64" customFormat="1" customHeight="1" spans="2:2">
      <c r="B1069" s="68"/>
    </row>
    <row r="1070" s="64" customFormat="1" customHeight="1" spans="2:2">
      <c r="B1070" s="68"/>
    </row>
    <row r="1071" s="64" customFormat="1" customHeight="1" spans="2:2">
      <c r="B1071" s="68"/>
    </row>
    <row r="1072" s="64" customFormat="1" customHeight="1" spans="2:2">
      <c r="B1072" s="68"/>
    </row>
    <row r="1073" s="64" customFormat="1" customHeight="1" spans="2:2">
      <c r="B1073" s="68"/>
    </row>
    <row r="1074" s="64" customFormat="1" customHeight="1" spans="2:2">
      <c r="B1074" s="68"/>
    </row>
    <row r="1075" s="64" customFormat="1" customHeight="1" spans="2:2">
      <c r="B1075" s="68"/>
    </row>
    <row r="1076" s="64" customFormat="1" customHeight="1" spans="2:2">
      <c r="B1076" s="68"/>
    </row>
    <row r="1077" s="64" customFormat="1" customHeight="1" spans="2:2">
      <c r="B1077" s="68"/>
    </row>
    <row r="1078" s="64" customFormat="1" customHeight="1" spans="2:2">
      <c r="B1078" s="68"/>
    </row>
    <row r="1079" s="64" customFormat="1" customHeight="1" spans="2:2">
      <c r="B1079" s="68"/>
    </row>
    <row r="1080" s="64" customFormat="1" customHeight="1" spans="2:2">
      <c r="B1080" s="68"/>
    </row>
    <row r="1081" s="64" customFormat="1" customHeight="1" spans="2:2">
      <c r="B1081" s="68"/>
    </row>
    <row r="1082" s="64" customFormat="1" customHeight="1" spans="2:2">
      <c r="B1082" s="68"/>
    </row>
    <row r="1083" s="64" customFormat="1" customHeight="1" spans="2:2">
      <c r="B1083" s="68"/>
    </row>
    <row r="1084" s="64" customFormat="1" customHeight="1" spans="2:2">
      <c r="B1084" s="68"/>
    </row>
    <row r="1085" s="64" customFormat="1" customHeight="1" spans="2:2">
      <c r="B1085" s="68"/>
    </row>
    <row r="1086" s="64" customFormat="1" customHeight="1" spans="2:2">
      <c r="B1086" s="68"/>
    </row>
    <row r="1087" s="64" customFormat="1" customHeight="1" spans="2:2">
      <c r="B1087" s="68"/>
    </row>
    <row r="1088" s="64" customFormat="1" customHeight="1" spans="2:2">
      <c r="B1088" s="68"/>
    </row>
    <row r="1089" s="64" customFormat="1" customHeight="1" spans="2:2">
      <c r="B1089" s="68"/>
    </row>
    <row r="1090" s="64" customFormat="1" customHeight="1" spans="2:2">
      <c r="B1090" s="68"/>
    </row>
    <row r="1091" s="64" customFormat="1" customHeight="1" spans="2:2">
      <c r="B1091" s="68"/>
    </row>
    <row r="1092" s="64" customFormat="1" customHeight="1" spans="2:2">
      <c r="B1092" s="68"/>
    </row>
    <row r="1093" s="64" customFormat="1" customHeight="1" spans="2:2">
      <c r="B1093" s="68"/>
    </row>
    <row r="1094" s="64" customFormat="1" customHeight="1" spans="2:2">
      <c r="B1094" s="68"/>
    </row>
    <row r="1095" s="64" customFormat="1" customHeight="1" spans="2:2">
      <c r="B1095" s="68"/>
    </row>
    <row r="1096" s="64" customFormat="1" customHeight="1" spans="2:2">
      <c r="B1096" s="68"/>
    </row>
    <row r="1097" s="64" customFormat="1" customHeight="1" spans="2:2">
      <c r="B1097" s="68"/>
    </row>
    <row r="1098" s="64" customFormat="1" customHeight="1" spans="2:2">
      <c r="B1098" s="68"/>
    </row>
    <row r="1099" s="64" customFormat="1" customHeight="1" spans="2:2">
      <c r="B1099" s="68"/>
    </row>
    <row r="1100" s="64" customFormat="1" customHeight="1" spans="2:2">
      <c r="B1100" s="68"/>
    </row>
    <row r="1101" s="64" customFormat="1" customHeight="1" spans="2:2">
      <c r="B1101" s="68"/>
    </row>
    <row r="1102" s="64" customFormat="1" customHeight="1" spans="2:2">
      <c r="B1102" s="68"/>
    </row>
    <row r="1103" s="64" customFormat="1" customHeight="1" spans="2:2">
      <c r="B1103" s="68"/>
    </row>
    <row r="1104" s="64" customFormat="1" customHeight="1" spans="2:2">
      <c r="B1104" s="68"/>
    </row>
    <row r="1105" s="64" customFormat="1" customHeight="1" spans="2:2">
      <c r="B1105" s="68"/>
    </row>
    <row r="1106" s="64" customFormat="1" customHeight="1" spans="2:2">
      <c r="B1106" s="68"/>
    </row>
    <row r="1107" s="64" customFormat="1" customHeight="1" spans="2:2">
      <c r="B1107" s="68"/>
    </row>
    <row r="1108" s="64" customFormat="1" customHeight="1" spans="2:2">
      <c r="B1108" s="68"/>
    </row>
    <row r="1109" s="64" customFormat="1" customHeight="1" spans="2:2">
      <c r="B1109" s="68"/>
    </row>
    <row r="1110" s="64" customFormat="1" customHeight="1" spans="2:2">
      <c r="B1110" s="68"/>
    </row>
    <row r="1111" s="64" customFormat="1" customHeight="1" spans="2:2">
      <c r="B1111" s="68"/>
    </row>
    <row r="1112" s="64" customFormat="1" customHeight="1" spans="2:2">
      <c r="B1112" s="68"/>
    </row>
    <row r="1113" s="64" customFormat="1" customHeight="1" spans="2:2">
      <c r="B1113" s="68"/>
    </row>
    <row r="1114" s="64" customFormat="1" customHeight="1" spans="2:2">
      <c r="B1114" s="68"/>
    </row>
    <row r="1115" s="64" customFormat="1" customHeight="1" spans="2:2">
      <c r="B1115" s="68"/>
    </row>
    <row r="1116" s="64" customFormat="1" customHeight="1" spans="2:2">
      <c r="B1116" s="68"/>
    </row>
    <row r="1117" s="64" customFormat="1" customHeight="1" spans="2:2">
      <c r="B1117" s="68"/>
    </row>
    <row r="1118" s="64" customFormat="1" customHeight="1" spans="2:2">
      <c r="B1118" s="68"/>
    </row>
    <row r="1119" s="64" customFormat="1" customHeight="1" spans="2:2">
      <c r="B1119" s="68"/>
    </row>
    <row r="1120" s="64" customFormat="1" customHeight="1" spans="2:2">
      <c r="B1120" s="68"/>
    </row>
    <row r="1121" s="64" customFormat="1" customHeight="1" spans="2:2">
      <c r="B1121" s="68"/>
    </row>
    <row r="1122" s="64" customFormat="1" customHeight="1" spans="2:2">
      <c r="B1122" s="68"/>
    </row>
    <row r="1123" s="64" customFormat="1" customHeight="1" spans="2:2">
      <c r="B1123" s="68"/>
    </row>
    <row r="1124" s="64" customFormat="1" customHeight="1" spans="2:2">
      <c r="B1124" s="68"/>
    </row>
    <row r="1125" s="64" customFormat="1" customHeight="1" spans="2:2">
      <c r="B1125" s="68"/>
    </row>
    <row r="1126" s="64" customFormat="1" customHeight="1" spans="2:2">
      <c r="B1126" s="68"/>
    </row>
    <row r="1127" s="64" customFormat="1" customHeight="1" spans="2:2">
      <c r="B1127" s="68"/>
    </row>
    <row r="1128" s="64" customFormat="1" customHeight="1" spans="2:2">
      <c r="B1128" s="68"/>
    </row>
    <row r="1129" s="64" customFormat="1" customHeight="1" spans="2:2">
      <c r="B1129" s="68"/>
    </row>
    <row r="1130" s="64" customFormat="1" customHeight="1" spans="2:2">
      <c r="B1130" s="68"/>
    </row>
    <row r="1131" s="64" customFormat="1" customHeight="1" spans="2:2">
      <c r="B1131" s="68"/>
    </row>
    <row r="1132" s="64" customFormat="1" customHeight="1" spans="2:2">
      <c r="B1132" s="68"/>
    </row>
    <row r="1133" s="64" customFormat="1" customHeight="1" spans="2:2">
      <c r="B1133" s="68"/>
    </row>
    <row r="1134" s="64" customFormat="1" customHeight="1" spans="2:2">
      <c r="B1134" s="68"/>
    </row>
    <row r="1135" s="64" customFormat="1" customHeight="1" spans="2:2">
      <c r="B1135" s="68"/>
    </row>
    <row r="1136" s="64" customFormat="1" customHeight="1" spans="2:2">
      <c r="B1136" s="68"/>
    </row>
    <row r="1137" s="64" customFormat="1" customHeight="1" spans="2:2">
      <c r="B1137" s="68"/>
    </row>
    <row r="1138" s="64" customFormat="1" customHeight="1" spans="2:2">
      <c r="B1138" s="68"/>
    </row>
    <row r="1139" s="64" customFormat="1" customHeight="1" spans="2:2">
      <c r="B1139" s="68"/>
    </row>
    <row r="1140" s="64" customFormat="1" customHeight="1" spans="2:2">
      <c r="B1140" s="68"/>
    </row>
    <row r="1141" s="64" customFormat="1" customHeight="1" spans="2:2">
      <c r="B1141" s="68"/>
    </row>
    <row r="1142" s="64" customFormat="1" customHeight="1" spans="2:2">
      <c r="B1142" s="68"/>
    </row>
    <row r="1143" s="64" customFormat="1" customHeight="1" spans="2:2">
      <c r="B1143" s="68"/>
    </row>
    <row r="1144" s="64" customFormat="1" customHeight="1" spans="2:2">
      <c r="B1144" s="68"/>
    </row>
    <row r="1145" s="64" customFormat="1" customHeight="1" spans="2:2">
      <c r="B1145" s="68"/>
    </row>
    <row r="1146" s="64" customFormat="1" customHeight="1" spans="2:2">
      <c r="B1146" s="68"/>
    </row>
    <row r="1147" s="64" customFormat="1" customHeight="1" spans="2:2">
      <c r="B1147" s="68"/>
    </row>
    <row r="1148" s="64" customFormat="1" customHeight="1" spans="2:2">
      <c r="B1148" s="68"/>
    </row>
    <row r="1149" s="64" customFormat="1" customHeight="1" spans="2:2">
      <c r="B1149" s="68"/>
    </row>
    <row r="1150" s="64" customFormat="1" customHeight="1" spans="2:2">
      <c r="B1150" s="68"/>
    </row>
    <row r="1151" s="64" customFormat="1" customHeight="1" spans="2:2">
      <c r="B1151" s="68"/>
    </row>
    <row r="1152" s="64" customFormat="1" customHeight="1" spans="2:2">
      <c r="B1152" s="68"/>
    </row>
    <row r="1153" s="64" customFormat="1" customHeight="1" spans="2:2">
      <c r="B1153" s="68"/>
    </row>
    <row r="1154" s="64" customFormat="1" customHeight="1" spans="2:2">
      <c r="B1154" s="68"/>
    </row>
    <row r="1155" s="64" customFormat="1" customHeight="1" spans="2:2">
      <c r="B1155" s="68"/>
    </row>
    <row r="1156" s="64" customFormat="1" customHeight="1" spans="2:2">
      <c r="B1156" s="68"/>
    </row>
    <row r="1157" s="64" customFormat="1" customHeight="1" spans="2:2">
      <c r="B1157" s="68"/>
    </row>
    <row r="1158" s="64" customFormat="1" customHeight="1" spans="2:2">
      <c r="B1158" s="68"/>
    </row>
    <row r="1159" s="64" customFormat="1" customHeight="1" spans="2:2">
      <c r="B1159" s="68"/>
    </row>
    <row r="1160" s="64" customFormat="1" customHeight="1" spans="2:2">
      <c r="B1160" s="68"/>
    </row>
    <row r="1161" s="64" customFormat="1" customHeight="1" spans="2:2">
      <c r="B1161" s="68"/>
    </row>
    <row r="1162" s="64" customFormat="1" customHeight="1" spans="2:2">
      <c r="B1162" s="68"/>
    </row>
    <row r="1163" s="64" customFormat="1" customHeight="1" spans="2:2">
      <c r="B1163" s="68"/>
    </row>
    <row r="1164" s="64" customFormat="1" customHeight="1" spans="2:2">
      <c r="B1164" s="68"/>
    </row>
    <row r="1165" s="64" customFormat="1" customHeight="1" spans="2:2">
      <c r="B1165" s="68"/>
    </row>
    <row r="1166" s="64" customFormat="1" customHeight="1" spans="2:2">
      <c r="B1166" s="68"/>
    </row>
    <row r="1167" s="64" customFormat="1" customHeight="1" spans="2:2">
      <c r="B1167" s="68"/>
    </row>
    <row r="1168" s="64" customFormat="1" customHeight="1" spans="2:2">
      <c r="B1168" s="68"/>
    </row>
    <row r="1169" s="64" customFormat="1" customHeight="1" spans="2:2">
      <c r="B1169" s="68"/>
    </row>
    <row r="1170" s="64" customFormat="1" customHeight="1" spans="2:2">
      <c r="B1170" s="68"/>
    </row>
    <row r="1171" s="64" customFormat="1" customHeight="1" spans="2:2">
      <c r="B1171" s="68"/>
    </row>
    <row r="1172" s="64" customFormat="1" customHeight="1" spans="2:2">
      <c r="B1172" s="68"/>
    </row>
    <row r="1173" s="64" customFormat="1" customHeight="1" spans="2:2">
      <c r="B1173" s="68"/>
    </row>
    <row r="1174" s="64" customFormat="1" customHeight="1" spans="2:2">
      <c r="B1174" s="68"/>
    </row>
    <row r="1175" s="64" customFormat="1" customHeight="1" spans="2:2">
      <c r="B1175" s="68"/>
    </row>
    <row r="1176" s="64" customFormat="1" customHeight="1" spans="2:2">
      <c r="B1176" s="68"/>
    </row>
    <row r="1177" s="64" customFormat="1" customHeight="1" spans="2:2">
      <c r="B1177" s="68"/>
    </row>
    <row r="1178" s="64" customFormat="1" customHeight="1" spans="2:2">
      <c r="B1178" s="68"/>
    </row>
    <row r="1179" s="64" customFormat="1" customHeight="1" spans="2:2">
      <c r="B1179" s="68"/>
    </row>
    <row r="1180" s="64" customFormat="1" customHeight="1" spans="2:2">
      <c r="B1180" s="68"/>
    </row>
    <row r="1181" s="64" customFormat="1" customHeight="1" spans="2:2">
      <c r="B1181" s="68"/>
    </row>
    <row r="1182" s="64" customFormat="1" customHeight="1" spans="2:2">
      <c r="B1182" s="68"/>
    </row>
    <row r="1183" s="64" customFormat="1" customHeight="1" spans="2:2">
      <c r="B1183" s="68"/>
    </row>
    <row r="1184" s="64" customFormat="1" customHeight="1" spans="2:2">
      <c r="B1184" s="68"/>
    </row>
    <row r="1185" s="64" customFormat="1" customHeight="1" spans="2:2">
      <c r="B1185" s="68"/>
    </row>
    <row r="1186" s="64" customFormat="1" customHeight="1" spans="2:2">
      <c r="B1186" s="68"/>
    </row>
    <row r="1187" s="64" customFormat="1" customHeight="1" spans="2:2">
      <c r="B1187" s="68"/>
    </row>
    <row r="1188" s="64" customFormat="1" customHeight="1" spans="2:2">
      <c r="B1188" s="68"/>
    </row>
    <row r="1189" s="64" customFormat="1" customHeight="1" spans="2:2">
      <c r="B1189" s="68"/>
    </row>
    <row r="1190" s="64" customFormat="1" customHeight="1" spans="2:2">
      <c r="B1190" s="68"/>
    </row>
    <row r="1191" s="64" customFormat="1" customHeight="1" spans="2:2">
      <c r="B1191" s="68"/>
    </row>
    <row r="1192" s="64" customFormat="1" customHeight="1" spans="2:2">
      <c r="B1192" s="68"/>
    </row>
    <row r="1193" s="64" customFormat="1" customHeight="1" spans="2:2">
      <c r="B1193" s="68"/>
    </row>
    <row r="1194" s="64" customFormat="1" customHeight="1" spans="2:2">
      <c r="B1194" s="68"/>
    </row>
    <row r="1195" s="64" customFormat="1" customHeight="1" spans="2:2">
      <c r="B1195" s="68"/>
    </row>
    <row r="1196" s="64" customFormat="1" customHeight="1" spans="2:2">
      <c r="B1196" s="68"/>
    </row>
    <row r="1197" s="64" customFormat="1" customHeight="1" spans="2:2">
      <c r="B1197" s="68"/>
    </row>
    <row r="1198" s="64" customFormat="1" customHeight="1" spans="2:2">
      <c r="B1198" s="68"/>
    </row>
    <row r="1199" s="64" customFormat="1" customHeight="1" spans="2:2">
      <c r="B1199" s="68"/>
    </row>
    <row r="1200" s="64" customFormat="1" customHeight="1" spans="2:2">
      <c r="B1200" s="68"/>
    </row>
    <row r="1201" s="64" customFormat="1" customHeight="1" spans="2:2">
      <c r="B1201" s="68"/>
    </row>
    <row r="1202" s="64" customFormat="1" customHeight="1" spans="2:2">
      <c r="B1202" s="68"/>
    </row>
    <row r="1203" s="64" customFormat="1" customHeight="1" spans="2:2">
      <c r="B1203" s="68"/>
    </row>
    <row r="1204" s="64" customFormat="1" customHeight="1" spans="2:2">
      <c r="B1204" s="68"/>
    </row>
    <row r="1205" s="64" customFormat="1" customHeight="1" spans="2:2">
      <c r="B1205" s="68"/>
    </row>
    <row r="1206" s="64" customFormat="1" customHeight="1" spans="2:2">
      <c r="B1206" s="68"/>
    </row>
    <row r="1207" s="64" customFormat="1" customHeight="1" spans="2:2">
      <c r="B1207" s="68"/>
    </row>
    <row r="1208" s="64" customFormat="1" customHeight="1" spans="2:2">
      <c r="B1208" s="68"/>
    </row>
    <row r="1209" s="64" customFormat="1" customHeight="1" spans="2:2">
      <c r="B1209" s="68"/>
    </row>
    <row r="1210" s="64" customFormat="1" customHeight="1" spans="2:2">
      <c r="B1210" s="68"/>
    </row>
    <row r="1211" s="64" customFormat="1" customHeight="1" spans="2:2">
      <c r="B1211" s="68"/>
    </row>
    <row r="1212" s="64" customFormat="1" customHeight="1" spans="2:2">
      <c r="B1212" s="68"/>
    </row>
    <row r="1213" s="64" customFormat="1" customHeight="1" spans="2:2">
      <c r="B1213" s="68"/>
    </row>
    <row r="1214" s="64" customFormat="1" customHeight="1" spans="2:2">
      <c r="B1214" s="68"/>
    </row>
    <row r="1215" s="64" customFormat="1" customHeight="1" spans="2:2">
      <c r="B1215" s="68"/>
    </row>
    <row r="1216" s="64" customFormat="1" customHeight="1" spans="2:2">
      <c r="B1216" s="68"/>
    </row>
    <row r="1217" s="64" customFormat="1" customHeight="1" spans="2:2">
      <c r="B1217" s="68"/>
    </row>
    <row r="1218" s="64" customFormat="1" customHeight="1" spans="2:2">
      <c r="B1218" s="68"/>
    </row>
    <row r="1219" s="64" customFormat="1" customHeight="1" spans="2:2">
      <c r="B1219" s="68"/>
    </row>
    <row r="1220" s="64" customFormat="1" customHeight="1" spans="2:2">
      <c r="B1220" s="68"/>
    </row>
    <row r="1221" s="64" customFormat="1" customHeight="1" spans="2:2">
      <c r="B1221" s="68"/>
    </row>
    <row r="1222" s="64" customFormat="1" customHeight="1" spans="2:2">
      <c r="B1222" s="68"/>
    </row>
    <row r="1223" s="64" customFormat="1" customHeight="1" spans="2:2">
      <c r="B1223" s="68"/>
    </row>
    <row r="1224" s="64" customFormat="1" customHeight="1" spans="2:2">
      <c r="B1224" s="68"/>
    </row>
    <row r="1225" s="64" customFormat="1" customHeight="1" spans="2:2">
      <c r="B1225" s="68"/>
    </row>
    <row r="1226" s="64" customFormat="1" customHeight="1" spans="2:2">
      <c r="B1226" s="68"/>
    </row>
    <row r="1227" s="64" customFormat="1" customHeight="1" spans="2:2">
      <c r="B1227" s="68"/>
    </row>
    <row r="1228" s="64" customFormat="1" customHeight="1" spans="2:2">
      <c r="B1228" s="68"/>
    </row>
    <row r="1229" s="64" customFormat="1" customHeight="1" spans="2:2">
      <c r="B1229" s="68"/>
    </row>
    <row r="1230" s="64" customFormat="1" customHeight="1" spans="2:2">
      <c r="B1230" s="68"/>
    </row>
    <row r="1231" s="64" customFormat="1" customHeight="1" spans="2:2">
      <c r="B1231" s="68"/>
    </row>
    <row r="1232" s="64" customFormat="1" customHeight="1" spans="2:2">
      <c r="B1232" s="68"/>
    </row>
    <row r="1233" s="64" customFormat="1" customHeight="1" spans="2:2">
      <c r="B1233" s="68"/>
    </row>
    <row r="1234" s="64" customFormat="1" customHeight="1" spans="2:2">
      <c r="B1234" s="68"/>
    </row>
    <row r="1235" s="64" customFormat="1" customHeight="1" spans="2:2">
      <c r="B1235" s="68"/>
    </row>
    <row r="1236" s="64" customFormat="1" customHeight="1" spans="2:2">
      <c r="B1236" s="68"/>
    </row>
    <row r="1237" s="64" customFormat="1" customHeight="1" spans="2:2">
      <c r="B1237" s="68"/>
    </row>
    <row r="1238" s="64" customFormat="1" customHeight="1" spans="2:2">
      <c r="B1238" s="68"/>
    </row>
    <row r="1239" s="64" customFormat="1" customHeight="1" spans="2:2">
      <c r="B1239" s="68"/>
    </row>
    <row r="1240" s="64" customFormat="1" customHeight="1" spans="2:2">
      <c r="B1240" s="68"/>
    </row>
    <row r="1241" s="64" customFormat="1" customHeight="1" spans="2:2">
      <c r="B1241" s="68"/>
    </row>
    <row r="1242" s="64" customFormat="1" customHeight="1" spans="2:2">
      <c r="B1242" s="68"/>
    </row>
    <row r="1243" s="64" customFormat="1" customHeight="1" spans="2:2">
      <c r="B1243" s="68"/>
    </row>
    <row r="1244" s="64" customFormat="1" customHeight="1" spans="2:2">
      <c r="B1244" s="68"/>
    </row>
    <row r="1245" s="64" customFormat="1" customHeight="1" spans="2:2">
      <c r="B1245" s="68"/>
    </row>
    <row r="1246" s="64" customFormat="1" customHeight="1" spans="2:2">
      <c r="B1246" s="68"/>
    </row>
    <row r="1247" s="64" customFormat="1" customHeight="1" spans="2:2">
      <c r="B1247" s="68"/>
    </row>
    <row r="1248" s="64" customFormat="1" customHeight="1" spans="2:2">
      <c r="B1248" s="68"/>
    </row>
    <row r="1249" s="64" customFormat="1" customHeight="1" spans="2:2">
      <c r="B1249" s="68"/>
    </row>
    <row r="1250" s="64" customFormat="1" customHeight="1" spans="2:2">
      <c r="B1250" s="68"/>
    </row>
    <row r="1251" s="64" customFormat="1" customHeight="1" spans="2:2">
      <c r="B1251" s="68"/>
    </row>
    <row r="1252" s="64" customFormat="1" customHeight="1" spans="2:2">
      <c r="B1252" s="68"/>
    </row>
    <row r="1253" s="64" customFormat="1" customHeight="1" spans="2:2">
      <c r="B1253" s="68"/>
    </row>
    <row r="1254" s="64" customFormat="1" customHeight="1" spans="2:2">
      <c r="B1254" s="68"/>
    </row>
    <row r="1255" s="64" customFormat="1" customHeight="1" spans="2:2">
      <c r="B1255" s="68"/>
    </row>
    <row r="1256" s="64" customFormat="1" customHeight="1" spans="2:2">
      <c r="B1256" s="68"/>
    </row>
    <row r="1257" s="64" customFormat="1" customHeight="1" spans="2:2">
      <c r="B1257" s="68"/>
    </row>
    <row r="1258" s="64" customFormat="1" customHeight="1" spans="2:2">
      <c r="B1258" s="68"/>
    </row>
    <row r="1259" s="64" customFormat="1" customHeight="1" spans="2:2">
      <c r="B1259" s="68"/>
    </row>
    <row r="1260" s="64" customFormat="1" customHeight="1" spans="2:2">
      <c r="B1260" s="68"/>
    </row>
    <row r="1261" s="64" customFormat="1" customHeight="1" spans="2:2">
      <c r="B1261" s="68"/>
    </row>
    <row r="1262" s="64" customFormat="1" customHeight="1" spans="2:2">
      <c r="B1262" s="68"/>
    </row>
    <row r="1263" s="64" customFormat="1" customHeight="1" spans="2:2">
      <c r="B1263" s="68"/>
    </row>
    <row r="1264" s="64" customFormat="1" customHeight="1" spans="2:2">
      <c r="B1264" s="68"/>
    </row>
    <row r="1265" s="64" customFormat="1" customHeight="1" spans="2:2">
      <c r="B1265" s="68"/>
    </row>
    <row r="1266" s="64" customFormat="1" customHeight="1" spans="2:2">
      <c r="B1266" s="68"/>
    </row>
    <row r="1267" s="64" customFormat="1" customHeight="1" spans="2:2">
      <c r="B1267" s="68"/>
    </row>
    <row r="1268" s="64" customFormat="1" customHeight="1" spans="2:2">
      <c r="B1268" s="68"/>
    </row>
    <row r="1269" s="64" customFormat="1" customHeight="1" spans="2:2">
      <c r="B1269" s="68"/>
    </row>
    <row r="1270" s="64" customFormat="1" customHeight="1" spans="2:2">
      <c r="B1270" s="68"/>
    </row>
    <row r="1271" s="64" customFormat="1" customHeight="1" spans="2:2">
      <c r="B1271" s="68"/>
    </row>
    <row r="1272" s="64" customFormat="1" customHeight="1" spans="2:2">
      <c r="B1272" s="68"/>
    </row>
    <row r="1273" s="64" customFormat="1" customHeight="1" spans="2:2">
      <c r="B1273" s="68"/>
    </row>
    <row r="1274" s="64" customFormat="1" customHeight="1" spans="2:2">
      <c r="B1274" s="68"/>
    </row>
    <row r="1275" s="64" customFormat="1" customHeight="1" spans="2:2">
      <c r="B1275" s="68"/>
    </row>
    <row r="1276" s="64" customFormat="1" customHeight="1" spans="2:2">
      <c r="B1276" s="68"/>
    </row>
    <row r="1277" s="64" customFormat="1" customHeight="1" spans="2:2">
      <c r="B1277" s="68"/>
    </row>
    <row r="1278" s="64" customFormat="1" customHeight="1" spans="2:2">
      <c r="B1278" s="68"/>
    </row>
    <row r="1279" s="64" customFormat="1" customHeight="1" spans="2:2">
      <c r="B1279" s="68"/>
    </row>
    <row r="1280" s="64" customFormat="1" customHeight="1" spans="2:2">
      <c r="B1280" s="68"/>
    </row>
    <row r="1281" s="64" customFormat="1" customHeight="1" spans="2:2">
      <c r="B1281" s="68"/>
    </row>
    <row r="1282" s="64" customFormat="1" customHeight="1" spans="2:2">
      <c r="B1282" s="68"/>
    </row>
    <row r="1283" s="64" customFormat="1" customHeight="1" spans="2:2">
      <c r="B1283" s="68"/>
    </row>
    <row r="1284" s="64" customFormat="1" customHeight="1" spans="2:2">
      <c r="B1284" s="68"/>
    </row>
    <row r="1285" s="64" customFormat="1" customHeight="1" spans="2:2">
      <c r="B1285" s="68"/>
    </row>
    <row r="1286" s="64" customFormat="1" customHeight="1" spans="2:2">
      <c r="B1286" s="68"/>
    </row>
    <row r="1287" s="64" customFormat="1" customHeight="1" spans="2:2">
      <c r="B1287" s="68"/>
    </row>
    <row r="1288" s="64" customFormat="1" customHeight="1" spans="2:2">
      <c r="B1288" s="68"/>
    </row>
    <row r="1289" s="64" customFormat="1" customHeight="1" spans="2:2">
      <c r="B1289" s="68"/>
    </row>
    <row r="1290" s="64" customFormat="1" customHeight="1" spans="2:2">
      <c r="B1290" s="68"/>
    </row>
    <row r="1291" s="64" customFormat="1" customHeight="1" spans="2:2">
      <c r="B1291" s="68"/>
    </row>
    <row r="1292" s="64" customFormat="1" customHeight="1" spans="2:2">
      <c r="B1292" s="68"/>
    </row>
    <row r="1293" s="64" customFormat="1" customHeight="1" spans="2:2">
      <c r="B1293" s="68"/>
    </row>
    <row r="1294" s="64" customFormat="1" customHeight="1" spans="2:2">
      <c r="B1294" s="68"/>
    </row>
    <row r="1295" s="64" customFormat="1" customHeight="1" spans="2:2">
      <c r="B1295" s="68"/>
    </row>
    <row r="1296" s="64" customFormat="1" customHeight="1" spans="2:2">
      <c r="B1296" s="68"/>
    </row>
    <row r="1297" s="64" customFormat="1" customHeight="1" spans="2:2">
      <c r="B1297" s="68"/>
    </row>
    <row r="1298" s="64" customFormat="1" customHeight="1" spans="2:2">
      <c r="B1298" s="68"/>
    </row>
    <row r="1299" s="64" customFormat="1" customHeight="1" spans="2:2">
      <c r="B1299" s="68"/>
    </row>
    <row r="1300" s="64" customFormat="1" customHeight="1" spans="2:2">
      <c r="B1300" s="68"/>
    </row>
    <row r="1301" s="64" customFormat="1" customHeight="1" spans="2:2">
      <c r="B1301" s="68"/>
    </row>
    <row r="1302" s="64" customFormat="1" customHeight="1" spans="2:2">
      <c r="B1302" s="68"/>
    </row>
    <row r="1303" s="64" customFormat="1" customHeight="1" spans="2:2">
      <c r="B1303" s="68"/>
    </row>
    <row r="1304" s="64" customFormat="1" customHeight="1" spans="2:2">
      <c r="B1304" s="68"/>
    </row>
    <row r="1305" s="64" customFormat="1" customHeight="1" spans="2:2">
      <c r="B1305" s="68"/>
    </row>
    <row r="1306" s="64" customFormat="1" customHeight="1" spans="2:2">
      <c r="B1306" s="68"/>
    </row>
    <row r="1307" s="64" customFormat="1" customHeight="1" spans="2:2">
      <c r="B1307" s="68"/>
    </row>
    <row r="1308" s="64" customFormat="1" customHeight="1" spans="2:2">
      <c r="B1308" s="68"/>
    </row>
    <row r="1309" s="64" customFormat="1" customHeight="1" spans="2:2">
      <c r="B1309" s="68"/>
    </row>
    <row r="1310" s="64" customFormat="1" customHeight="1" spans="2:2">
      <c r="B1310" s="68"/>
    </row>
    <row r="1311" s="64" customFormat="1" customHeight="1" spans="2:2">
      <c r="B1311" s="68"/>
    </row>
    <row r="1312" s="64" customFormat="1" customHeight="1" spans="2:2">
      <c r="B1312" s="68"/>
    </row>
    <row r="1313" s="64" customFormat="1" customHeight="1" spans="2:2">
      <c r="B1313" s="68"/>
    </row>
    <row r="1314" s="64" customFormat="1" customHeight="1" spans="2:2">
      <c r="B1314" s="68"/>
    </row>
    <row r="1315" s="64" customFormat="1" customHeight="1" spans="2:2">
      <c r="B1315" s="68"/>
    </row>
    <row r="1316" s="64" customFormat="1" customHeight="1" spans="2:2">
      <c r="B1316" s="68"/>
    </row>
    <row r="1317" s="64" customFormat="1" customHeight="1" spans="2:2">
      <c r="B1317" s="68"/>
    </row>
    <row r="1318" s="64" customFormat="1" customHeight="1" spans="2:2">
      <c r="B1318" s="68"/>
    </row>
    <row r="1319" s="64" customFormat="1" customHeight="1" spans="2:2">
      <c r="B1319" s="68"/>
    </row>
    <row r="1320" s="64" customFormat="1" customHeight="1" spans="2:2">
      <c r="B1320" s="68"/>
    </row>
    <row r="1321" s="64" customFormat="1" customHeight="1" spans="2:2">
      <c r="B1321" s="68"/>
    </row>
    <row r="1322" s="64" customFormat="1" customHeight="1" spans="2:2">
      <c r="B1322" s="68"/>
    </row>
    <row r="1323" s="64" customFormat="1" customHeight="1" spans="2:2">
      <c r="B1323" s="68"/>
    </row>
    <row r="1324" s="64" customFormat="1" customHeight="1" spans="2:2">
      <c r="B1324" s="68"/>
    </row>
    <row r="1325" s="64" customFormat="1" customHeight="1" spans="2:2">
      <c r="B1325" s="68"/>
    </row>
    <row r="1326" s="64" customFormat="1" customHeight="1" spans="2:2">
      <c r="B1326" s="68"/>
    </row>
    <row r="1327" s="64" customFormat="1" customHeight="1" spans="2:2">
      <c r="B1327" s="68"/>
    </row>
    <row r="1328" s="64" customFormat="1" customHeight="1" spans="2:2">
      <c r="B1328" s="68"/>
    </row>
    <row r="1329" s="64" customFormat="1" customHeight="1" spans="2:2">
      <c r="B1329" s="68"/>
    </row>
    <row r="1330" s="64" customFormat="1" customHeight="1" spans="2:2">
      <c r="B1330" s="68"/>
    </row>
    <row r="1331" s="64" customFormat="1" customHeight="1" spans="2:2">
      <c r="B1331" s="68"/>
    </row>
    <row r="1332" s="64" customFormat="1" customHeight="1" spans="2:2">
      <c r="B1332" s="68"/>
    </row>
    <row r="1333" s="64" customFormat="1" customHeight="1" spans="2:2">
      <c r="B1333" s="68"/>
    </row>
    <row r="1334" s="64" customFormat="1" customHeight="1" spans="2:2">
      <c r="B1334" s="68"/>
    </row>
    <row r="1335" s="64" customFormat="1" customHeight="1" spans="2:2">
      <c r="B1335" s="68"/>
    </row>
    <row r="1336" s="64" customFormat="1" customHeight="1" spans="2:2">
      <c r="B1336" s="68"/>
    </row>
    <row r="1337" s="64" customFormat="1" customHeight="1" spans="2:2">
      <c r="B1337" s="68"/>
    </row>
    <row r="1338" s="64" customFormat="1" customHeight="1" spans="2:2">
      <c r="B1338" s="68"/>
    </row>
    <row r="1339" s="64" customFormat="1" customHeight="1" spans="2:2">
      <c r="B1339" s="68"/>
    </row>
    <row r="1340" s="64" customFormat="1" customHeight="1" spans="2:2">
      <c r="B1340" s="68"/>
    </row>
    <row r="1341" s="64" customFormat="1" customHeight="1" spans="2:2">
      <c r="B1341" s="68"/>
    </row>
    <row r="1342" s="64" customFormat="1" customHeight="1" spans="2:2">
      <c r="B1342" s="68"/>
    </row>
    <row r="1343" s="64" customFormat="1" customHeight="1" spans="2:2">
      <c r="B1343" s="68"/>
    </row>
    <row r="1344" s="64" customFormat="1" customHeight="1" spans="2:2">
      <c r="B1344" s="68"/>
    </row>
    <row r="1345" s="64" customFormat="1" customHeight="1" spans="2:2">
      <c r="B1345" s="68"/>
    </row>
    <row r="1346" s="64" customFormat="1" customHeight="1" spans="2:2">
      <c r="B1346" s="68"/>
    </row>
    <row r="1347" s="64" customFormat="1" customHeight="1" spans="2:2">
      <c r="B1347" s="68"/>
    </row>
    <row r="1348" s="64" customFormat="1" customHeight="1" spans="2:2">
      <c r="B1348" s="68"/>
    </row>
    <row r="1349" s="64" customFormat="1" customHeight="1" spans="2:2">
      <c r="B1349" s="68"/>
    </row>
    <row r="1350" s="64" customFormat="1" customHeight="1" spans="2:2">
      <c r="B1350" s="68"/>
    </row>
    <row r="1351" s="64" customFormat="1" customHeight="1" spans="2:2">
      <c r="B1351" s="68"/>
    </row>
    <row r="1352" s="64" customFormat="1" customHeight="1" spans="2:2">
      <c r="B1352" s="68"/>
    </row>
    <row r="1353" s="64" customFormat="1" customHeight="1" spans="2:2">
      <c r="B1353" s="68"/>
    </row>
    <row r="1354" s="64" customFormat="1" customHeight="1" spans="2:2">
      <c r="B1354" s="68"/>
    </row>
    <row r="1355" s="64" customFormat="1" customHeight="1" spans="2:2">
      <c r="B1355" s="68"/>
    </row>
    <row r="1356" s="64" customFormat="1" customHeight="1" spans="2:2">
      <c r="B1356" s="68"/>
    </row>
    <row r="1357" s="64" customFormat="1" customHeight="1" spans="2:2">
      <c r="B1357" s="68"/>
    </row>
    <row r="1358" s="64" customFormat="1" customHeight="1" spans="2:2">
      <c r="B1358" s="68"/>
    </row>
    <row r="1359" s="64" customFormat="1" customHeight="1" spans="2:2">
      <c r="B1359" s="68"/>
    </row>
    <row r="1360" s="64" customFormat="1" customHeight="1" spans="2:2">
      <c r="B1360" s="68"/>
    </row>
    <row r="1361" s="64" customFormat="1" customHeight="1" spans="2:2">
      <c r="B1361" s="68"/>
    </row>
    <row r="1362" s="64" customFormat="1" customHeight="1" spans="2:2">
      <c r="B1362" s="68"/>
    </row>
    <row r="1363" s="64" customFormat="1" customHeight="1" spans="2:2">
      <c r="B1363" s="68"/>
    </row>
    <row r="1364" s="64" customFormat="1" customHeight="1" spans="2:2">
      <c r="B1364" s="68"/>
    </row>
    <row r="1365" s="64" customFormat="1" customHeight="1" spans="2:2">
      <c r="B1365" s="68"/>
    </row>
    <row r="1366" s="64" customFormat="1" customHeight="1" spans="2:2">
      <c r="B1366" s="68"/>
    </row>
    <row r="1367" s="64" customFormat="1" customHeight="1" spans="2:2">
      <c r="B1367" s="68"/>
    </row>
    <row r="1368" s="64" customFormat="1" customHeight="1" spans="2:2">
      <c r="B1368" s="68"/>
    </row>
    <row r="1369" s="64" customFormat="1" customHeight="1" spans="2:2">
      <c r="B1369" s="68"/>
    </row>
    <row r="1370" s="64" customFormat="1" customHeight="1" spans="2:2">
      <c r="B1370" s="68"/>
    </row>
    <row r="1371" s="64" customFormat="1" customHeight="1" spans="2:2">
      <c r="B1371" s="68"/>
    </row>
    <row r="1372" s="64" customFormat="1" customHeight="1" spans="2:2">
      <c r="B1372" s="68"/>
    </row>
    <row r="1373" s="64" customFormat="1" customHeight="1" spans="2:2">
      <c r="B1373" s="68"/>
    </row>
    <row r="1374" s="64" customFormat="1" customHeight="1" spans="2:2">
      <c r="B1374" s="68"/>
    </row>
    <row r="1375" s="64" customFormat="1" customHeight="1" spans="2:2">
      <c r="B1375" s="68"/>
    </row>
    <row r="1376" s="64" customFormat="1" customHeight="1" spans="2:2">
      <c r="B1376" s="68"/>
    </row>
    <row r="1377" s="64" customFormat="1" customHeight="1" spans="2:2">
      <c r="B1377" s="68"/>
    </row>
    <row r="1378" s="64" customFormat="1" customHeight="1" spans="2:2">
      <c r="B1378" s="68"/>
    </row>
    <row r="1379" s="64" customFormat="1" customHeight="1" spans="2:2">
      <c r="B1379" s="68"/>
    </row>
    <row r="1380" s="64" customFormat="1" customHeight="1" spans="2:2">
      <c r="B1380" s="68"/>
    </row>
    <row r="1381" s="64" customFormat="1" customHeight="1" spans="2:2">
      <c r="B1381" s="68"/>
    </row>
    <row r="1382" s="64" customFormat="1" customHeight="1" spans="2:2">
      <c r="B1382" s="68"/>
    </row>
    <row r="1383" s="64" customFormat="1" customHeight="1" spans="2:2">
      <c r="B1383" s="68"/>
    </row>
    <row r="1384" s="64" customFormat="1" customHeight="1" spans="2:2">
      <c r="B1384" s="68"/>
    </row>
    <row r="1385" s="64" customFormat="1" customHeight="1" spans="2:2">
      <c r="B1385" s="68"/>
    </row>
    <row r="1386" s="64" customFormat="1" customHeight="1" spans="2:2">
      <c r="B1386" s="68"/>
    </row>
    <row r="1387" s="64" customFormat="1" customHeight="1" spans="2:2">
      <c r="B1387" s="68"/>
    </row>
    <row r="1388" s="64" customFormat="1" customHeight="1" spans="2:2">
      <c r="B1388" s="68"/>
    </row>
    <row r="1389" s="64" customFormat="1" customHeight="1" spans="2:2">
      <c r="B1389" s="68"/>
    </row>
    <row r="1390" s="64" customFormat="1" customHeight="1" spans="2:2">
      <c r="B1390" s="68"/>
    </row>
    <row r="1391" s="64" customFormat="1" customHeight="1" spans="2:2">
      <c r="B1391" s="68"/>
    </row>
    <row r="1392" s="64" customFormat="1" customHeight="1" spans="2:2">
      <c r="B1392" s="68"/>
    </row>
    <row r="1393" s="64" customFormat="1" customHeight="1" spans="2:2">
      <c r="B1393" s="68"/>
    </row>
    <row r="1394" s="64" customFormat="1" customHeight="1" spans="2:2">
      <c r="B1394" s="68"/>
    </row>
    <row r="1395" s="64" customFormat="1" customHeight="1" spans="2:2">
      <c r="B1395" s="68"/>
    </row>
    <row r="1396" s="64" customFormat="1" customHeight="1" spans="2:2">
      <c r="B1396" s="68"/>
    </row>
    <row r="1397" s="64" customFormat="1" customHeight="1" spans="2:2">
      <c r="B1397" s="68"/>
    </row>
    <row r="1398" s="64" customFormat="1" customHeight="1" spans="2:2">
      <c r="B1398" s="68"/>
    </row>
    <row r="1399" s="64" customFormat="1" customHeight="1" spans="2:2">
      <c r="B1399" s="68"/>
    </row>
    <row r="1400" s="64" customFormat="1" customHeight="1" spans="2:2">
      <c r="B1400" s="68"/>
    </row>
    <row r="1401" s="64" customFormat="1" customHeight="1" spans="2:2">
      <c r="B1401" s="68"/>
    </row>
    <row r="1402" s="64" customFormat="1" customHeight="1" spans="2:2">
      <c r="B1402" s="68"/>
    </row>
    <row r="1403" s="64" customFormat="1" customHeight="1" spans="2:2">
      <c r="B1403" s="68"/>
    </row>
    <row r="1404" s="64" customFormat="1" customHeight="1" spans="2:2">
      <c r="B1404" s="68"/>
    </row>
    <row r="1405" s="64" customFormat="1" customHeight="1" spans="2:2">
      <c r="B1405" s="68"/>
    </row>
    <row r="1406" s="64" customFormat="1" customHeight="1" spans="2:2">
      <c r="B1406" s="68"/>
    </row>
    <row r="1407" s="64" customFormat="1" customHeight="1" spans="2:2">
      <c r="B1407" s="68"/>
    </row>
    <row r="1408" s="64" customFormat="1" customHeight="1" spans="2:2">
      <c r="B1408" s="68"/>
    </row>
    <row r="1409" s="64" customFormat="1" customHeight="1" spans="2:2">
      <c r="B1409" s="68"/>
    </row>
    <row r="1410" s="64" customFormat="1" customHeight="1" spans="2:2">
      <c r="B1410" s="68"/>
    </row>
    <row r="1411" s="64" customFormat="1" customHeight="1" spans="2:2">
      <c r="B1411" s="68"/>
    </row>
    <row r="1412" s="64" customFormat="1" customHeight="1" spans="2:2">
      <c r="B1412" s="68"/>
    </row>
    <row r="1413" s="64" customFormat="1" customHeight="1" spans="2:2">
      <c r="B1413" s="68"/>
    </row>
    <row r="1414" s="64" customFormat="1" customHeight="1" spans="2:2">
      <c r="B1414" s="68"/>
    </row>
    <row r="1415" s="64" customFormat="1" customHeight="1" spans="2:2">
      <c r="B1415" s="68"/>
    </row>
    <row r="1416" s="64" customFormat="1" customHeight="1" spans="2:2">
      <c r="B1416" s="68"/>
    </row>
    <row r="1417" s="64" customFormat="1" customHeight="1" spans="2:2">
      <c r="B1417" s="68"/>
    </row>
    <row r="1418" s="64" customFormat="1" customHeight="1" spans="2:2">
      <c r="B1418" s="68"/>
    </row>
    <row r="1419" s="64" customFormat="1" customHeight="1" spans="2:2">
      <c r="B1419" s="68"/>
    </row>
    <row r="1420" s="64" customFormat="1" customHeight="1" spans="2:2">
      <c r="B1420" s="68"/>
    </row>
    <row r="1421" s="64" customFormat="1" customHeight="1" spans="2:2">
      <c r="B1421" s="68"/>
    </row>
    <row r="1422" s="64" customFormat="1" customHeight="1" spans="2:2">
      <c r="B1422" s="68"/>
    </row>
    <row r="1423" s="64" customFormat="1" customHeight="1" spans="2:2">
      <c r="B1423" s="68"/>
    </row>
    <row r="1424" s="64" customFormat="1" customHeight="1" spans="2:2">
      <c r="B1424" s="68"/>
    </row>
    <row r="1425" s="64" customFormat="1" customHeight="1" spans="2:2">
      <c r="B1425" s="68"/>
    </row>
    <row r="1426" s="64" customFormat="1" customHeight="1" spans="2:2">
      <c r="B1426" s="68"/>
    </row>
    <row r="1427" s="64" customFormat="1" customHeight="1" spans="2:2">
      <c r="B1427" s="68"/>
    </row>
    <row r="1428" s="64" customFormat="1" customHeight="1" spans="2:2">
      <c r="B1428" s="68"/>
    </row>
    <row r="1429" s="64" customFormat="1" customHeight="1" spans="2:2">
      <c r="B1429" s="68"/>
    </row>
    <row r="1430" s="64" customFormat="1" customHeight="1" spans="2:2">
      <c r="B1430" s="68"/>
    </row>
    <row r="1431" s="64" customFormat="1" customHeight="1" spans="2:2">
      <c r="B1431" s="68"/>
    </row>
    <row r="1432" s="64" customFormat="1" customHeight="1" spans="2:2">
      <c r="B1432" s="68"/>
    </row>
    <row r="1433" s="64" customFormat="1" customHeight="1" spans="2:2">
      <c r="B1433" s="68"/>
    </row>
    <row r="1434" s="64" customFormat="1" customHeight="1" spans="2:2">
      <c r="B1434" s="68"/>
    </row>
    <row r="1435" s="64" customFormat="1" customHeight="1" spans="2:2">
      <c r="B1435" s="68"/>
    </row>
    <row r="1436" s="64" customFormat="1" customHeight="1" spans="2:2">
      <c r="B1436" s="68"/>
    </row>
    <row r="1437" s="64" customFormat="1" customHeight="1" spans="2:2">
      <c r="B1437" s="68"/>
    </row>
    <row r="1438" s="64" customFormat="1" customHeight="1" spans="2:2">
      <c r="B1438" s="68"/>
    </row>
    <row r="1439" s="64" customFormat="1" customHeight="1" spans="2:2">
      <c r="B1439" s="68"/>
    </row>
    <row r="1440" s="64" customFormat="1" customHeight="1" spans="2:2">
      <c r="B1440" s="68"/>
    </row>
    <row r="1441" s="64" customFormat="1" customHeight="1" spans="2:2">
      <c r="B1441" s="68"/>
    </row>
    <row r="1442" s="64" customFormat="1" customHeight="1" spans="2:2">
      <c r="B1442" s="68"/>
    </row>
    <row r="1443" s="64" customFormat="1" customHeight="1" spans="2:2">
      <c r="B1443" s="68"/>
    </row>
    <row r="1444" s="64" customFormat="1" customHeight="1" spans="2:2">
      <c r="B1444" s="68"/>
    </row>
    <row r="1445" s="64" customFormat="1" customHeight="1" spans="2:2">
      <c r="B1445" s="68"/>
    </row>
    <row r="1446" s="64" customFormat="1" customHeight="1" spans="2:2">
      <c r="B1446" s="68"/>
    </row>
    <row r="1447" s="64" customFormat="1" customHeight="1" spans="2:2">
      <c r="B1447" s="68"/>
    </row>
    <row r="1448" s="64" customFormat="1" customHeight="1" spans="2:2">
      <c r="B1448" s="68"/>
    </row>
    <row r="1449" s="64" customFormat="1" customHeight="1" spans="2:2">
      <c r="B1449" s="68"/>
    </row>
    <row r="1450" s="64" customFormat="1" customHeight="1" spans="2:2">
      <c r="B1450" s="68"/>
    </row>
    <row r="1451" s="64" customFormat="1" customHeight="1" spans="2:2">
      <c r="B1451" s="68"/>
    </row>
    <row r="1452" s="64" customFormat="1" customHeight="1" spans="2:2">
      <c r="B1452" s="68"/>
    </row>
    <row r="1453" s="64" customFormat="1" customHeight="1" spans="2:2">
      <c r="B1453" s="68"/>
    </row>
    <row r="1454" s="64" customFormat="1" customHeight="1" spans="2:2">
      <c r="B1454" s="68"/>
    </row>
    <row r="1455" s="64" customFormat="1" customHeight="1" spans="2:2">
      <c r="B1455" s="68"/>
    </row>
    <row r="1456" s="64" customFormat="1" customHeight="1" spans="2:2">
      <c r="B1456" s="68"/>
    </row>
    <row r="1457" s="64" customFormat="1" customHeight="1" spans="2:2">
      <c r="B1457" s="68"/>
    </row>
    <row r="1458" s="64" customFormat="1" customHeight="1" spans="2:2">
      <c r="B1458" s="68"/>
    </row>
    <row r="1459" s="64" customFormat="1" customHeight="1" spans="2:2">
      <c r="B1459" s="68"/>
    </row>
    <row r="1460" s="64" customFormat="1" customHeight="1" spans="2:2">
      <c r="B1460" s="68"/>
    </row>
    <row r="1461" s="64" customFormat="1" customHeight="1" spans="2:2">
      <c r="B1461" s="68"/>
    </row>
    <row r="1462" s="64" customFormat="1" customHeight="1" spans="2:2">
      <c r="B1462" s="68"/>
    </row>
    <row r="1463" s="64" customFormat="1" customHeight="1" spans="2:2">
      <c r="B1463" s="68"/>
    </row>
    <row r="1464" s="64" customFormat="1" customHeight="1" spans="2:2">
      <c r="B1464" s="68"/>
    </row>
    <row r="1465" s="64" customFormat="1" customHeight="1" spans="2:2">
      <c r="B1465" s="68"/>
    </row>
    <row r="1466" s="64" customFormat="1" customHeight="1" spans="2:2">
      <c r="B1466" s="68"/>
    </row>
    <row r="1467" s="64" customFormat="1" customHeight="1" spans="2:2">
      <c r="B1467" s="68"/>
    </row>
    <row r="1468" s="64" customFormat="1" customHeight="1" spans="2:2">
      <c r="B1468" s="68"/>
    </row>
    <row r="1469" s="64" customFormat="1" customHeight="1" spans="2:2">
      <c r="B1469" s="68"/>
    </row>
    <row r="1470" s="64" customFormat="1" customHeight="1" spans="2:2">
      <c r="B1470" s="68"/>
    </row>
    <row r="1471" s="64" customFormat="1" customHeight="1" spans="2:2">
      <c r="B1471" s="68"/>
    </row>
    <row r="1472" s="64" customFormat="1" customHeight="1" spans="2:2">
      <c r="B1472" s="68"/>
    </row>
    <row r="1473" s="64" customFormat="1" customHeight="1" spans="2:2">
      <c r="B1473" s="68"/>
    </row>
    <row r="1474" s="64" customFormat="1" customHeight="1" spans="2:2">
      <c r="B1474" s="68"/>
    </row>
    <row r="1475" s="64" customFormat="1" customHeight="1" spans="2:2">
      <c r="B1475" s="68"/>
    </row>
    <row r="1476" s="64" customFormat="1" customHeight="1" spans="2:2">
      <c r="B1476" s="68"/>
    </row>
    <row r="1477" s="64" customFormat="1" customHeight="1" spans="2:2">
      <c r="B1477" s="68"/>
    </row>
    <row r="1478" s="64" customFormat="1" customHeight="1" spans="2:2">
      <c r="B1478" s="68"/>
    </row>
    <row r="1479" s="64" customFormat="1" customHeight="1" spans="2:2">
      <c r="B1479" s="68"/>
    </row>
    <row r="1480" s="64" customFormat="1" customHeight="1" spans="2:2">
      <c r="B1480" s="68"/>
    </row>
    <row r="1481" s="64" customFormat="1" customHeight="1" spans="2:2">
      <c r="B1481" s="68"/>
    </row>
    <row r="1482" s="64" customFormat="1" customHeight="1" spans="2:2">
      <c r="B1482" s="68"/>
    </row>
    <row r="1483" s="64" customFormat="1" customHeight="1" spans="2:2">
      <c r="B1483" s="68"/>
    </row>
    <row r="1484" s="64" customFormat="1" customHeight="1" spans="2:2">
      <c r="B1484" s="68"/>
    </row>
    <row r="1485" s="64" customFormat="1" customHeight="1" spans="2:2">
      <c r="B1485" s="68"/>
    </row>
    <row r="1486" s="64" customFormat="1" customHeight="1" spans="2:2">
      <c r="B1486" s="68"/>
    </row>
    <row r="1487" s="64" customFormat="1" customHeight="1" spans="2:2">
      <c r="B1487" s="68"/>
    </row>
    <row r="1488" s="64" customFormat="1" customHeight="1" spans="2:2">
      <c r="B1488" s="68"/>
    </row>
    <row r="1489" s="64" customFormat="1" customHeight="1" spans="2:2">
      <c r="B1489" s="68"/>
    </row>
    <row r="1490" s="64" customFormat="1" customHeight="1" spans="2:2">
      <c r="B1490" s="68"/>
    </row>
    <row r="1491" s="64" customFormat="1" customHeight="1" spans="2:2">
      <c r="B1491" s="68"/>
    </row>
    <row r="1492" s="64" customFormat="1" customHeight="1" spans="2:2">
      <c r="B1492" s="68"/>
    </row>
    <row r="1493" s="64" customFormat="1" customHeight="1" spans="2:2">
      <c r="B1493" s="68"/>
    </row>
    <row r="1494" s="64" customFormat="1" customHeight="1" spans="2:2">
      <c r="B1494" s="68"/>
    </row>
    <row r="1495" s="64" customFormat="1" customHeight="1" spans="2:2">
      <c r="B1495" s="68"/>
    </row>
    <row r="1496" s="64" customFormat="1" customHeight="1" spans="2:2">
      <c r="B1496" s="68"/>
    </row>
    <row r="1497" s="64" customFormat="1" customHeight="1" spans="2:2">
      <c r="B1497" s="68"/>
    </row>
    <row r="1498" s="64" customFormat="1" customHeight="1" spans="2:2">
      <c r="B1498" s="68"/>
    </row>
    <row r="1499" s="64" customFormat="1" customHeight="1" spans="2:2">
      <c r="B1499" s="68"/>
    </row>
    <row r="1500" s="64" customFormat="1" customHeight="1" spans="2:2">
      <c r="B1500" s="68"/>
    </row>
    <row r="1501" s="64" customFormat="1" customHeight="1" spans="2:2">
      <c r="B1501" s="68"/>
    </row>
    <row r="1502" s="64" customFormat="1" customHeight="1" spans="2:2">
      <c r="B1502" s="68"/>
    </row>
    <row r="1503" s="64" customFormat="1" customHeight="1" spans="2:2">
      <c r="B1503" s="68"/>
    </row>
    <row r="1504" s="64" customFormat="1" customHeight="1" spans="2:2">
      <c r="B1504" s="68"/>
    </row>
    <row r="1505" s="64" customFormat="1" customHeight="1" spans="2:2">
      <c r="B1505" s="68"/>
    </row>
    <row r="1506" s="64" customFormat="1" customHeight="1" spans="2:2">
      <c r="B1506" s="68"/>
    </row>
    <row r="1507" s="64" customFormat="1" customHeight="1" spans="2:2">
      <c r="B1507" s="68"/>
    </row>
    <row r="1508" s="64" customFormat="1" customHeight="1" spans="2:2">
      <c r="B1508" s="68"/>
    </row>
    <row r="1509" s="64" customFormat="1" customHeight="1" spans="2:2">
      <c r="B1509" s="68"/>
    </row>
    <row r="1510" s="64" customFormat="1" customHeight="1" spans="2:2">
      <c r="B1510" s="68"/>
    </row>
    <row r="1511" s="64" customFormat="1" customHeight="1" spans="2:2">
      <c r="B1511" s="68"/>
    </row>
    <row r="1512" s="64" customFormat="1" customHeight="1" spans="2:2">
      <c r="B1512" s="68"/>
    </row>
    <row r="1513" s="64" customFormat="1" customHeight="1" spans="2:2">
      <c r="B1513" s="68"/>
    </row>
    <row r="1514" s="64" customFormat="1" customHeight="1" spans="2:2">
      <c r="B1514" s="68"/>
    </row>
    <row r="1515" s="64" customFormat="1" customHeight="1" spans="2:2">
      <c r="B1515" s="68"/>
    </row>
    <row r="1516" s="64" customFormat="1" customHeight="1" spans="2:2">
      <c r="B1516" s="68"/>
    </row>
    <row r="1517" s="64" customFormat="1" customHeight="1" spans="2:2">
      <c r="B1517" s="68"/>
    </row>
    <row r="1518" s="64" customFormat="1" customHeight="1" spans="2:2">
      <c r="B1518" s="68"/>
    </row>
    <row r="1519" s="64" customFormat="1" customHeight="1" spans="2:2">
      <c r="B1519" s="68"/>
    </row>
    <row r="1520" s="64" customFormat="1" customHeight="1" spans="2:2">
      <c r="B1520" s="68"/>
    </row>
    <row r="1521" s="64" customFormat="1" customHeight="1" spans="2:2">
      <c r="B1521" s="68"/>
    </row>
    <row r="1522" s="64" customFormat="1" customHeight="1" spans="2:2">
      <c r="B1522" s="68"/>
    </row>
    <row r="1523" s="64" customFormat="1" customHeight="1" spans="2:2">
      <c r="B1523" s="68"/>
    </row>
    <row r="1524" s="64" customFormat="1" customHeight="1" spans="2:2">
      <c r="B1524" s="68"/>
    </row>
    <row r="1525" s="64" customFormat="1" customHeight="1" spans="2:2">
      <c r="B1525" s="68"/>
    </row>
    <row r="1526" s="64" customFormat="1" customHeight="1" spans="2:2">
      <c r="B1526" s="68"/>
    </row>
    <row r="1527" s="64" customFormat="1" customHeight="1" spans="2:2">
      <c r="B1527" s="68"/>
    </row>
    <row r="1528" s="64" customFormat="1" customHeight="1" spans="2:2">
      <c r="B1528" s="68"/>
    </row>
    <row r="1529" s="64" customFormat="1" customHeight="1" spans="2:2">
      <c r="B1529" s="68"/>
    </row>
    <row r="1530" s="64" customFormat="1" customHeight="1" spans="2:2">
      <c r="B1530" s="68"/>
    </row>
    <row r="1531" s="64" customFormat="1" customHeight="1" spans="2:2">
      <c r="B1531" s="68"/>
    </row>
    <row r="1532" s="64" customFormat="1" customHeight="1" spans="2:2">
      <c r="B1532" s="68"/>
    </row>
    <row r="1533" s="64" customFormat="1" customHeight="1" spans="2:2">
      <c r="B1533" s="68"/>
    </row>
    <row r="1534" s="64" customFormat="1" customHeight="1" spans="2:2">
      <c r="B1534" s="68"/>
    </row>
    <row r="1535" s="64" customFormat="1" customHeight="1" spans="2:2">
      <c r="B1535" s="68"/>
    </row>
    <row r="1536" s="64" customFormat="1" customHeight="1" spans="2:2">
      <c r="B1536" s="68"/>
    </row>
    <row r="1537" s="64" customFormat="1" customHeight="1" spans="2:2">
      <c r="B1537" s="68"/>
    </row>
    <row r="1538" s="64" customFormat="1" customHeight="1" spans="2:2">
      <c r="B1538" s="68"/>
    </row>
    <row r="1539" s="64" customFormat="1" customHeight="1" spans="2:2">
      <c r="B1539" s="68"/>
    </row>
    <row r="1540" s="64" customFormat="1" customHeight="1" spans="2:2">
      <c r="B1540" s="68"/>
    </row>
    <row r="1541" s="64" customFormat="1" customHeight="1" spans="2:2">
      <c r="B1541" s="68"/>
    </row>
    <row r="1542" s="64" customFormat="1" customHeight="1" spans="2:2">
      <c r="B1542" s="68"/>
    </row>
    <row r="1543" s="64" customFormat="1" customHeight="1" spans="2:2">
      <c r="B1543" s="68"/>
    </row>
    <row r="1544" s="64" customFormat="1" customHeight="1" spans="2:2">
      <c r="B1544" s="68"/>
    </row>
    <row r="1545" s="64" customFormat="1" customHeight="1" spans="2:2">
      <c r="B1545" s="68"/>
    </row>
    <row r="1546" s="64" customFormat="1" customHeight="1" spans="2:2">
      <c r="B1546" s="68"/>
    </row>
    <row r="1547" s="64" customFormat="1" customHeight="1" spans="2:2">
      <c r="B1547" s="68"/>
    </row>
    <row r="1548" s="64" customFormat="1" customHeight="1" spans="2:2">
      <c r="B1548" s="68"/>
    </row>
    <row r="1549" s="64" customFormat="1" customHeight="1" spans="2:2">
      <c r="B1549" s="68"/>
    </row>
    <row r="1550" s="64" customFormat="1" customHeight="1" spans="2:2">
      <c r="B1550" s="68"/>
    </row>
    <row r="1551" s="64" customFormat="1" customHeight="1" spans="2:2">
      <c r="B1551" s="68"/>
    </row>
    <row r="1552" s="64" customFormat="1" customHeight="1" spans="2:2">
      <c r="B1552" s="68"/>
    </row>
    <row r="1553" s="64" customFormat="1" customHeight="1" spans="2:2">
      <c r="B1553" s="68"/>
    </row>
    <row r="1554" s="64" customFormat="1" customHeight="1" spans="2:2">
      <c r="B1554" s="68"/>
    </row>
    <row r="1555" s="64" customFormat="1" customHeight="1" spans="2:2">
      <c r="B1555" s="68"/>
    </row>
    <row r="1556" s="64" customFormat="1" customHeight="1" spans="2:2">
      <c r="B1556" s="68"/>
    </row>
    <row r="1557" s="64" customFormat="1" customHeight="1" spans="2:2">
      <c r="B1557" s="68"/>
    </row>
    <row r="1558" s="64" customFormat="1" customHeight="1" spans="2:2">
      <c r="B1558" s="68"/>
    </row>
    <row r="1559" s="64" customFormat="1" customHeight="1" spans="2:2">
      <c r="B1559" s="68"/>
    </row>
    <row r="1560" s="64" customFormat="1" customHeight="1" spans="2:2">
      <c r="B1560" s="68"/>
    </row>
    <row r="1561" s="64" customFormat="1" customHeight="1" spans="2:2">
      <c r="B1561" s="68"/>
    </row>
    <row r="1562" s="64" customFormat="1" customHeight="1" spans="2:2">
      <c r="B1562" s="68"/>
    </row>
    <row r="1563" s="64" customFormat="1" customHeight="1" spans="2:2">
      <c r="B1563" s="68"/>
    </row>
    <row r="1564" s="64" customFormat="1" customHeight="1" spans="2:2">
      <c r="B1564" s="68"/>
    </row>
    <row r="1565" s="64" customFormat="1" customHeight="1" spans="2:2">
      <c r="B1565" s="68"/>
    </row>
    <row r="1566" s="64" customFormat="1" customHeight="1" spans="2:2">
      <c r="B1566" s="68"/>
    </row>
    <row r="1567" s="64" customFormat="1" customHeight="1" spans="2:2">
      <c r="B1567" s="68"/>
    </row>
    <row r="1568" s="64" customFormat="1" customHeight="1" spans="2:2">
      <c r="B1568" s="68"/>
    </row>
    <row r="1569" s="64" customFormat="1" customHeight="1" spans="2:2">
      <c r="B1569" s="68"/>
    </row>
    <row r="1570" s="64" customFormat="1" customHeight="1" spans="2:2">
      <c r="B1570" s="68"/>
    </row>
    <row r="1571" s="64" customFormat="1" customHeight="1" spans="2:2">
      <c r="B1571" s="68"/>
    </row>
    <row r="1572" s="64" customFormat="1" customHeight="1" spans="2:2">
      <c r="B1572" s="68"/>
    </row>
    <row r="1573" s="64" customFormat="1" customHeight="1" spans="2:2">
      <c r="B1573" s="68"/>
    </row>
    <row r="1574" s="64" customFormat="1" customHeight="1" spans="2:2">
      <c r="B1574" s="68"/>
    </row>
    <row r="1575" s="64" customFormat="1" customHeight="1" spans="2:2">
      <c r="B1575" s="68"/>
    </row>
    <row r="1576" s="64" customFormat="1" customHeight="1" spans="2:2">
      <c r="B1576" s="68"/>
    </row>
    <row r="1577" s="64" customFormat="1" customHeight="1" spans="2:2">
      <c r="B1577" s="68"/>
    </row>
    <row r="1578" s="64" customFormat="1" customHeight="1" spans="2:2">
      <c r="B1578" s="68"/>
    </row>
    <row r="1579" s="64" customFormat="1" customHeight="1" spans="2:2">
      <c r="B1579" s="68"/>
    </row>
    <row r="1580" s="64" customFormat="1" customHeight="1" spans="2:2">
      <c r="B1580" s="68"/>
    </row>
    <row r="1581" s="64" customFormat="1" customHeight="1" spans="2:2">
      <c r="B1581" s="68"/>
    </row>
    <row r="1582" s="64" customFormat="1" customHeight="1" spans="2:2">
      <c r="B1582" s="68"/>
    </row>
    <row r="1583" s="64" customFormat="1" customHeight="1" spans="2:2">
      <c r="B1583" s="68"/>
    </row>
    <row r="1584" s="64" customFormat="1" customHeight="1" spans="2:2">
      <c r="B1584" s="68"/>
    </row>
    <row r="1585" s="64" customFormat="1" customHeight="1" spans="2:2">
      <c r="B1585" s="68"/>
    </row>
    <row r="1586" s="64" customFormat="1" customHeight="1" spans="2:2">
      <c r="B1586" s="68"/>
    </row>
    <row r="1587" s="64" customFormat="1" customHeight="1" spans="2:2">
      <c r="B1587" s="68"/>
    </row>
    <row r="1588" s="64" customFormat="1" customHeight="1" spans="2:2">
      <c r="B1588" s="68"/>
    </row>
    <row r="1589" s="64" customFormat="1" customHeight="1" spans="2:2">
      <c r="B1589" s="68"/>
    </row>
    <row r="1590" s="64" customFormat="1" customHeight="1" spans="2:2">
      <c r="B1590" s="68"/>
    </row>
    <row r="1591" s="64" customFormat="1" customHeight="1" spans="2:2">
      <c r="B1591" s="68"/>
    </row>
    <row r="1592" s="64" customFormat="1" customHeight="1" spans="2:2">
      <c r="B1592" s="68"/>
    </row>
    <row r="1593" s="64" customFormat="1" customHeight="1" spans="2:2">
      <c r="B1593" s="68"/>
    </row>
    <row r="1594" s="64" customFormat="1" customHeight="1" spans="2:2">
      <c r="B1594" s="68"/>
    </row>
    <row r="1595" s="64" customFormat="1" customHeight="1" spans="2:2">
      <c r="B1595" s="68"/>
    </row>
    <row r="1596" s="64" customFormat="1" customHeight="1" spans="2:2">
      <c r="B1596" s="68"/>
    </row>
    <row r="1597" s="64" customFormat="1" customHeight="1" spans="2:2">
      <c r="B1597" s="68"/>
    </row>
    <row r="1598" s="64" customFormat="1" customHeight="1" spans="2:2">
      <c r="B1598" s="68"/>
    </row>
    <row r="1599" s="64" customFormat="1" customHeight="1" spans="2:2">
      <c r="B1599" s="68"/>
    </row>
    <row r="1600" s="64" customFormat="1" customHeight="1" spans="2:2">
      <c r="B1600" s="68"/>
    </row>
    <row r="1601" s="64" customFormat="1" customHeight="1" spans="2:2">
      <c r="B1601" s="68"/>
    </row>
    <row r="1602" s="64" customFormat="1" customHeight="1" spans="2:2">
      <c r="B1602" s="68"/>
    </row>
    <row r="1603" s="64" customFormat="1" customHeight="1" spans="2:2">
      <c r="B1603" s="68"/>
    </row>
    <row r="1604" s="64" customFormat="1" customHeight="1" spans="2:2">
      <c r="B1604" s="68"/>
    </row>
    <row r="1605" s="64" customFormat="1" customHeight="1" spans="2:2">
      <c r="B1605" s="68"/>
    </row>
    <row r="1606" s="64" customFormat="1" customHeight="1" spans="2:2">
      <c r="B1606" s="68"/>
    </row>
    <row r="1607" s="64" customFormat="1" customHeight="1" spans="2:2">
      <c r="B1607" s="68"/>
    </row>
    <row r="1608" s="64" customFormat="1" customHeight="1" spans="2:2">
      <c r="B1608" s="68"/>
    </row>
    <row r="1609" s="64" customFormat="1" customHeight="1" spans="2:2">
      <c r="B1609" s="68"/>
    </row>
    <row r="1610" s="64" customFormat="1" customHeight="1" spans="2:2">
      <c r="B1610" s="68"/>
    </row>
    <row r="1611" s="64" customFormat="1" customHeight="1" spans="2:2">
      <c r="B1611" s="68"/>
    </row>
    <row r="1612" s="64" customFormat="1" customHeight="1" spans="2:2">
      <c r="B1612" s="68"/>
    </row>
    <row r="1613" s="64" customFormat="1" customHeight="1" spans="2:2">
      <c r="B1613" s="68"/>
    </row>
    <row r="1614" s="64" customFormat="1" customHeight="1" spans="2:2">
      <c r="B1614" s="68"/>
    </row>
    <row r="1615" s="64" customFormat="1" customHeight="1" spans="2:2">
      <c r="B1615" s="68"/>
    </row>
    <row r="1616" s="64" customFormat="1" customHeight="1" spans="2:2">
      <c r="B1616" s="68"/>
    </row>
    <row r="1617" s="64" customFormat="1" customHeight="1" spans="2:2">
      <c r="B1617" s="68"/>
    </row>
    <row r="1618" s="64" customFormat="1" customHeight="1" spans="2:2">
      <c r="B1618" s="68"/>
    </row>
    <row r="1619" s="64" customFormat="1" customHeight="1" spans="2:2">
      <c r="B1619" s="68"/>
    </row>
    <row r="1620" s="64" customFormat="1" customHeight="1" spans="2:2">
      <c r="B1620" s="68"/>
    </row>
    <row r="1621" s="64" customFormat="1" customHeight="1" spans="2:2">
      <c r="B1621" s="68"/>
    </row>
    <row r="1622" s="64" customFormat="1" customHeight="1" spans="2:2">
      <c r="B1622" s="68"/>
    </row>
    <row r="1623" s="64" customFormat="1" customHeight="1" spans="2:2">
      <c r="B1623" s="68"/>
    </row>
    <row r="1624" s="64" customFormat="1" customHeight="1" spans="2:2">
      <c r="B1624" s="68"/>
    </row>
    <row r="1625" s="64" customFormat="1" customHeight="1" spans="2:2">
      <c r="B1625" s="68"/>
    </row>
    <row r="1626" s="64" customFormat="1" customHeight="1" spans="2:2">
      <c r="B1626" s="68"/>
    </row>
    <row r="1627" s="64" customFormat="1" customHeight="1" spans="2:2">
      <c r="B1627" s="68"/>
    </row>
    <row r="1628" s="64" customFormat="1" customHeight="1" spans="2:2">
      <c r="B1628" s="68"/>
    </row>
    <row r="1629" s="64" customFormat="1" customHeight="1" spans="2:2">
      <c r="B1629" s="68"/>
    </row>
    <row r="1630" s="64" customFormat="1" customHeight="1" spans="2:2">
      <c r="B1630" s="68"/>
    </row>
    <row r="1631" s="64" customFormat="1" customHeight="1" spans="2:2">
      <c r="B1631" s="68"/>
    </row>
    <row r="1632" s="64" customFormat="1" customHeight="1" spans="2:2">
      <c r="B1632" s="68"/>
    </row>
    <row r="1633" s="64" customFormat="1" customHeight="1" spans="2:2">
      <c r="B1633" s="68"/>
    </row>
    <row r="1634" s="64" customFormat="1" customHeight="1" spans="2:2">
      <c r="B1634" s="68"/>
    </row>
    <row r="1635" s="64" customFormat="1" customHeight="1" spans="2:2">
      <c r="B1635" s="68"/>
    </row>
    <row r="1636" s="64" customFormat="1" customHeight="1" spans="2:2">
      <c r="B1636" s="68"/>
    </row>
    <row r="1637" s="64" customFormat="1" customHeight="1" spans="2:2">
      <c r="B1637" s="68"/>
    </row>
    <row r="1638" s="64" customFormat="1" customHeight="1" spans="2:2">
      <c r="B1638" s="68"/>
    </row>
    <row r="1639" s="64" customFormat="1" customHeight="1" spans="2:2">
      <c r="B1639" s="68"/>
    </row>
    <row r="1640" s="64" customFormat="1" customHeight="1" spans="2:2">
      <c r="B1640" s="68"/>
    </row>
    <row r="1641" s="64" customFormat="1" customHeight="1" spans="2:2">
      <c r="B1641" s="68"/>
    </row>
    <row r="1642" s="64" customFormat="1" customHeight="1" spans="2:2">
      <c r="B1642" s="68"/>
    </row>
    <row r="1643" s="64" customFormat="1" customHeight="1" spans="2:2">
      <c r="B1643" s="68"/>
    </row>
    <row r="1644" s="64" customFormat="1" customHeight="1" spans="2:2">
      <c r="B1644" s="68"/>
    </row>
    <row r="1645" s="64" customFormat="1" customHeight="1" spans="2:2">
      <c r="B1645" s="68"/>
    </row>
    <row r="1646" s="64" customFormat="1" customHeight="1" spans="2:2">
      <c r="B1646" s="68"/>
    </row>
    <row r="1647" s="64" customFormat="1" customHeight="1" spans="2:2">
      <c r="B1647" s="68"/>
    </row>
    <row r="1648" s="64" customFormat="1" customHeight="1" spans="2:2">
      <c r="B1648" s="68"/>
    </row>
    <row r="1649" s="64" customFormat="1" customHeight="1" spans="2:2">
      <c r="B1649" s="68"/>
    </row>
    <row r="1650" s="64" customFormat="1" customHeight="1" spans="2:2">
      <c r="B1650" s="68"/>
    </row>
    <row r="1651" s="64" customFormat="1" customHeight="1" spans="2:2">
      <c r="B1651" s="68"/>
    </row>
    <row r="1652" s="64" customFormat="1" customHeight="1" spans="2:2">
      <c r="B1652" s="68"/>
    </row>
    <row r="1653" s="64" customFormat="1" customHeight="1" spans="2:2">
      <c r="B1653" s="68"/>
    </row>
    <row r="1654" s="64" customFormat="1" customHeight="1" spans="2:2">
      <c r="B1654" s="68"/>
    </row>
    <row r="1655" s="64" customFormat="1" customHeight="1" spans="2:2">
      <c r="B1655" s="68"/>
    </row>
    <row r="1656" s="64" customFormat="1" customHeight="1" spans="2:2">
      <c r="B1656" s="68"/>
    </row>
    <row r="1657" s="64" customFormat="1" customHeight="1" spans="2:2">
      <c r="B1657" s="68"/>
    </row>
    <row r="1658" s="64" customFormat="1" customHeight="1" spans="2:2">
      <c r="B1658" s="68"/>
    </row>
    <row r="1659" s="64" customFormat="1" customHeight="1" spans="2:2">
      <c r="B1659" s="68"/>
    </row>
    <row r="1660" s="64" customFormat="1" customHeight="1" spans="2:2">
      <c r="B1660" s="68"/>
    </row>
    <row r="1661" s="64" customFormat="1" customHeight="1" spans="2:2">
      <c r="B1661" s="68"/>
    </row>
    <row r="1662" s="64" customFormat="1" customHeight="1" spans="2:2">
      <c r="B1662" s="68"/>
    </row>
    <row r="1663" s="64" customFormat="1" customHeight="1" spans="2:2">
      <c r="B1663" s="68"/>
    </row>
    <row r="1664" s="64" customFormat="1" customHeight="1" spans="2:2">
      <c r="B1664" s="68"/>
    </row>
    <row r="1665" s="64" customFormat="1" customHeight="1" spans="2:2">
      <c r="B1665" s="68"/>
    </row>
    <row r="1666" s="64" customFormat="1" customHeight="1" spans="2:2">
      <c r="B1666" s="68"/>
    </row>
    <row r="1667" s="64" customFormat="1" customHeight="1" spans="2:2">
      <c r="B1667" s="68"/>
    </row>
    <row r="1668" s="64" customFormat="1" customHeight="1" spans="2:2">
      <c r="B1668" s="68"/>
    </row>
    <row r="1669" s="64" customFormat="1" customHeight="1" spans="2:2">
      <c r="B1669" s="68"/>
    </row>
    <row r="1670" s="64" customFormat="1" customHeight="1" spans="2:2">
      <c r="B1670" s="68"/>
    </row>
    <row r="1671" s="64" customFormat="1" customHeight="1" spans="2:2">
      <c r="B1671" s="68"/>
    </row>
    <row r="1672" s="64" customFormat="1" customHeight="1" spans="2:2">
      <c r="B1672" s="68"/>
    </row>
    <row r="1673" s="64" customFormat="1" customHeight="1" spans="2:2">
      <c r="B1673" s="68"/>
    </row>
    <row r="1674" s="64" customFormat="1" customHeight="1" spans="2:2">
      <c r="B1674" s="68"/>
    </row>
    <row r="1675" s="64" customFormat="1" customHeight="1" spans="2:2">
      <c r="B1675" s="68"/>
    </row>
    <row r="1676" s="64" customFormat="1" customHeight="1" spans="2:2">
      <c r="B1676" s="68"/>
    </row>
    <row r="1677" s="64" customFormat="1" customHeight="1" spans="2:2">
      <c r="B1677" s="68"/>
    </row>
    <row r="1678" s="64" customFormat="1" customHeight="1" spans="2:2">
      <c r="B1678" s="68"/>
    </row>
    <row r="1679" s="64" customFormat="1" customHeight="1" spans="2:2">
      <c r="B1679" s="68"/>
    </row>
    <row r="1680" s="64" customFormat="1" customHeight="1" spans="2:2">
      <c r="B1680" s="68"/>
    </row>
    <row r="1681" s="64" customFormat="1" customHeight="1" spans="2:2">
      <c r="B1681" s="68"/>
    </row>
    <row r="1682" s="64" customFormat="1" customHeight="1" spans="2:2">
      <c r="B1682" s="68"/>
    </row>
    <row r="1683" s="64" customFormat="1" customHeight="1" spans="2:2">
      <c r="B1683" s="68"/>
    </row>
    <row r="1684" s="64" customFormat="1" customHeight="1" spans="2:2">
      <c r="B1684" s="68"/>
    </row>
    <row r="1685" s="64" customFormat="1" customHeight="1" spans="2:2">
      <c r="B1685" s="68"/>
    </row>
    <row r="1686" s="64" customFormat="1" customHeight="1" spans="2:2">
      <c r="B1686" s="68"/>
    </row>
    <row r="1687" s="64" customFormat="1" customHeight="1" spans="2:2">
      <c r="B1687" s="68"/>
    </row>
    <row r="1688" s="64" customFormat="1" customHeight="1" spans="2:2">
      <c r="B1688" s="68"/>
    </row>
    <row r="1689" s="64" customFormat="1" customHeight="1" spans="2:2">
      <c r="B1689" s="68"/>
    </row>
    <row r="1690" s="64" customFormat="1" customHeight="1" spans="2:2">
      <c r="B1690" s="68"/>
    </row>
    <row r="1691" s="64" customFormat="1" customHeight="1" spans="2:2">
      <c r="B1691" s="68"/>
    </row>
    <row r="1692" s="64" customFormat="1" customHeight="1" spans="2:2">
      <c r="B1692" s="68"/>
    </row>
    <row r="1693" s="64" customFormat="1" customHeight="1" spans="2:2">
      <c r="B1693" s="68"/>
    </row>
    <row r="1694" s="64" customFormat="1" customHeight="1" spans="2:2">
      <c r="B1694" s="68"/>
    </row>
    <row r="1695" s="64" customFormat="1" customHeight="1" spans="2:2">
      <c r="B1695" s="68"/>
    </row>
    <row r="1696" s="64" customFormat="1" customHeight="1" spans="2:2">
      <c r="B1696" s="68"/>
    </row>
    <row r="1697" s="64" customFormat="1" customHeight="1" spans="2:2">
      <c r="B1697" s="68"/>
    </row>
    <row r="1698" s="64" customFormat="1" customHeight="1" spans="2:2">
      <c r="B1698" s="68"/>
    </row>
    <row r="1699" s="64" customFormat="1" customHeight="1" spans="2:2">
      <c r="B1699" s="68"/>
    </row>
    <row r="1700" s="64" customFormat="1" customHeight="1" spans="2:2">
      <c r="B1700" s="68"/>
    </row>
    <row r="1701" s="64" customFormat="1" customHeight="1" spans="2:2">
      <c r="B1701" s="68"/>
    </row>
    <row r="1702" s="64" customFormat="1" customHeight="1" spans="2:2">
      <c r="B1702" s="68"/>
    </row>
    <row r="1703" s="64" customFormat="1" customHeight="1" spans="2:2">
      <c r="B1703" s="68"/>
    </row>
    <row r="1704" s="64" customFormat="1" customHeight="1" spans="2:2">
      <c r="B1704" s="68"/>
    </row>
    <row r="1705" s="64" customFormat="1" customHeight="1" spans="2:2">
      <c r="B1705" s="68"/>
    </row>
    <row r="1706" s="64" customFormat="1" customHeight="1" spans="2:2">
      <c r="B1706" s="68"/>
    </row>
    <row r="1707" s="64" customFormat="1" customHeight="1" spans="2:2">
      <c r="B1707" s="68"/>
    </row>
    <row r="1708" s="64" customFormat="1" customHeight="1" spans="2:2">
      <c r="B1708" s="68"/>
    </row>
    <row r="1709" s="64" customFormat="1" customHeight="1" spans="2:2">
      <c r="B1709" s="68"/>
    </row>
    <row r="1710" s="64" customFormat="1" customHeight="1" spans="2:2">
      <c r="B1710" s="68"/>
    </row>
    <row r="1711" s="64" customFormat="1" customHeight="1" spans="2:2">
      <c r="B1711" s="68"/>
    </row>
    <row r="1712" s="64" customFormat="1" customHeight="1" spans="2:2">
      <c r="B1712" s="68"/>
    </row>
    <row r="1713" s="64" customFormat="1" customHeight="1" spans="2:2">
      <c r="B1713" s="68"/>
    </row>
    <row r="1714" s="64" customFormat="1" customHeight="1" spans="2:2">
      <c r="B1714" s="68"/>
    </row>
    <row r="1715" s="64" customFormat="1" customHeight="1" spans="2:2">
      <c r="B1715" s="68"/>
    </row>
    <row r="1716" s="64" customFormat="1" customHeight="1" spans="2:2">
      <c r="B1716" s="68"/>
    </row>
    <row r="1717" s="64" customFormat="1" customHeight="1" spans="2:2">
      <c r="B1717" s="68"/>
    </row>
    <row r="1718" s="64" customFormat="1" customHeight="1" spans="2:2">
      <c r="B1718" s="68"/>
    </row>
    <row r="1719" s="64" customFormat="1" customHeight="1" spans="2:2">
      <c r="B1719" s="68"/>
    </row>
    <row r="1720" s="64" customFormat="1" customHeight="1" spans="2:2">
      <c r="B1720" s="68"/>
    </row>
    <row r="1721" s="64" customFormat="1" customHeight="1" spans="2:2">
      <c r="B1721" s="68"/>
    </row>
    <row r="1722" s="64" customFormat="1" customHeight="1" spans="2:2">
      <c r="B1722" s="68"/>
    </row>
    <row r="1723" s="64" customFormat="1" customHeight="1" spans="2:2">
      <c r="B1723" s="68"/>
    </row>
    <row r="1724" s="64" customFormat="1" customHeight="1" spans="2:2">
      <c r="B1724" s="68"/>
    </row>
    <row r="1725" s="64" customFormat="1" customHeight="1" spans="2:2">
      <c r="B1725" s="68"/>
    </row>
    <row r="1726" s="64" customFormat="1" customHeight="1" spans="2:2">
      <c r="B1726" s="68"/>
    </row>
    <row r="1727" s="64" customFormat="1" customHeight="1" spans="2:2">
      <c r="B1727" s="68"/>
    </row>
    <row r="1728" s="64" customFormat="1" customHeight="1" spans="2:2">
      <c r="B1728" s="68"/>
    </row>
    <row r="1729" s="64" customFormat="1" customHeight="1" spans="2:2">
      <c r="B1729" s="68"/>
    </row>
    <row r="1730" s="64" customFormat="1" customHeight="1" spans="2:2">
      <c r="B1730" s="68"/>
    </row>
    <row r="1731" s="64" customFormat="1" customHeight="1" spans="2:2">
      <c r="B1731" s="68"/>
    </row>
    <row r="1732" s="64" customFormat="1" customHeight="1" spans="2:2">
      <c r="B1732" s="68"/>
    </row>
    <row r="1733" s="64" customFormat="1" customHeight="1" spans="2:2">
      <c r="B1733" s="68"/>
    </row>
    <row r="1734" s="64" customFormat="1" customHeight="1" spans="2:2">
      <c r="B1734" s="68"/>
    </row>
    <row r="1735" s="64" customFormat="1" customHeight="1" spans="2:2">
      <c r="B1735" s="68"/>
    </row>
    <row r="1736" s="64" customFormat="1" customHeight="1" spans="2:2">
      <c r="B1736" s="68"/>
    </row>
    <row r="1737" s="64" customFormat="1" customHeight="1" spans="2:2">
      <c r="B1737" s="68"/>
    </row>
    <row r="1738" s="64" customFormat="1" customHeight="1" spans="2:2">
      <c r="B1738" s="68"/>
    </row>
    <row r="1739" s="64" customFormat="1" customHeight="1" spans="2:2">
      <c r="B1739" s="68"/>
    </row>
    <row r="1740" s="64" customFormat="1" customHeight="1" spans="2:2">
      <c r="B1740" s="68"/>
    </row>
    <row r="1741" s="64" customFormat="1" customHeight="1" spans="2:2">
      <c r="B1741" s="68"/>
    </row>
    <row r="1742" s="64" customFormat="1" customHeight="1" spans="2:2">
      <c r="B1742" s="68"/>
    </row>
    <row r="1743" s="64" customFormat="1" customHeight="1" spans="2:2">
      <c r="B1743" s="68"/>
    </row>
    <row r="1744" s="64" customFormat="1" customHeight="1" spans="2:2">
      <c r="B1744" s="68"/>
    </row>
    <row r="1745" s="64" customFormat="1" customHeight="1" spans="2:2">
      <c r="B1745" s="68"/>
    </row>
    <row r="1746" s="64" customFormat="1" customHeight="1" spans="2:2">
      <c r="B1746" s="68"/>
    </row>
    <row r="1747" s="64" customFormat="1" customHeight="1" spans="2:2">
      <c r="B1747" s="68"/>
    </row>
    <row r="1748" s="64" customFormat="1" customHeight="1" spans="2:2">
      <c r="B1748" s="68"/>
    </row>
    <row r="1749" s="64" customFormat="1" customHeight="1" spans="2:2">
      <c r="B1749" s="68"/>
    </row>
    <row r="1750" s="64" customFormat="1" customHeight="1" spans="2:2">
      <c r="B1750" s="68"/>
    </row>
    <row r="1751" s="64" customFormat="1" customHeight="1" spans="2:2">
      <c r="B1751" s="68"/>
    </row>
    <row r="1752" s="64" customFormat="1" customHeight="1" spans="2:2">
      <c r="B1752" s="68"/>
    </row>
    <row r="1753" s="64" customFormat="1" customHeight="1" spans="2:2">
      <c r="B1753" s="68"/>
    </row>
    <row r="1754" s="64" customFormat="1" customHeight="1" spans="2:2">
      <c r="B1754" s="68"/>
    </row>
    <row r="1755" s="64" customFormat="1" customHeight="1" spans="2:2">
      <c r="B1755" s="68"/>
    </row>
    <row r="1756" s="64" customFormat="1" customHeight="1" spans="2:2">
      <c r="B1756" s="68"/>
    </row>
    <row r="1757" s="64" customFormat="1" customHeight="1" spans="2:2">
      <c r="B1757" s="68"/>
    </row>
    <row r="1758" s="64" customFormat="1" customHeight="1" spans="2:2">
      <c r="B1758" s="68"/>
    </row>
    <row r="1759" s="64" customFormat="1" customHeight="1" spans="2:2">
      <c r="B1759" s="68"/>
    </row>
    <row r="1760" s="64" customFormat="1" customHeight="1" spans="2:2">
      <c r="B1760" s="68"/>
    </row>
    <row r="1761" s="64" customFormat="1" customHeight="1" spans="2:2">
      <c r="B1761" s="68"/>
    </row>
    <row r="1762" s="64" customFormat="1" customHeight="1" spans="2:2">
      <c r="B1762" s="68"/>
    </row>
    <row r="1763" s="64" customFormat="1" customHeight="1" spans="2:2">
      <c r="B1763" s="68"/>
    </row>
    <row r="1764" s="64" customFormat="1" customHeight="1" spans="2:2">
      <c r="B1764" s="68"/>
    </row>
    <row r="1765" s="64" customFormat="1" customHeight="1" spans="2:2">
      <c r="B1765" s="68"/>
    </row>
    <row r="1766" s="64" customFormat="1" customHeight="1" spans="2:2">
      <c r="B1766" s="68"/>
    </row>
    <row r="1767" s="64" customFormat="1" customHeight="1" spans="2:2">
      <c r="B1767" s="68"/>
    </row>
    <row r="1768" s="64" customFormat="1" customHeight="1" spans="2:2">
      <c r="B1768" s="68"/>
    </row>
    <row r="1769" s="64" customFormat="1" customHeight="1" spans="2:2">
      <c r="B1769" s="68"/>
    </row>
    <row r="1770" s="64" customFormat="1" customHeight="1" spans="2:2">
      <c r="B1770" s="68"/>
    </row>
    <row r="1771" s="64" customFormat="1" customHeight="1" spans="2:2">
      <c r="B1771" s="68"/>
    </row>
    <row r="1772" s="64" customFormat="1" customHeight="1" spans="2:2">
      <c r="B1772" s="68"/>
    </row>
    <row r="1773" s="64" customFormat="1" customHeight="1" spans="2:2">
      <c r="B1773" s="68"/>
    </row>
    <row r="1774" s="64" customFormat="1" customHeight="1" spans="2:2">
      <c r="B1774" s="68"/>
    </row>
    <row r="1775" s="64" customFormat="1" customHeight="1" spans="2:2">
      <c r="B1775" s="68"/>
    </row>
    <row r="1776" s="64" customFormat="1" customHeight="1" spans="2:2">
      <c r="B1776" s="68"/>
    </row>
    <row r="1777" s="64" customFormat="1" customHeight="1" spans="2:2">
      <c r="B1777" s="68"/>
    </row>
    <row r="1778" s="64" customFormat="1" customHeight="1" spans="2:2">
      <c r="B1778" s="68"/>
    </row>
    <row r="1779" s="64" customFormat="1" customHeight="1" spans="2:2">
      <c r="B1779" s="68"/>
    </row>
    <row r="1780" s="64" customFormat="1" customHeight="1" spans="2:2">
      <c r="B1780" s="68"/>
    </row>
    <row r="1781" s="64" customFormat="1" customHeight="1" spans="2:2">
      <c r="B1781" s="68"/>
    </row>
    <row r="1782" s="64" customFormat="1" customHeight="1" spans="2:2">
      <c r="B1782" s="68"/>
    </row>
    <row r="1783" s="64" customFormat="1" customHeight="1" spans="2:2">
      <c r="B1783" s="68"/>
    </row>
    <row r="1784" s="64" customFormat="1" customHeight="1" spans="2:2">
      <c r="B1784" s="68"/>
    </row>
    <row r="1785" s="64" customFormat="1" customHeight="1" spans="2:2">
      <c r="B1785" s="68"/>
    </row>
    <row r="1786" s="64" customFormat="1" customHeight="1" spans="2:2">
      <c r="B1786" s="68"/>
    </row>
    <row r="1787" s="64" customFormat="1" customHeight="1" spans="2:2">
      <c r="B1787" s="68"/>
    </row>
    <row r="1788" s="64" customFormat="1" customHeight="1" spans="2:2">
      <c r="B1788" s="68"/>
    </row>
    <row r="1789" s="64" customFormat="1" customHeight="1" spans="2:2">
      <c r="B1789" s="68"/>
    </row>
    <row r="1790" s="64" customFormat="1" customHeight="1" spans="2:2">
      <c r="B1790" s="68"/>
    </row>
    <row r="1791" s="64" customFormat="1" customHeight="1" spans="2:2">
      <c r="B1791" s="68"/>
    </row>
    <row r="1792" s="64" customFormat="1" customHeight="1" spans="2:2">
      <c r="B1792" s="68"/>
    </row>
    <row r="1793" s="64" customFormat="1" customHeight="1" spans="2:2">
      <c r="B1793" s="68"/>
    </row>
    <row r="1794" s="64" customFormat="1" customHeight="1" spans="2:2">
      <c r="B1794" s="68"/>
    </row>
    <row r="1795" s="64" customFormat="1" customHeight="1" spans="2:2">
      <c r="B1795" s="68"/>
    </row>
    <row r="1796" s="64" customFormat="1" customHeight="1" spans="2:2">
      <c r="B1796" s="68"/>
    </row>
    <row r="1797" s="64" customFormat="1" customHeight="1" spans="2:2">
      <c r="B1797" s="68"/>
    </row>
    <row r="1798" s="64" customFormat="1" customHeight="1" spans="2:2">
      <c r="B1798" s="68"/>
    </row>
    <row r="1799" s="64" customFormat="1" customHeight="1" spans="2:2">
      <c r="B1799" s="68"/>
    </row>
    <row r="1800" s="64" customFormat="1" customHeight="1" spans="2:2">
      <c r="B1800" s="68"/>
    </row>
    <row r="1801" s="64" customFormat="1" customHeight="1" spans="2:2">
      <c r="B1801" s="68"/>
    </row>
    <row r="1802" s="64" customFormat="1" customHeight="1" spans="2:2">
      <c r="B1802" s="68"/>
    </row>
    <row r="1803" s="64" customFormat="1" customHeight="1" spans="2:2">
      <c r="B1803" s="68"/>
    </row>
    <row r="1804" s="64" customFormat="1" customHeight="1" spans="2:2">
      <c r="B1804" s="68"/>
    </row>
    <row r="1805" s="64" customFormat="1" customHeight="1" spans="2:2">
      <c r="B1805" s="68"/>
    </row>
    <row r="1806" s="64" customFormat="1" customHeight="1" spans="2:2">
      <c r="B1806" s="68"/>
    </row>
    <row r="1807" s="64" customFormat="1" customHeight="1" spans="2:2">
      <c r="B1807" s="68"/>
    </row>
    <row r="1808" s="64" customFormat="1" customHeight="1" spans="2:2">
      <c r="B1808" s="68"/>
    </row>
    <row r="1809" s="64" customFormat="1" customHeight="1" spans="2:2">
      <c r="B1809" s="68"/>
    </row>
    <row r="1810" s="64" customFormat="1" customHeight="1" spans="2:2">
      <c r="B1810" s="68"/>
    </row>
    <row r="1811" s="64" customFormat="1" customHeight="1" spans="2:2">
      <c r="B1811" s="68"/>
    </row>
    <row r="1812" s="64" customFormat="1" customHeight="1" spans="2:2">
      <c r="B1812" s="68"/>
    </row>
    <row r="1813" s="64" customFormat="1" customHeight="1" spans="2:2">
      <c r="B1813" s="68"/>
    </row>
    <row r="1814" s="64" customFormat="1" customHeight="1" spans="2:2">
      <c r="B1814" s="68"/>
    </row>
    <row r="1815" s="64" customFormat="1" customHeight="1" spans="2:2">
      <c r="B1815" s="68"/>
    </row>
    <row r="1816" s="64" customFormat="1" customHeight="1" spans="2:2">
      <c r="B1816" s="68"/>
    </row>
    <row r="1817" s="64" customFormat="1" customHeight="1" spans="2:2">
      <c r="B1817" s="68"/>
    </row>
    <row r="1818" s="64" customFormat="1" customHeight="1" spans="2:2">
      <c r="B1818" s="68"/>
    </row>
    <row r="1819" s="64" customFormat="1" customHeight="1" spans="2:2">
      <c r="B1819" s="68"/>
    </row>
    <row r="1820" s="64" customFormat="1" customHeight="1" spans="2:2">
      <c r="B1820" s="68"/>
    </row>
    <row r="1821" s="64" customFormat="1" customHeight="1" spans="2:2">
      <c r="B1821" s="68"/>
    </row>
    <row r="1822" s="64" customFormat="1" customHeight="1" spans="2:2">
      <c r="B1822" s="68"/>
    </row>
    <row r="1823" s="64" customFormat="1" customHeight="1" spans="2:2">
      <c r="B1823" s="68"/>
    </row>
    <row r="1824" s="64" customFormat="1" customHeight="1" spans="2:2">
      <c r="B1824" s="68"/>
    </row>
    <row r="1825" s="64" customFormat="1" customHeight="1" spans="2:2">
      <c r="B1825" s="68"/>
    </row>
    <row r="1826" s="64" customFormat="1" customHeight="1" spans="2:2">
      <c r="B1826" s="68"/>
    </row>
    <row r="1827" s="64" customFormat="1" customHeight="1" spans="2:2">
      <c r="B1827" s="68"/>
    </row>
    <row r="1828" s="64" customFormat="1" customHeight="1" spans="2:2">
      <c r="B1828" s="68"/>
    </row>
    <row r="1829" s="64" customFormat="1" customHeight="1" spans="2:2">
      <c r="B1829" s="68"/>
    </row>
    <row r="1830" s="64" customFormat="1" customHeight="1" spans="2:2">
      <c r="B1830" s="68"/>
    </row>
    <row r="1831" s="64" customFormat="1" customHeight="1" spans="2:2">
      <c r="B1831" s="68"/>
    </row>
    <row r="1832" s="64" customFormat="1" customHeight="1" spans="2:2">
      <c r="B1832" s="68"/>
    </row>
    <row r="1833" s="64" customFormat="1" customHeight="1" spans="2:2">
      <c r="B1833" s="68"/>
    </row>
    <row r="1834" s="64" customFormat="1" customHeight="1" spans="2:2">
      <c r="B1834" s="68"/>
    </row>
    <row r="1835" s="64" customFormat="1" customHeight="1" spans="2:2">
      <c r="B1835" s="68"/>
    </row>
    <row r="1836" s="64" customFormat="1" customHeight="1" spans="2:2">
      <c r="B1836" s="68"/>
    </row>
    <row r="1837" s="64" customFormat="1" customHeight="1" spans="2:2">
      <c r="B1837" s="68"/>
    </row>
    <row r="1838" s="64" customFormat="1" customHeight="1" spans="2:2">
      <c r="B1838" s="68"/>
    </row>
    <row r="1839" s="64" customFormat="1" customHeight="1" spans="2:2">
      <c r="B1839" s="68"/>
    </row>
    <row r="1840" s="64" customFormat="1" customHeight="1" spans="2:2">
      <c r="B1840" s="68"/>
    </row>
    <row r="1841" s="64" customFormat="1" customHeight="1" spans="2:2">
      <c r="B1841" s="68"/>
    </row>
    <row r="1842" s="64" customFormat="1" customHeight="1" spans="2:2">
      <c r="B1842" s="68"/>
    </row>
    <row r="1843" s="64" customFormat="1" customHeight="1" spans="2:2">
      <c r="B1843" s="68"/>
    </row>
    <row r="1844" s="64" customFormat="1" customHeight="1" spans="2:2">
      <c r="B1844" s="68"/>
    </row>
    <row r="1845" s="64" customFormat="1" customHeight="1" spans="2:2">
      <c r="B1845" s="68"/>
    </row>
    <row r="1846" s="64" customFormat="1" customHeight="1" spans="2:2">
      <c r="B1846" s="68"/>
    </row>
    <row r="1847" s="64" customFormat="1" customHeight="1" spans="2:2">
      <c r="B1847" s="68"/>
    </row>
    <row r="1848" s="64" customFormat="1" customHeight="1" spans="2:2">
      <c r="B1848" s="68"/>
    </row>
    <row r="1849" s="64" customFormat="1" customHeight="1" spans="2:2">
      <c r="B1849" s="68"/>
    </row>
    <row r="1850" s="64" customFormat="1" customHeight="1" spans="2:2">
      <c r="B1850" s="68"/>
    </row>
    <row r="1851" s="64" customFormat="1" customHeight="1" spans="2:2">
      <c r="B1851" s="68"/>
    </row>
    <row r="1852" s="64" customFormat="1" customHeight="1" spans="2:2">
      <c r="B1852" s="68"/>
    </row>
    <row r="1853" s="64" customFormat="1" customHeight="1" spans="2:2">
      <c r="B1853" s="68"/>
    </row>
    <row r="1854" s="64" customFormat="1" customHeight="1" spans="2:2">
      <c r="B1854" s="68"/>
    </row>
    <row r="1855" s="64" customFormat="1" customHeight="1" spans="2:2">
      <c r="B1855" s="68"/>
    </row>
    <row r="1856" s="64" customFormat="1" customHeight="1" spans="2:2">
      <c r="B1856" s="68"/>
    </row>
    <row r="1857" s="64" customFormat="1" customHeight="1" spans="2:2">
      <c r="B1857" s="68"/>
    </row>
    <row r="1858" s="64" customFormat="1" customHeight="1" spans="2:2">
      <c r="B1858" s="68"/>
    </row>
    <row r="1859" s="64" customFormat="1" customHeight="1" spans="2:2">
      <c r="B1859" s="68"/>
    </row>
    <row r="1860" s="64" customFormat="1" customHeight="1" spans="2:2">
      <c r="B1860" s="68"/>
    </row>
    <row r="1861" s="64" customFormat="1" customHeight="1" spans="2:2">
      <c r="B1861" s="68"/>
    </row>
    <row r="1862" s="64" customFormat="1" customHeight="1" spans="2:2">
      <c r="B1862" s="68"/>
    </row>
    <row r="1863" s="64" customFormat="1" customHeight="1" spans="2:2">
      <c r="B1863" s="68"/>
    </row>
    <row r="1864" s="64" customFormat="1" customHeight="1" spans="2:2">
      <c r="B1864" s="68"/>
    </row>
    <row r="1865" s="64" customFormat="1" customHeight="1" spans="2:2">
      <c r="B1865" s="68"/>
    </row>
    <row r="1866" s="64" customFormat="1" customHeight="1" spans="2:2">
      <c r="B1866" s="68"/>
    </row>
    <row r="1867" s="64" customFormat="1" customHeight="1" spans="2:2">
      <c r="B1867" s="68"/>
    </row>
    <row r="1868" s="64" customFormat="1" customHeight="1" spans="2:2">
      <c r="B1868" s="68"/>
    </row>
    <row r="1869" s="64" customFormat="1" customHeight="1" spans="2:2">
      <c r="B1869" s="68"/>
    </row>
    <row r="1870" s="64" customFormat="1" customHeight="1" spans="2:2">
      <c r="B1870" s="68"/>
    </row>
    <row r="1871" s="64" customFormat="1" customHeight="1" spans="2:2">
      <c r="B1871" s="68"/>
    </row>
    <row r="1872" s="64" customFormat="1" customHeight="1" spans="2:2">
      <c r="B1872" s="68"/>
    </row>
    <row r="1873" s="64" customFormat="1" customHeight="1" spans="2:2">
      <c r="B1873" s="68"/>
    </row>
    <row r="1874" s="64" customFormat="1" customHeight="1" spans="2:2">
      <c r="B1874" s="68"/>
    </row>
    <row r="1875" s="64" customFormat="1" customHeight="1" spans="2:2">
      <c r="B1875" s="68"/>
    </row>
    <row r="1876" s="64" customFormat="1" customHeight="1" spans="2:2">
      <c r="B1876" s="68"/>
    </row>
    <row r="1877" s="64" customFormat="1" customHeight="1" spans="2:2">
      <c r="B1877" s="68"/>
    </row>
    <row r="1878" s="64" customFormat="1" customHeight="1" spans="2:2">
      <c r="B1878" s="68"/>
    </row>
    <row r="1879" s="64" customFormat="1" customHeight="1" spans="2:2">
      <c r="B1879" s="68"/>
    </row>
    <row r="1880" s="64" customFormat="1" customHeight="1" spans="2:2">
      <c r="B1880" s="68"/>
    </row>
    <row r="1881" s="64" customFormat="1" customHeight="1" spans="2:2">
      <c r="B1881" s="68"/>
    </row>
    <row r="1882" s="64" customFormat="1" customHeight="1" spans="2:2">
      <c r="B1882" s="68"/>
    </row>
    <row r="1883" s="64" customFormat="1" customHeight="1" spans="2:2">
      <c r="B1883" s="68"/>
    </row>
    <row r="1884" s="64" customFormat="1" customHeight="1" spans="2:2">
      <c r="B1884" s="68"/>
    </row>
    <row r="1885" s="64" customFormat="1" customHeight="1" spans="2:2">
      <c r="B1885" s="68"/>
    </row>
    <row r="1886" s="64" customFormat="1" customHeight="1" spans="2:2">
      <c r="B1886" s="68"/>
    </row>
    <row r="1887" s="64" customFormat="1" customHeight="1" spans="2:2">
      <c r="B1887" s="68"/>
    </row>
    <row r="1888" s="64" customFormat="1" customHeight="1" spans="2:2">
      <c r="B1888" s="68"/>
    </row>
    <row r="1889" s="64" customFormat="1" customHeight="1" spans="2:2">
      <c r="B1889" s="68"/>
    </row>
    <row r="1890" s="64" customFormat="1" customHeight="1" spans="2:2">
      <c r="B1890" s="68"/>
    </row>
    <row r="1891" s="64" customFormat="1" customHeight="1" spans="2:2">
      <c r="B1891" s="68"/>
    </row>
    <row r="1892" s="64" customFormat="1" customHeight="1" spans="2:2">
      <c r="B1892" s="68"/>
    </row>
    <row r="1893" s="64" customFormat="1" customHeight="1" spans="2:2">
      <c r="B1893" s="68"/>
    </row>
    <row r="1894" s="64" customFormat="1" customHeight="1" spans="2:2">
      <c r="B1894" s="68"/>
    </row>
    <row r="1895" s="64" customFormat="1" customHeight="1" spans="2:2">
      <c r="B1895" s="68"/>
    </row>
    <row r="1896" s="64" customFormat="1" customHeight="1" spans="2:2">
      <c r="B1896" s="68"/>
    </row>
    <row r="1897" s="64" customFormat="1" customHeight="1" spans="2:2">
      <c r="B1897" s="68"/>
    </row>
    <row r="1898" s="64" customFormat="1" customHeight="1" spans="2:2">
      <c r="B1898" s="68"/>
    </row>
    <row r="1899" s="64" customFormat="1" customHeight="1" spans="2:2">
      <c r="B1899" s="68"/>
    </row>
    <row r="1900" s="64" customFormat="1" customHeight="1" spans="2:2">
      <c r="B1900" s="68"/>
    </row>
    <row r="1901" s="64" customFormat="1" customHeight="1" spans="2:2">
      <c r="B1901" s="68"/>
    </row>
    <row r="1902" s="64" customFormat="1" customHeight="1" spans="2:2">
      <c r="B1902" s="68"/>
    </row>
    <row r="1903" s="64" customFormat="1" customHeight="1" spans="2:2">
      <c r="B1903" s="68"/>
    </row>
    <row r="1904" s="64" customFormat="1" customHeight="1" spans="2:2">
      <c r="B1904" s="68"/>
    </row>
    <row r="1905" s="64" customFormat="1" customHeight="1" spans="2:2">
      <c r="B1905" s="68"/>
    </row>
    <row r="1906" s="64" customFormat="1" customHeight="1" spans="2:2">
      <c r="B1906" s="68"/>
    </row>
    <row r="1907" s="64" customFormat="1" customHeight="1" spans="2:2">
      <c r="B1907" s="68"/>
    </row>
    <row r="1908" s="64" customFormat="1" customHeight="1" spans="2:2">
      <c r="B1908" s="68"/>
    </row>
    <row r="1909" s="64" customFormat="1" customHeight="1" spans="2:2">
      <c r="B1909" s="68"/>
    </row>
    <row r="1910" s="64" customFormat="1" customHeight="1" spans="2:2">
      <c r="B1910" s="68"/>
    </row>
    <row r="1911" s="64" customFormat="1" customHeight="1" spans="2:2">
      <c r="B1911" s="68"/>
    </row>
    <row r="1912" s="64" customFormat="1" customHeight="1" spans="2:2">
      <c r="B1912" s="68"/>
    </row>
    <row r="1913" s="64" customFormat="1" customHeight="1" spans="2:2">
      <c r="B1913" s="68"/>
    </row>
    <row r="1914" s="64" customFormat="1" customHeight="1" spans="2:2">
      <c r="B1914" s="68"/>
    </row>
    <row r="1915" s="64" customFormat="1" customHeight="1" spans="2:2">
      <c r="B1915" s="68"/>
    </row>
    <row r="1916" s="64" customFormat="1" customHeight="1" spans="2:2">
      <c r="B1916" s="68"/>
    </row>
    <row r="1917" s="64" customFormat="1" customHeight="1" spans="2:2">
      <c r="B1917" s="68"/>
    </row>
    <row r="1918" s="64" customFormat="1" customHeight="1" spans="2:2">
      <c r="B1918" s="68"/>
    </row>
    <row r="1919" s="64" customFormat="1" customHeight="1" spans="2:2">
      <c r="B1919" s="68"/>
    </row>
    <row r="1920" s="64" customFormat="1" customHeight="1" spans="2:2">
      <c r="B1920" s="68"/>
    </row>
    <row r="1921" s="64" customFormat="1" customHeight="1" spans="2:2">
      <c r="B1921" s="68"/>
    </row>
    <row r="1922" s="64" customFormat="1" customHeight="1" spans="2:2">
      <c r="B1922" s="68"/>
    </row>
    <row r="1923" s="64" customFormat="1" customHeight="1" spans="2:2">
      <c r="B1923" s="68"/>
    </row>
    <row r="1924" s="64" customFormat="1" customHeight="1" spans="2:2">
      <c r="B1924" s="68"/>
    </row>
    <row r="1925" s="64" customFormat="1" customHeight="1" spans="2:2">
      <c r="B1925" s="68"/>
    </row>
    <row r="1926" s="64" customFormat="1" customHeight="1" spans="2:2">
      <c r="B1926" s="68"/>
    </row>
    <row r="1927" s="64" customFormat="1" customHeight="1" spans="2:2">
      <c r="B1927" s="68"/>
    </row>
    <row r="1928" s="64" customFormat="1" customHeight="1" spans="2:2">
      <c r="B1928" s="68"/>
    </row>
    <row r="1929" s="64" customFormat="1" customHeight="1" spans="2:2">
      <c r="B1929" s="68"/>
    </row>
    <row r="1930" s="64" customFormat="1" customHeight="1" spans="2:2">
      <c r="B1930" s="68"/>
    </row>
    <row r="1931" s="64" customFormat="1" customHeight="1" spans="2:2">
      <c r="B1931" s="68"/>
    </row>
    <row r="1932" s="64" customFormat="1" customHeight="1" spans="2:2">
      <c r="B1932" s="68"/>
    </row>
    <row r="1933" s="64" customFormat="1" customHeight="1" spans="2:2">
      <c r="B1933" s="68"/>
    </row>
    <row r="1934" s="64" customFormat="1" customHeight="1" spans="2:2">
      <c r="B1934" s="68"/>
    </row>
    <row r="1935" s="64" customFormat="1" customHeight="1" spans="2:2">
      <c r="B1935" s="68"/>
    </row>
    <row r="1936" s="64" customFormat="1" customHeight="1" spans="2:2">
      <c r="B1936" s="68"/>
    </row>
    <row r="1937" s="64" customFormat="1" customHeight="1" spans="2:2">
      <c r="B1937" s="68"/>
    </row>
    <row r="1938" s="64" customFormat="1" customHeight="1" spans="2:2">
      <c r="B1938" s="68"/>
    </row>
    <row r="1939" s="64" customFormat="1" customHeight="1" spans="2:2">
      <c r="B1939" s="68"/>
    </row>
    <row r="1940" s="64" customFormat="1" customHeight="1" spans="2:2">
      <c r="B1940" s="68"/>
    </row>
    <row r="1941" s="64" customFormat="1" customHeight="1" spans="2:2">
      <c r="B1941" s="68"/>
    </row>
    <row r="1942" s="64" customFormat="1" customHeight="1" spans="2:2">
      <c r="B1942" s="68"/>
    </row>
    <row r="1943" s="64" customFormat="1" customHeight="1" spans="2:2">
      <c r="B1943" s="68"/>
    </row>
    <row r="1944" s="64" customFormat="1" customHeight="1" spans="2:2">
      <c r="B1944" s="68"/>
    </row>
    <row r="1945" s="64" customFormat="1" customHeight="1" spans="2:2">
      <c r="B1945" s="68"/>
    </row>
    <row r="1946" s="64" customFormat="1" customHeight="1" spans="2:2">
      <c r="B1946" s="68"/>
    </row>
    <row r="1947" s="64" customFormat="1" customHeight="1" spans="2:2">
      <c r="B1947" s="68"/>
    </row>
    <row r="1948" s="64" customFormat="1" customHeight="1" spans="2:2">
      <c r="B1948" s="68"/>
    </row>
    <row r="1949" s="64" customFormat="1" customHeight="1" spans="2:2">
      <c r="B1949" s="68"/>
    </row>
    <row r="1950" s="64" customFormat="1" customHeight="1" spans="2:2">
      <c r="B1950" s="68"/>
    </row>
    <row r="1951" s="64" customFormat="1" customHeight="1" spans="2:2">
      <c r="B1951" s="68"/>
    </row>
    <row r="1952" s="64" customFormat="1" customHeight="1" spans="2:2">
      <c r="B1952" s="68"/>
    </row>
    <row r="1953" s="64" customFormat="1" customHeight="1" spans="2:2">
      <c r="B1953" s="68"/>
    </row>
    <row r="1954" s="64" customFormat="1" customHeight="1" spans="2:2">
      <c r="B1954" s="68"/>
    </row>
    <row r="1955" s="64" customFormat="1" customHeight="1" spans="2:2">
      <c r="B1955" s="68"/>
    </row>
    <row r="1956" s="64" customFormat="1" customHeight="1" spans="2:2">
      <c r="B1956" s="68"/>
    </row>
    <row r="1957" s="64" customFormat="1" customHeight="1" spans="2:2">
      <c r="B1957" s="68"/>
    </row>
    <row r="1958" s="64" customFormat="1" customHeight="1" spans="2:2">
      <c r="B1958" s="68"/>
    </row>
    <row r="1959" s="64" customFormat="1" customHeight="1" spans="2:2">
      <c r="B1959" s="68"/>
    </row>
    <row r="1960" s="64" customFormat="1" customHeight="1" spans="2:2">
      <c r="B1960" s="68"/>
    </row>
    <row r="1961" s="64" customFormat="1" customHeight="1" spans="2:2">
      <c r="B1961" s="68"/>
    </row>
    <row r="1962" s="64" customFormat="1" customHeight="1" spans="2:2">
      <c r="B1962" s="68"/>
    </row>
    <row r="1963" s="64" customFormat="1" customHeight="1" spans="2:2">
      <c r="B1963" s="68"/>
    </row>
    <row r="1964" s="64" customFormat="1" customHeight="1" spans="2:2">
      <c r="B1964" s="68"/>
    </row>
    <row r="1965" s="64" customFormat="1" customHeight="1" spans="2:2">
      <c r="B1965" s="68"/>
    </row>
    <row r="1966" s="64" customFormat="1" customHeight="1" spans="2:2">
      <c r="B1966" s="68"/>
    </row>
    <row r="1967" s="64" customFormat="1" customHeight="1" spans="2:2">
      <c r="B1967" s="68"/>
    </row>
    <row r="1968" s="64" customFormat="1" customHeight="1" spans="2:2">
      <c r="B1968" s="68"/>
    </row>
    <row r="1969" s="64" customFormat="1" customHeight="1" spans="2:2">
      <c r="B1969" s="68"/>
    </row>
    <row r="1970" s="64" customFormat="1" customHeight="1" spans="2:2">
      <c r="B1970" s="68"/>
    </row>
    <row r="1971" s="64" customFormat="1" customHeight="1" spans="2:2">
      <c r="B1971" s="68"/>
    </row>
    <row r="1972" s="64" customFormat="1" customHeight="1" spans="2:2">
      <c r="B1972" s="68"/>
    </row>
    <row r="1973" s="64" customFormat="1" customHeight="1" spans="2:2">
      <c r="B1973" s="68"/>
    </row>
    <row r="1974" s="64" customFormat="1" customHeight="1" spans="2:2">
      <c r="B1974" s="68"/>
    </row>
    <row r="1975" s="64" customFormat="1" customHeight="1" spans="2:2">
      <c r="B1975" s="68"/>
    </row>
    <row r="1976" s="64" customFormat="1" customHeight="1" spans="2:2">
      <c r="B1976" s="68"/>
    </row>
    <row r="1977" s="64" customFormat="1" customHeight="1" spans="2:2">
      <c r="B1977" s="68"/>
    </row>
    <row r="1978" s="64" customFormat="1" customHeight="1" spans="2:2">
      <c r="B1978" s="68"/>
    </row>
    <row r="1979" s="64" customFormat="1" customHeight="1" spans="2:2">
      <c r="B1979" s="68"/>
    </row>
    <row r="1980" s="64" customFormat="1" customHeight="1" spans="2:2">
      <c r="B1980" s="68"/>
    </row>
    <row r="1981" s="64" customFormat="1" customHeight="1" spans="2:2">
      <c r="B1981" s="68"/>
    </row>
    <row r="1982" s="64" customFormat="1" customHeight="1" spans="2:2">
      <c r="B1982" s="68"/>
    </row>
    <row r="1983" s="64" customFormat="1" customHeight="1" spans="2:2">
      <c r="B1983" s="68"/>
    </row>
    <row r="1984" s="64" customFormat="1" customHeight="1" spans="2:2">
      <c r="B1984" s="68"/>
    </row>
    <row r="1985" s="64" customFormat="1" customHeight="1" spans="2:2">
      <c r="B1985" s="68"/>
    </row>
    <row r="1986" s="64" customFormat="1" customHeight="1" spans="2:2">
      <c r="B1986" s="68"/>
    </row>
    <row r="1987" s="64" customFormat="1" customHeight="1" spans="2:2">
      <c r="B1987" s="68"/>
    </row>
    <row r="1988" s="64" customFormat="1" customHeight="1" spans="2:2">
      <c r="B1988" s="68"/>
    </row>
    <row r="1989" s="64" customFormat="1" customHeight="1" spans="2:2">
      <c r="B1989" s="68"/>
    </row>
    <row r="1990" s="64" customFormat="1" customHeight="1" spans="2:2">
      <c r="B1990" s="68"/>
    </row>
    <row r="1991" s="64" customFormat="1" customHeight="1" spans="2:2">
      <c r="B1991" s="68"/>
    </row>
    <row r="1992" s="64" customFormat="1" customHeight="1" spans="2:2">
      <c r="B1992" s="68"/>
    </row>
    <row r="1993" s="64" customFormat="1" customHeight="1" spans="2:2">
      <c r="B1993" s="68"/>
    </row>
    <row r="1994" s="64" customFormat="1" customHeight="1" spans="2:2">
      <c r="B1994" s="68"/>
    </row>
    <row r="1995" s="64" customFormat="1" customHeight="1" spans="2:2">
      <c r="B1995" s="68"/>
    </row>
    <row r="1996" s="64" customFormat="1" customHeight="1" spans="2:2">
      <c r="B1996" s="68"/>
    </row>
    <row r="1997" s="64" customFormat="1" customHeight="1" spans="2:2">
      <c r="B1997" s="68"/>
    </row>
    <row r="1998" s="64" customFormat="1" customHeight="1" spans="2:2">
      <c r="B1998" s="68"/>
    </row>
    <row r="1999" s="64" customFormat="1" customHeight="1" spans="2:2">
      <c r="B1999" s="68"/>
    </row>
    <row r="2000" s="64" customFormat="1" customHeight="1" spans="2:2">
      <c r="B2000" s="68"/>
    </row>
    <row r="2001" s="64" customFormat="1" customHeight="1" spans="2:2">
      <c r="B2001" s="68"/>
    </row>
    <row r="2002" s="64" customFormat="1" customHeight="1" spans="2:2">
      <c r="B2002" s="68"/>
    </row>
    <row r="2003" s="64" customFormat="1" customHeight="1" spans="2:2">
      <c r="B2003" s="68"/>
    </row>
    <row r="2004" s="64" customFormat="1" customHeight="1" spans="2:2">
      <c r="B2004" s="68"/>
    </row>
    <row r="2005" s="64" customFormat="1" customHeight="1" spans="2:2">
      <c r="B2005" s="68"/>
    </row>
    <row r="2006" s="64" customFormat="1" customHeight="1" spans="2:2">
      <c r="B2006" s="68"/>
    </row>
    <row r="2007" s="64" customFormat="1" customHeight="1" spans="2:2">
      <c r="B2007" s="68"/>
    </row>
    <row r="2008" s="64" customFormat="1" customHeight="1" spans="2:2">
      <c r="B2008" s="68"/>
    </row>
    <row r="2009" s="64" customFormat="1" customHeight="1" spans="2:2">
      <c r="B2009" s="68"/>
    </row>
    <row r="2010" s="64" customFormat="1" customHeight="1" spans="2:2">
      <c r="B2010" s="68"/>
    </row>
    <row r="2011" s="64" customFormat="1" customHeight="1" spans="2:2">
      <c r="B2011" s="68"/>
    </row>
    <row r="2012" s="64" customFormat="1" customHeight="1" spans="2:2">
      <c r="B2012" s="68"/>
    </row>
    <row r="2013" s="64" customFormat="1" customHeight="1" spans="2:2">
      <c r="B2013" s="68"/>
    </row>
    <row r="2014" s="64" customFormat="1" customHeight="1" spans="2:2">
      <c r="B2014" s="68"/>
    </row>
    <row r="2015" s="64" customFormat="1" customHeight="1" spans="2:2">
      <c r="B2015" s="68"/>
    </row>
    <row r="2016" s="64" customFormat="1" customHeight="1" spans="2:2">
      <c r="B2016" s="68"/>
    </row>
    <row r="2017" s="64" customFormat="1" customHeight="1" spans="2:2">
      <c r="B2017" s="68"/>
    </row>
    <row r="2018" s="64" customFormat="1" customHeight="1" spans="2:2">
      <c r="B2018" s="68"/>
    </row>
    <row r="2019" s="64" customFormat="1" customHeight="1" spans="2:2">
      <c r="B2019" s="68"/>
    </row>
    <row r="2020" s="64" customFormat="1" customHeight="1" spans="2:2">
      <c r="B2020" s="68"/>
    </row>
    <row r="2021" s="64" customFormat="1" customHeight="1" spans="2:2">
      <c r="B2021" s="68"/>
    </row>
    <row r="2022" s="64" customFormat="1" customHeight="1" spans="2:2">
      <c r="B2022" s="68"/>
    </row>
    <row r="2023" s="64" customFormat="1" customHeight="1" spans="2:2">
      <c r="B2023" s="68"/>
    </row>
    <row r="2024" s="64" customFormat="1" customHeight="1" spans="2:2">
      <c r="B2024" s="68"/>
    </row>
    <row r="2025" s="64" customFormat="1" customHeight="1" spans="2:2">
      <c r="B2025" s="68"/>
    </row>
    <row r="2026" s="64" customFormat="1" customHeight="1" spans="2:2">
      <c r="B2026" s="68"/>
    </row>
    <row r="2027" s="64" customFormat="1" customHeight="1" spans="2:2">
      <c r="B2027" s="68"/>
    </row>
    <row r="2028" s="64" customFormat="1" customHeight="1" spans="2:2">
      <c r="B2028" s="68"/>
    </row>
    <row r="2029" s="64" customFormat="1" customHeight="1" spans="2:2">
      <c r="B2029" s="68"/>
    </row>
    <row r="2030" s="64" customFormat="1" customHeight="1" spans="2:2">
      <c r="B2030" s="68"/>
    </row>
    <row r="2031" s="64" customFormat="1" customHeight="1" spans="2:2">
      <c r="B2031" s="68"/>
    </row>
    <row r="2032" s="64" customFormat="1" customHeight="1" spans="2:2">
      <c r="B2032" s="68"/>
    </row>
    <row r="2033" s="64" customFormat="1" customHeight="1" spans="2:2">
      <c r="B2033" s="68"/>
    </row>
    <row r="2034" s="64" customFormat="1" customHeight="1" spans="2:2">
      <c r="B2034" s="68"/>
    </row>
    <row r="2035" s="64" customFormat="1" customHeight="1" spans="2:2">
      <c r="B2035" s="68"/>
    </row>
    <row r="2036" s="64" customFormat="1" customHeight="1" spans="2:2">
      <c r="B2036" s="68"/>
    </row>
    <row r="2037" s="64" customFormat="1" customHeight="1" spans="2:2">
      <c r="B2037" s="68"/>
    </row>
    <row r="2038" s="64" customFormat="1" customHeight="1" spans="2:2">
      <c r="B2038" s="68"/>
    </row>
    <row r="2039" s="64" customFormat="1" customHeight="1" spans="2:2">
      <c r="B2039" s="68"/>
    </row>
    <row r="2040" s="64" customFormat="1" customHeight="1" spans="2:2">
      <c r="B2040" s="68"/>
    </row>
    <row r="2041" s="64" customFormat="1" customHeight="1" spans="2:2">
      <c r="B2041" s="68"/>
    </row>
    <row r="2042" s="64" customFormat="1" customHeight="1" spans="2:2">
      <c r="B2042" s="68"/>
    </row>
    <row r="2043" s="64" customFormat="1" customHeight="1" spans="2:2">
      <c r="B2043" s="68"/>
    </row>
    <row r="2044" s="64" customFormat="1" customHeight="1" spans="2:2">
      <c r="B2044" s="68"/>
    </row>
    <row r="2045" s="64" customFormat="1" customHeight="1" spans="2:2">
      <c r="B2045" s="68"/>
    </row>
    <row r="2046" s="64" customFormat="1" customHeight="1" spans="2:2">
      <c r="B2046" s="68"/>
    </row>
    <row r="2047" s="64" customFormat="1" customHeight="1" spans="2:2">
      <c r="B2047" s="68"/>
    </row>
    <row r="2048" s="64" customFormat="1" customHeight="1" spans="2:2">
      <c r="B2048" s="68"/>
    </row>
    <row r="2049" s="64" customFormat="1" customHeight="1" spans="2:2">
      <c r="B2049" s="68"/>
    </row>
    <row r="2050" s="64" customFormat="1" customHeight="1" spans="2:2">
      <c r="B2050" s="68"/>
    </row>
    <row r="2051" s="64" customFormat="1" customHeight="1" spans="2:2">
      <c r="B2051" s="68"/>
    </row>
    <row r="2052" s="64" customFormat="1" customHeight="1" spans="2:2">
      <c r="B2052" s="68"/>
    </row>
    <row r="2053" s="64" customFormat="1" customHeight="1" spans="2:2">
      <c r="B2053" s="68"/>
    </row>
    <row r="2054" s="64" customFormat="1" customHeight="1" spans="2:2">
      <c r="B2054" s="68"/>
    </row>
    <row r="2055" s="64" customFormat="1" customHeight="1" spans="2:2">
      <c r="B2055" s="68"/>
    </row>
    <row r="2056" s="64" customFormat="1" customHeight="1" spans="2:2">
      <c r="B2056" s="68"/>
    </row>
    <row r="2057" s="64" customFormat="1" customHeight="1" spans="2:2">
      <c r="B2057" s="68"/>
    </row>
    <row r="2058" s="64" customFormat="1" customHeight="1" spans="2:2">
      <c r="B2058" s="68"/>
    </row>
    <row r="2059" s="64" customFormat="1" customHeight="1" spans="2:2">
      <c r="B2059" s="68"/>
    </row>
    <row r="2060" s="64" customFormat="1" customHeight="1" spans="2:2">
      <c r="B2060" s="68"/>
    </row>
    <row r="2061" s="64" customFormat="1" customHeight="1" spans="2:2">
      <c r="B2061" s="68"/>
    </row>
    <row r="2062" s="64" customFormat="1" customHeight="1" spans="2:2">
      <c r="B2062" s="68"/>
    </row>
    <row r="2063" s="64" customFormat="1" customHeight="1" spans="2:2">
      <c r="B2063" s="68"/>
    </row>
    <row r="2064" s="64" customFormat="1" customHeight="1" spans="2:2">
      <c r="B2064" s="68"/>
    </row>
    <row r="2065" s="64" customFormat="1" customHeight="1" spans="2:2">
      <c r="B2065" s="68"/>
    </row>
    <row r="2066" s="64" customFormat="1" customHeight="1" spans="2:2">
      <c r="B2066" s="68"/>
    </row>
    <row r="2067" s="64" customFormat="1" customHeight="1" spans="2:2">
      <c r="B2067" s="68"/>
    </row>
    <row r="2068" s="64" customFormat="1" customHeight="1" spans="2:2">
      <c r="B2068" s="68"/>
    </row>
    <row r="2069" s="64" customFormat="1" customHeight="1" spans="2:2">
      <c r="B2069" s="68"/>
    </row>
    <row r="2070" s="64" customFormat="1" customHeight="1" spans="2:2">
      <c r="B2070" s="68"/>
    </row>
    <row r="2071" s="64" customFormat="1" customHeight="1" spans="2:2">
      <c r="B2071" s="68"/>
    </row>
    <row r="2072" s="64" customFormat="1" customHeight="1" spans="2:2">
      <c r="B2072" s="68"/>
    </row>
    <row r="2073" s="64" customFormat="1" customHeight="1" spans="2:2">
      <c r="B2073" s="68"/>
    </row>
    <row r="2074" s="64" customFormat="1" customHeight="1" spans="2:2">
      <c r="B2074" s="68"/>
    </row>
    <row r="2075" s="64" customFormat="1" customHeight="1" spans="2:2">
      <c r="B2075" s="68"/>
    </row>
    <row r="2076" s="64" customFormat="1" customHeight="1" spans="2:2">
      <c r="B2076" s="68"/>
    </row>
    <row r="2077" s="64" customFormat="1" customHeight="1" spans="2:2">
      <c r="B2077" s="68"/>
    </row>
    <row r="2078" s="64" customFormat="1" customHeight="1" spans="2:2">
      <c r="B2078" s="68"/>
    </row>
    <row r="2079" s="64" customFormat="1" customHeight="1" spans="2:2">
      <c r="B2079" s="68"/>
    </row>
    <row r="2080" s="64" customFormat="1" customHeight="1" spans="2:2">
      <c r="B2080" s="68"/>
    </row>
    <row r="2081" s="64" customFormat="1" customHeight="1" spans="2:2">
      <c r="B2081" s="68"/>
    </row>
    <row r="2082" s="64" customFormat="1" customHeight="1" spans="2:2">
      <c r="B2082" s="68"/>
    </row>
    <row r="2083" s="64" customFormat="1" customHeight="1" spans="2:2">
      <c r="B2083" s="68"/>
    </row>
    <row r="2084" s="64" customFormat="1" customHeight="1" spans="2:2">
      <c r="B2084" s="68"/>
    </row>
    <row r="2085" s="64" customFormat="1" customHeight="1" spans="2:2">
      <c r="B2085" s="68"/>
    </row>
    <row r="2086" s="64" customFormat="1" customHeight="1" spans="2:2">
      <c r="B2086" s="68"/>
    </row>
    <row r="2087" s="64" customFormat="1" customHeight="1" spans="2:2">
      <c r="B2087" s="68"/>
    </row>
    <row r="2088" s="64" customFormat="1" customHeight="1" spans="2:2">
      <c r="B2088" s="68"/>
    </row>
    <row r="2089" s="64" customFormat="1" customHeight="1" spans="2:2">
      <c r="B2089" s="68"/>
    </row>
    <row r="2090" s="64" customFormat="1" customHeight="1" spans="2:2">
      <c r="B2090" s="68"/>
    </row>
    <row r="2091" s="64" customFormat="1" customHeight="1" spans="2:2">
      <c r="B2091" s="68"/>
    </row>
    <row r="2092" s="64" customFormat="1" customHeight="1" spans="2:2">
      <c r="B2092" s="68"/>
    </row>
    <row r="2093" s="64" customFormat="1" customHeight="1" spans="2:2">
      <c r="B2093" s="68"/>
    </row>
    <row r="2094" s="64" customFormat="1" customHeight="1" spans="2:2">
      <c r="B2094" s="68"/>
    </row>
    <row r="2095" s="64" customFormat="1" customHeight="1" spans="2:2">
      <c r="B2095" s="68"/>
    </row>
    <row r="2096" s="64" customFormat="1" customHeight="1" spans="2:2">
      <c r="B2096" s="68"/>
    </row>
    <row r="2097" s="64" customFormat="1" customHeight="1" spans="2:2">
      <c r="B2097" s="68"/>
    </row>
    <row r="2098" s="64" customFormat="1" customHeight="1" spans="2:2">
      <c r="B2098" s="68"/>
    </row>
    <row r="2099" s="64" customFormat="1" customHeight="1" spans="2:2">
      <c r="B2099" s="68"/>
    </row>
    <row r="2100" s="64" customFormat="1" customHeight="1" spans="2:2">
      <c r="B2100" s="68"/>
    </row>
    <row r="2101" s="64" customFormat="1" customHeight="1" spans="2:2">
      <c r="B2101" s="68"/>
    </row>
    <row r="2102" s="64" customFormat="1" customHeight="1" spans="2:2">
      <c r="B2102" s="68"/>
    </row>
    <row r="2103" s="64" customFormat="1" customHeight="1" spans="2:2">
      <c r="B2103" s="68"/>
    </row>
    <row r="2104" s="64" customFormat="1" customHeight="1" spans="2:2">
      <c r="B2104" s="68"/>
    </row>
    <row r="2105" s="64" customFormat="1" customHeight="1" spans="2:2">
      <c r="B2105" s="68"/>
    </row>
    <row r="2106" s="64" customFormat="1" customHeight="1" spans="2:2">
      <c r="B2106" s="68"/>
    </row>
    <row r="2107" s="64" customFormat="1" customHeight="1" spans="2:2">
      <c r="B2107" s="68"/>
    </row>
    <row r="2108" s="64" customFormat="1" customHeight="1" spans="2:2">
      <c r="B2108" s="68"/>
    </row>
    <row r="2109" s="64" customFormat="1" customHeight="1" spans="2:2">
      <c r="B2109" s="68"/>
    </row>
    <row r="2110" s="64" customFormat="1" customHeight="1" spans="2:2">
      <c r="B2110" s="68"/>
    </row>
    <row r="2111" s="64" customFormat="1" customHeight="1" spans="2:2">
      <c r="B2111" s="68"/>
    </row>
    <row r="2112" s="64" customFormat="1" customHeight="1" spans="2:2">
      <c r="B2112" s="68"/>
    </row>
    <row r="2113" s="64" customFormat="1" customHeight="1" spans="2:2">
      <c r="B2113" s="68"/>
    </row>
    <row r="2114" s="64" customFormat="1" customHeight="1" spans="2:2">
      <c r="B2114" s="68"/>
    </row>
    <row r="2115" s="64" customFormat="1" customHeight="1" spans="2:2">
      <c r="B2115" s="68"/>
    </row>
    <row r="2116" s="64" customFormat="1" customHeight="1" spans="2:2">
      <c r="B2116" s="68"/>
    </row>
    <row r="2117" s="64" customFormat="1" customHeight="1" spans="2:2">
      <c r="B2117" s="68"/>
    </row>
    <row r="2118" s="64" customFormat="1" customHeight="1" spans="2:2">
      <c r="B2118" s="68"/>
    </row>
    <row r="2119" s="64" customFormat="1" customHeight="1" spans="2:2">
      <c r="B2119" s="68"/>
    </row>
    <row r="2120" s="64" customFormat="1" customHeight="1" spans="2:2">
      <c r="B2120" s="68"/>
    </row>
    <row r="2121" s="64" customFormat="1" customHeight="1" spans="2:2">
      <c r="B2121" s="68"/>
    </row>
    <row r="2122" s="64" customFormat="1" customHeight="1" spans="2:2">
      <c r="B2122" s="68"/>
    </row>
    <row r="2123" s="64" customFormat="1" customHeight="1" spans="2:2">
      <c r="B2123" s="68"/>
    </row>
    <row r="2124" s="64" customFormat="1" customHeight="1" spans="2:2">
      <c r="B2124" s="68"/>
    </row>
    <row r="2125" s="64" customFormat="1" customHeight="1" spans="2:2">
      <c r="B2125" s="68"/>
    </row>
    <row r="2126" s="64" customFormat="1" customHeight="1" spans="2:2">
      <c r="B2126" s="68"/>
    </row>
    <row r="2127" s="64" customFormat="1" customHeight="1" spans="2:2">
      <c r="B2127" s="68"/>
    </row>
    <row r="2128" s="64" customFormat="1" customHeight="1" spans="2:2">
      <c r="B2128" s="68"/>
    </row>
    <row r="2129" s="64" customFormat="1" customHeight="1" spans="2:2">
      <c r="B2129" s="68"/>
    </row>
    <row r="2130" s="64" customFormat="1" customHeight="1" spans="2:2">
      <c r="B2130" s="68"/>
    </row>
    <row r="2131" s="64" customFormat="1" customHeight="1" spans="2:2">
      <c r="B2131" s="68"/>
    </row>
    <row r="2132" s="64" customFormat="1" customHeight="1" spans="2:2">
      <c r="B2132" s="68"/>
    </row>
    <row r="2133" s="64" customFormat="1" customHeight="1" spans="2:2">
      <c r="B2133" s="68"/>
    </row>
    <row r="2134" s="64" customFormat="1" customHeight="1" spans="2:2">
      <c r="B2134" s="68"/>
    </row>
    <row r="2135" s="64" customFormat="1" customHeight="1" spans="2:2">
      <c r="B2135" s="68"/>
    </row>
    <row r="2136" s="64" customFormat="1" customHeight="1" spans="2:2">
      <c r="B2136" s="68"/>
    </row>
    <row r="2137" s="64" customFormat="1" customHeight="1" spans="2:2">
      <c r="B2137" s="68"/>
    </row>
    <row r="2138" s="64" customFormat="1" customHeight="1" spans="2:2">
      <c r="B2138" s="68"/>
    </row>
    <row r="2139" s="64" customFormat="1" customHeight="1" spans="2:2">
      <c r="B2139" s="68"/>
    </row>
    <row r="2140" s="64" customFormat="1" customHeight="1" spans="2:2">
      <c r="B2140" s="68"/>
    </row>
    <row r="2141" s="64" customFormat="1" customHeight="1" spans="2:2">
      <c r="B2141" s="68"/>
    </row>
    <row r="2142" s="64" customFormat="1" customHeight="1" spans="2:2">
      <c r="B2142" s="68"/>
    </row>
    <row r="2143" s="64" customFormat="1" customHeight="1" spans="2:2">
      <c r="B2143" s="68"/>
    </row>
    <row r="2144" s="64" customFormat="1" customHeight="1" spans="2:2">
      <c r="B2144" s="68"/>
    </row>
    <row r="2145" s="64" customFormat="1" customHeight="1" spans="2:2">
      <c r="B2145" s="68"/>
    </row>
    <row r="2146" s="64" customFormat="1" customHeight="1" spans="2:2">
      <c r="B2146" s="68"/>
    </row>
    <row r="2147" s="64" customFormat="1" customHeight="1" spans="2:2">
      <c r="B2147" s="68"/>
    </row>
    <row r="2148" s="64" customFormat="1" customHeight="1" spans="2:2">
      <c r="B2148" s="68"/>
    </row>
    <row r="2149" s="64" customFormat="1" customHeight="1" spans="2:2">
      <c r="B2149" s="68"/>
    </row>
    <row r="2150" s="64" customFormat="1" customHeight="1" spans="2:2">
      <c r="B2150" s="68"/>
    </row>
    <row r="2151" s="64" customFormat="1" customHeight="1" spans="2:2">
      <c r="B2151" s="68"/>
    </row>
    <row r="2152" s="64" customFormat="1" customHeight="1" spans="2:2">
      <c r="B2152" s="68"/>
    </row>
    <row r="2153" s="64" customFormat="1" customHeight="1" spans="2:2">
      <c r="B2153" s="68"/>
    </row>
    <row r="2154" s="64" customFormat="1" customHeight="1" spans="2:2">
      <c r="B2154" s="68"/>
    </row>
    <row r="2155" s="64" customFormat="1" customHeight="1" spans="2:2">
      <c r="B2155" s="68"/>
    </row>
    <row r="2156" s="64" customFormat="1" customHeight="1" spans="2:2">
      <c r="B2156" s="68"/>
    </row>
    <row r="2157" s="64" customFormat="1" customHeight="1" spans="2:2">
      <c r="B2157" s="68"/>
    </row>
    <row r="2158" s="64" customFormat="1" customHeight="1" spans="2:2">
      <c r="B2158" s="68"/>
    </row>
    <row r="2159" s="64" customFormat="1" customHeight="1" spans="2:2">
      <c r="B2159" s="68"/>
    </row>
    <row r="2160" s="64" customFormat="1" customHeight="1" spans="2:2">
      <c r="B2160" s="68"/>
    </row>
    <row r="2161" s="64" customFormat="1" customHeight="1" spans="2:2">
      <c r="B2161" s="68"/>
    </row>
    <row r="2162" s="64" customFormat="1" customHeight="1" spans="2:2">
      <c r="B2162" s="68"/>
    </row>
    <row r="2163" s="64" customFormat="1" customHeight="1" spans="2:2">
      <c r="B2163" s="68"/>
    </row>
    <row r="2164" s="64" customFormat="1" customHeight="1" spans="2:2">
      <c r="B2164" s="68"/>
    </row>
    <row r="2165" s="64" customFormat="1" customHeight="1" spans="2:2">
      <c r="B2165" s="68"/>
    </row>
    <row r="2166" s="64" customFormat="1" customHeight="1" spans="2:2">
      <c r="B2166" s="68"/>
    </row>
    <row r="2167" s="64" customFormat="1" customHeight="1" spans="2:2">
      <c r="B2167" s="68"/>
    </row>
    <row r="2168" s="64" customFormat="1" customHeight="1" spans="2:2">
      <c r="B2168" s="68"/>
    </row>
    <row r="2169" s="64" customFormat="1" customHeight="1" spans="2:2">
      <c r="B2169" s="68"/>
    </row>
    <row r="2170" s="64" customFormat="1" customHeight="1" spans="2:2">
      <c r="B2170" s="68"/>
    </row>
    <row r="2171" s="64" customFormat="1" customHeight="1" spans="2:2">
      <c r="B2171" s="68"/>
    </row>
    <row r="2172" s="64" customFormat="1" customHeight="1" spans="2:2">
      <c r="B2172" s="68"/>
    </row>
    <row r="2173" s="64" customFormat="1" customHeight="1" spans="2:2">
      <c r="B2173" s="68"/>
    </row>
    <row r="2174" s="64" customFormat="1" customHeight="1" spans="2:2">
      <c r="B2174" s="68"/>
    </row>
    <row r="2175" s="64" customFormat="1" customHeight="1" spans="2:2">
      <c r="B2175" s="68"/>
    </row>
    <row r="2176" s="64" customFormat="1" customHeight="1" spans="2:4">
      <c r="B2176" s="68"/>
      <c r="C2176" s="66"/>
      <c r="D2176" s="66"/>
    </row>
    <row r="2177" s="64" customFormat="1" customHeight="1" spans="2:4">
      <c r="B2177" s="68"/>
      <c r="C2177" s="66"/>
      <c r="D2177" s="66"/>
    </row>
    <row r="2178" s="64" customFormat="1" customHeight="1" spans="2:4">
      <c r="B2178" s="68"/>
      <c r="C2178" s="66"/>
      <c r="D2178" s="66"/>
    </row>
    <row r="2179" s="64" customFormat="1" customHeight="1" spans="2:4">
      <c r="B2179" s="68"/>
      <c r="C2179" s="66"/>
      <c r="D2179" s="66"/>
    </row>
    <row r="2180" customHeight="1" spans="1:2">
      <c r="A2180" s="64"/>
      <c r="B2180" s="68"/>
    </row>
    <row r="2181" customHeight="1" spans="1:2">
      <c r="A2181" s="64"/>
      <c r="B2181" s="68"/>
    </row>
    <row r="2182" customHeight="1" spans="1:2">
      <c r="A2182" s="64"/>
      <c r="B2182" s="68"/>
    </row>
    <row r="2183" customHeight="1" spans="1:2">
      <c r="A2183" s="64"/>
      <c r="B2183" s="68"/>
    </row>
    <row r="2184" customHeight="1" spans="1:2">
      <c r="A2184" s="64"/>
      <c r="B2184" s="68"/>
    </row>
    <row r="2185" customHeight="1" spans="1:2">
      <c r="A2185" s="64"/>
      <c r="B2185" s="68"/>
    </row>
    <row r="2186" customHeight="1" spans="1:2">
      <c r="A2186" s="64"/>
      <c r="B2186" s="68"/>
    </row>
    <row r="2187" customHeight="1" spans="1:2">
      <c r="A2187" s="64"/>
      <c r="B2187" s="68"/>
    </row>
    <row r="2188" customHeight="1" spans="1:2">
      <c r="A2188" s="64"/>
      <c r="B2188" s="68"/>
    </row>
    <row r="2189" customHeight="1" spans="1:2">
      <c r="A2189" s="64"/>
      <c r="B2189" s="68"/>
    </row>
    <row r="2190" customHeight="1" spans="1:2">
      <c r="A2190" s="64"/>
      <c r="B2190" s="68"/>
    </row>
    <row r="2191" customHeight="1" spans="1:2">
      <c r="A2191" s="64"/>
      <c r="B2191" s="68"/>
    </row>
    <row r="2192" customHeight="1" spans="1:2">
      <c r="A2192" s="64"/>
      <c r="B2192" s="68"/>
    </row>
    <row r="2193" customHeight="1" spans="1:2">
      <c r="A2193" s="64"/>
      <c r="B2193" s="68"/>
    </row>
    <row r="2194" customHeight="1" spans="1:2">
      <c r="A2194" s="64"/>
      <c r="B2194" s="68"/>
    </row>
    <row r="2195" customHeight="1" spans="1:2">
      <c r="A2195" s="64"/>
      <c r="B2195" s="68"/>
    </row>
    <row r="2196" customHeight="1" spans="1:2">
      <c r="A2196" s="64"/>
      <c r="B2196" s="68"/>
    </row>
    <row r="2197" customHeight="1" spans="1:2">
      <c r="A2197" s="64"/>
      <c r="B2197" s="68"/>
    </row>
    <row r="2198" customHeight="1" spans="1:2">
      <c r="A2198" s="64"/>
      <c r="B2198" s="68"/>
    </row>
    <row r="2199" customHeight="1" spans="1:2">
      <c r="A2199" s="64"/>
      <c r="B2199" s="68"/>
    </row>
    <row r="2200" customHeight="1" spans="1:2">
      <c r="A2200" s="64"/>
      <c r="B2200" s="68"/>
    </row>
    <row r="2201" customHeight="1" spans="1:2">
      <c r="A2201" s="64"/>
      <c r="B2201" s="68"/>
    </row>
    <row r="2202" customHeight="1" spans="1:2">
      <c r="A2202" s="64"/>
      <c r="B2202" s="68"/>
    </row>
    <row r="2203" customHeight="1" spans="1:2">
      <c r="A2203" s="64"/>
      <c r="B2203" s="68"/>
    </row>
    <row r="2204" customHeight="1" spans="1:2">
      <c r="A2204" s="64"/>
      <c r="B2204" s="68"/>
    </row>
    <row r="2205" customHeight="1" spans="1:2">
      <c r="A2205" s="64"/>
      <c r="B2205" s="68"/>
    </row>
    <row r="2206" customHeight="1" spans="1:2">
      <c r="A2206" s="64"/>
      <c r="B2206" s="68"/>
    </row>
    <row r="2207" customHeight="1" spans="1:2">
      <c r="A2207" s="64"/>
      <c r="B2207" s="68"/>
    </row>
    <row r="2208" customHeight="1" spans="1:2">
      <c r="A2208" s="64"/>
      <c r="B2208" s="68"/>
    </row>
    <row r="2209" customHeight="1" spans="1:2">
      <c r="A2209" s="64"/>
      <c r="B2209" s="68"/>
    </row>
    <row r="2210" customHeight="1" spans="1:2">
      <c r="A2210" s="64"/>
      <c r="B2210" s="68"/>
    </row>
    <row r="2211" customHeight="1" spans="1:2">
      <c r="A2211" s="64"/>
      <c r="B2211" s="68"/>
    </row>
    <row r="2212" customHeight="1" spans="1:2">
      <c r="A2212" s="64"/>
      <c r="B2212" s="68"/>
    </row>
    <row r="2213" customHeight="1" spans="1:2">
      <c r="A2213" s="64"/>
      <c r="B2213" s="68"/>
    </row>
    <row r="2214" customHeight="1" spans="1:2">
      <c r="A2214" s="64"/>
      <c r="B2214" s="68"/>
    </row>
    <row r="2215" customHeight="1" spans="1:2">
      <c r="A2215" s="64"/>
      <c r="B2215" s="68"/>
    </row>
    <row r="2216" customHeight="1" spans="1:2">
      <c r="A2216" s="64"/>
      <c r="B2216" s="68"/>
    </row>
    <row r="2217" customHeight="1" spans="1:2">
      <c r="A2217" s="64"/>
      <c r="B2217" s="68"/>
    </row>
    <row r="2218" customHeight="1" spans="1:2">
      <c r="A2218" s="64"/>
      <c r="B2218" s="68"/>
    </row>
    <row r="2219" customHeight="1" spans="1:2">
      <c r="A2219" s="64"/>
      <c r="B2219" s="68"/>
    </row>
    <row r="2220" customHeight="1" spans="1:2">
      <c r="A2220" s="64"/>
      <c r="B2220" s="68"/>
    </row>
    <row r="2221" customHeight="1" spans="1:2">
      <c r="A2221" s="64"/>
      <c r="B2221" s="68"/>
    </row>
    <row r="2222" customHeight="1" spans="1:2">
      <c r="A2222" s="64"/>
      <c r="B2222" s="68"/>
    </row>
    <row r="2223" customHeight="1" spans="1:2">
      <c r="A2223" s="64"/>
      <c r="B2223" s="68"/>
    </row>
    <row r="2224" customHeight="1" spans="1:2">
      <c r="A2224" s="64"/>
      <c r="B2224" s="68"/>
    </row>
    <row r="2225" customHeight="1" spans="1:2">
      <c r="A2225" s="64"/>
      <c r="B2225" s="68"/>
    </row>
    <row r="2226" customHeight="1" spans="1:2">
      <c r="A2226" s="64"/>
      <c r="B2226" s="68"/>
    </row>
    <row r="2227" customHeight="1" spans="1:2">
      <c r="A2227" s="64"/>
      <c r="B2227" s="68"/>
    </row>
    <row r="2228" customHeight="1" spans="1:2">
      <c r="A2228" s="64"/>
      <c r="B2228" s="68"/>
    </row>
    <row r="2229" customHeight="1" spans="1:2">
      <c r="A2229" s="64"/>
      <c r="B2229" s="68"/>
    </row>
    <row r="2230" customHeight="1" spans="1:2">
      <c r="A2230" s="64"/>
      <c r="B2230" s="68"/>
    </row>
    <row r="2231" customHeight="1" spans="1:2">
      <c r="A2231" s="64"/>
      <c r="B2231" s="68"/>
    </row>
    <row r="2232" customHeight="1" spans="1:2">
      <c r="A2232" s="64"/>
      <c r="B2232" s="68"/>
    </row>
    <row r="2233" customHeight="1" spans="1:2">
      <c r="A2233" s="64"/>
      <c r="B2233" s="68"/>
    </row>
    <row r="2234" customHeight="1" spans="1:2">
      <c r="A2234" s="64"/>
      <c r="B2234" s="68"/>
    </row>
    <row r="2235" customHeight="1" spans="1:2">
      <c r="A2235" s="64"/>
      <c r="B2235" s="68"/>
    </row>
    <row r="2236" customHeight="1" spans="1:2">
      <c r="A2236" s="64"/>
      <c r="B2236" s="68"/>
    </row>
    <row r="2237" customHeight="1" spans="1:2">
      <c r="A2237" s="64"/>
      <c r="B2237" s="68"/>
    </row>
    <row r="2238" customHeight="1" spans="1:2">
      <c r="A2238" s="64"/>
      <c r="B2238" s="68"/>
    </row>
    <row r="2239" customHeight="1" spans="1:2">
      <c r="A2239" s="64"/>
      <c r="B2239" s="68"/>
    </row>
    <row r="2240" customHeight="1" spans="1:2">
      <c r="A2240" s="64"/>
      <c r="B2240" s="68"/>
    </row>
    <row r="2241" customHeight="1" spans="1:2">
      <c r="A2241" s="64"/>
      <c r="B2241" s="68"/>
    </row>
    <row r="2242" customHeight="1" spans="1:2">
      <c r="A2242" s="64"/>
      <c r="B2242" s="68"/>
    </row>
    <row r="2243" customHeight="1" spans="1:2">
      <c r="A2243" s="64"/>
      <c r="B2243" s="68"/>
    </row>
    <row r="2244" customHeight="1" spans="1:2">
      <c r="A2244" s="64"/>
      <c r="B2244" s="68"/>
    </row>
    <row r="2245" customHeight="1" spans="1:2">
      <c r="A2245" s="64"/>
      <c r="B2245" s="68"/>
    </row>
    <row r="2246" customHeight="1" spans="1:2">
      <c r="A2246" s="64"/>
      <c r="B2246" s="68"/>
    </row>
    <row r="2247" customHeight="1" spans="1:2">
      <c r="A2247" s="64"/>
      <c r="B2247" s="68"/>
    </row>
    <row r="2248" customHeight="1" spans="1:2">
      <c r="A2248" s="64"/>
      <c r="B2248" s="68"/>
    </row>
    <row r="2249" customHeight="1" spans="1:2">
      <c r="A2249" s="64"/>
      <c r="B2249" s="68"/>
    </row>
    <row r="2250" customHeight="1" spans="1:2">
      <c r="A2250" s="64"/>
      <c r="B2250" s="68"/>
    </row>
    <row r="2251" customHeight="1" spans="1:2">
      <c r="A2251" s="64"/>
      <c r="B2251" s="68"/>
    </row>
    <row r="2252" customHeight="1" spans="1:2">
      <c r="A2252" s="64"/>
      <c r="B2252" s="68"/>
    </row>
    <row r="2253" customHeight="1" spans="1:2">
      <c r="A2253" s="64"/>
      <c r="B2253" s="68"/>
    </row>
    <row r="2254" customHeight="1" spans="1:2">
      <c r="A2254" s="64"/>
      <c r="B2254" s="68"/>
    </row>
    <row r="2255" customHeight="1" spans="1:2">
      <c r="A2255" s="64"/>
      <c r="B2255" s="68"/>
    </row>
    <row r="2256" customHeight="1" spans="1:2">
      <c r="A2256" s="64"/>
      <c r="B2256" s="68"/>
    </row>
    <row r="2257" customHeight="1" spans="1:2">
      <c r="A2257" s="64"/>
      <c r="B2257" s="68"/>
    </row>
    <row r="2258" customHeight="1" spans="1:2">
      <c r="A2258" s="64"/>
      <c r="B2258" s="68"/>
    </row>
    <row r="2259" customHeight="1" spans="1:2">
      <c r="A2259" s="64"/>
      <c r="B2259" s="68"/>
    </row>
    <row r="2260" customHeight="1" spans="1:2">
      <c r="A2260" s="64"/>
      <c r="B2260" s="68"/>
    </row>
    <row r="2261" customHeight="1" spans="1:2">
      <c r="A2261" s="64"/>
      <c r="B2261" s="68"/>
    </row>
    <row r="2262" customHeight="1" spans="1:2">
      <c r="A2262" s="64"/>
      <c r="B2262" s="68"/>
    </row>
    <row r="2263" customHeight="1" spans="1:2">
      <c r="A2263" s="64"/>
      <c r="B2263" s="68"/>
    </row>
    <row r="2264" customHeight="1" spans="1:2">
      <c r="A2264" s="64"/>
      <c r="B2264" s="68"/>
    </row>
    <row r="2265" customHeight="1" spans="1:2">
      <c r="A2265" s="64"/>
      <c r="B2265" s="68"/>
    </row>
    <row r="2266" customHeight="1" spans="1:2">
      <c r="A2266" s="64"/>
      <c r="B2266" s="68"/>
    </row>
    <row r="2267" customHeight="1" spans="1:2">
      <c r="A2267" s="64"/>
      <c r="B2267" s="68"/>
    </row>
    <row r="2268" customHeight="1" spans="1:2">
      <c r="A2268" s="64"/>
      <c r="B2268" s="68"/>
    </row>
    <row r="2269" customHeight="1" spans="1:2">
      <c r="A2269" s="64"/>
      <c r="B2269" s="68"/>
    </row>
    <row r="2270" customHeight="1" spans="1:2">
      <c r="A2270" s="64"/>
      <c r="B2270" s="68"/>
    </row>
    <row r="2271" customHeight="1" spans="1:2">
      <c r="A2271" s="64"/>
      <c r="B2271" s="68"/>
    </row>
    <row r="2272" customHeight="1" spans="1:2">
      <c r="A2272" s="64"/>
      <c r="B2272" s="68"/>
    </row>
    <row r="2273" customHeight="1" spans="1:2">
      <c r="A2273" s="64"/>
      <c r="B2273" s="68"/>
    </row>
    <row r="2274" customHeight="1" spans="1:2">
      <c r="A2274" s="64"/>
      <c r="B2274" s="68"/>
    </row>
    <row r="2275" customHeight="1" spans="1:2">
      <c r="A2275" s="64"/>
      <c r="B2275" s="68"/>
    </row>
    <row r="2276" customHeight="1" spans="1:2">
      <c r="A2276" s="64"/>
      <c r="B2276" s="68"/>
    </row>
    <row r="2277" customHeight="1" spans="1:2">
      <c r="A2277" s="64"/>
      <c r="B2277" s="68"/>
    </row>
    <row r="2278" customHeight="1" spans="1:2">
      <c r="A2278" s="64"/>
      <c r="B2278" s="68"/>
    </row>
    <row r="2279" customHeight="1" spans="1:2">
      <c r="A2279" s="64"/>
      <c r="B2279" s="68"/>
    </row>
    <row r="2280" customHeight="1" spans="1:2">
      <c r="A2280" s="64"/>
      <c r="B2280" s="68"/>
    </row>
    <row r="2281" customHeight="1" spans="1:2">
      <c r="A2281" s="64"/>
      <c r="B2281" s="68"/>
    </row>
    <row r="2282" customHeight="1" spans="1:2">
      <c r="A2282" s="64"/>
      <c r="B2282" s="68"/>
    </row>
    <row r="2283" customHeight="1" spans="1:2">
      <c r="A2283" s="64"/>
      <c r="B2283" s="68"/>
    </row>
    <row r="2284" customHeight="1" spans="1:2">
      <c r="A2284" s="64"/>
      <c r="B2284" s="68"/>
    </row>
    <row r="2285" customHeight="1" spans="1:2">
      <c r="A2285" s="64"/>
      <c r="B2285" s="68"/>
    </row>
    <row r="2286" customHeight="1" spans="1:2">
      <c r="A2286" s="64"/>
      <c r="B2286" s="68"/>
    </row>
    <row r="2287" customHeight="1" spans="1:2">
      <c r="A2287" s="64"/>
      <c r="B2287" s="68"/>
    </row>
    <row r="2288" customHeight="1" spans="1:2">
      <c r="A2288" s="64"/>
      <c r="B2288" s="68"/>
    </row>
    <row r="2289" customHeight="1" spans="1:2">
      <c r="A2289" s="64"/>
      <c r="B2289" s="68"/>
    </row>
    <row r="2290" customHeight="1" spans="1:2">
      <c r="A2290" s="64"/>
      <c r="B2290" s="68"/>
    </row>
    <row r="2291" customHeight="1" spans="1:2">
      <c r="A2291" s="64"/>
      <c r="B2291" s="68"/>
    </row>
    <row r="2292" customHeight="1" spans="1:2">
      <c r="A2292" s="64"/>
      <c r="B2292" s="68"/>
    </row>
    <row r="2293" customHeight="1" spans="1:2">
      <c r="A2293" s="64"/>
      <c r="B2293" s="68"/>
    </row>
    <row r="2294" customHeight="1" spans="1:2">
      <c r="A2294" s="64"/>
      <c r="B2294" s="68"/>
    </row>
    <row r="2295" customHeight="1" spans="1:2">
      <c r="A2295" s="64"/>
      <c r="B2295" s="68"/>
    </row>
    <row r="2296" customHeight="1" spans="1:2">
      <c r="A2296" s="64"/>
      <c r="B2296" s="68"/>
    </row>
    <row r="2297" customHeight="1" spans="1:2">
      <c r="A2297" s="64"/>
      <c r="B2297" s="68"/>
    </row>
    <row r="2298" customHeight="1" spans="1:2">
      <c r="A2298" s="64"/>
      <c r="B2298" s="68"/>
    </row>
    <row r="2299" customHeight="1" spans="1:2">
      <c r="A2299" s="64"/>
      <c r="B2299" s="68"/>
    </row>
    <row r="2300" customHeight="1" spans="1:2">
      <c r="A2300" s="64"/>
      <c r="B2300" s="68"/>
    </row>
    <row r="2301" customHeight="1" spans="1:2">
      <c r="A2301" s="64"/>
      <c r="B2301" s="68"/>
    </row>
    <row r="2302" customHeight="1" spans="1:2">
      <c r="A2302" s="64"/>
      <c r="B2302" s="68"/>
    </row>
    <row r="2303" customHeight="1" spans="1:2">
      <c r="A2303" s="64"/>
      <c r="B2303" s="68"/>
    </row>
    <row r="2304" customHeight="1" spans="1:2">
      <c r="A2304" s="64"/>
      <c r="B2304" s="68"/>
    </row>
    <row r="2305" customHeight="1" spans="1:2">
      <c r="A2305" s="64"/>
      <c r="B2305" s="68"/>
    </row>
    <row r="2306" customHeight="1" spans="1:2">
      <c r="A2306" s="64"/>
      <c r="B2306" s="68"/>
    </row>
    <row r="2307" customHeight="1" spans="1:2">
      <c r="A2307" s="64"/>
      <c r="B2307" s="68"/>
    </row>
    <row r="2308" customHeight="1" spans="1:2">
      <c r="A2308" s="64"/>
      <c r="B2308" s="68"/>
    </row>
    <row r="2309" customHeight="1" spans="1:2">
      <c r="A2309" s="64"/>
      <c r="B2309" s="68"/>
    </row>
    <row r="2310" customHeight="1" spans="1:2">
      <c r="A2310" s="64"/>
      <c r="B2310" s="68"/>
    </row>
    <row r="2311" customHeight="1" spans="1:2">
      <c r="A2311" s="64"/>
      <c r="B2311" s="68"/>
    </row>
    <row r="2312" customHeight="1" spans="1:2">
      <c r="A2312" s="64"/>
      <c r="B2312" s="68"/>
    </row>
    <row r="2313" customHeight="1" spans="1:2">
      <c r="A2313" s="64"/>
      <c r="B2313" s="68"/>
    </row>
    <row r="2314" customHeight="1" spans="1:2">
      <c r="A2314" s="64"/>
      <c r="B2314" s="68"/>
    </row>
    <row r="2315" customHeight="1" spans="1:2">
      <c r="A2315" s="64"/>
      <c r="B2315" s="68"/>
    </row>
    <row r="2316" customHeight="1" spans="1:2">
      <c r="A2316" s="64"/>
      <c r="B2316" s="68"/>
    </row>
    <row r="2317" customHeight="1" spans="1:2">
      <c r="A2317" s="64"/>
      <c r="B2317" s="68"/>
    </row>
    <row r="2318" customHeight="1" spans="1:2">
      <c r="A2318" s="64"/>
      <c r="B2318" s="68"/>
    </row>
    <row r="2319" customHeight="1" spans="1:2">
      <c r="A2319" s="64"/>
      <c r="B2319" s="68"/>
    </row>
    <row r="2320" customHeight="1" spans="1:2">
      <c r="A2320" s="64"/>
      <c r="B2320" s="68"/>
    </row>
    <row r="2321" customHeight="1" spans="1:2">
      <c r="A2321" s="64"/>
      <c r="B2321" s="68"/>
    </row>
    <row r="2322" customHeight="1" spans="1:2">
      <c r="A2322" s="64"/>
      <c r="B2322" s="68"/>
    </row>
    <row r="2323" customHeight="1" spans="1:2">
      <c r="A2323" s="64"/>
      <c r="B2323" s="68"/>
    </row>
    <row r="2324" customHeight="1" spans="1:2">
      <c r="A2324" s="64"/>
      <c r="B2324" s="68"/>
    </row>
    <row r="2325" customHeight="1" spans="1:2">
      <c r="A2325" s="64"/>
      <c r="B2325" s="68"/>
    </row>
    <row r="2326" customHeight="1" spans="1:2">
      <c r="A2326" s="64"/>
      <c r="B2326" s="68"/>
    </row>
    <row r="2327" customHeight="1" spans="1:2">
      <c r="A2327" s="64"/>
      <c r="B2327" s="68"/>
    </row>
    <row r="2328" customHeight="1" spans="1:2">
      <c r="A2328" s="64"/>
      <c r="B2328" s="68"/>
    </row>
    <row r="2329" customHeight="1" spans="1:2">
      <c r="A2329" s="64"/>
      <c r="B2329" s="68"/>
    </row>
    <row r="2330" customHeight="1" spans="1:2">
      <c r="A2330" s="64"/>
      <c r="B2330" s="68"/>
    </row>
    <row r="2331" customHeight="1" spans="1:2">
      <c r="A2331" s="64"/>
      <c r="B2331" s="68"/>
    </row>
    <row r="2332" customHeight="1" spans="1:2">
      <c r="A2332" s="64"/>
      <c r="B2332" s="68"/>
    </row>
    <row r="2333" customHeight="1" spans="1:2">
      <c r="A2333" s="64"/>
      <c r="B2333" s="68"/>
    </row>
    <row r="2334" customHeight="1" spans="1:2">
      <c r="A2334" s="64"/>
      <c r="B2334" s="68"/>
    </row>
    <row r="2335" customHeight="1" spans="1:2">
      <c r="A2335" s="64"/>
      <c r="B2335" s="68"/>
    </row>
    <row r="2336" customHeight="1" spans="1:2">
      <c r="A2336" s="64"/>
      <c r="B2336" s="68"/>
    </row>
    <row r="2337" customHeight="1" spans="1:2">
      <c r="A2337" s="64"/>
      <c r="B2337" s="68"/>
    </row>
    <row r="2338" customHeight="1" spans="1:2">
      <c r="A2338" s="64"/>
      <c r="B2338" s="68"/>
    </row>
    <row r="2339" customHeight="1" spans="1:2">
      <c r="A2339" s="64"/>
      <c r="B2339" s="68"/>
    </row>
    <row r="2340" customHeight="1" spans="1:2">
      <c r="A2340" s="64"/>
      <c r="B2340" s="68"/>
    </row>
    <row r="2341" customHeight="1" spans="1:2">
      <c r="A2341" s="64"/>
      <c r="B2341" s="68"/>
    </row>
    <row r="2342" customHeight="1" spans="1:2">
      <c r="A2342" s="64"/>
      <c r="B2342" s="68"/>
    </row>
    <row r="2343" customHeight="1" spans="1:2">
      <c r="A2343" s="64"/>
      <c r="B2343" s="68"/>
    </row>
    <row r="2344" customHeight="1" spans="1:2">
      <c r="A2344" s="64"/>
      <c r="B2344" s="68"/>
    </row>
    <row r="2345" customHeight="1" spans="1:2">
      <c r="A2345" s="64"/>
      <c r="B2345" s="68"/>
    </row>
    <row r="2346" customHeight="1" spans="1:2">
      <c r="A2346" s="64"/>
      <c r="B2346" s="68"/>
    </row>
    <row r="2347" customHeight="1" spans="1:2">
      <c r="A2347" s="64"/>
      <c r="B2347" s="68"/>
    </row>
    <row r="2348" customHeight="1" spans="1:2">
      <c r="A2348" s="64"/>
      <c r="B2348" s="68"/>
    </row>
    <row r="2349" customHeight="1" spans="1:2">
      <c r="A2349" s="64"/>
      <c r="B2349" s="68"/>
    </row>
    <row r="2350" customHeight="1" spans="1:2">
      <c r="A2350" s="64"/>
      <c r="B2350" s="68"/>
    </row>
    <row r="2351" customHeight="1" spans="1:2">
      <c r="A2351" s="64"/>
      <c r="B2351" s="68"/>
    </row>
    <row r="2352" customHeight="1" spans="1:2">
      <c r="A2352" s="64"/>
      <c r="B2352" s="68"/>
    </row>
    <row r="2353" customHeight="1" spans="1:2">
      <c r="A2353" s="64"/>
      <c r="B2353" s="68"/>
    </row>
    <row r="2354" customHeight="1" spans="1:2">
      <c r="A2354" s="64"/>
      <c r="B2354" s="68"/>
    </row>
    <row r="2355" customHeight="1" spans="1:2">
      <c r="A2355" s="64"/>
      <c r="B2355" s="68"/>
    </row>
    <row r="2356" customHeight="1" spans="1:2">
      <c r="A2356" s="64"/>
      <c r="B2356" s="68"/>
    </row>
    <row r="2357" customHeight="1" spans="1:2">
      <c r="A2357" s="64"/>
      <c r="B2357" s="68"/>
    </row>
    <row r="2358" customHeight="1" spans="1:2">
      <c r="A2358" s="64"/>
      <c r="B2358" s="68"/>
    </row>
    <row r="2359" customHeight="1" spans="1:2">
      <c r="A2359" s="64"/>
      <c r="B2359" s="68"/>
    </row>
    <row r="2360" customHeight="1" spans="1:2">
      <c r="A2360" s="64"/>
      <c r="B2360" s="68"/>
    </row>
    <row r="2361" customHeight="1" spans="1:2">
      <c r="A2361" s="64"/>
      <c r="B2361" s="68"/>
    </row>
    <row r="2362" customHeight="1" spans="1:2">
      <c r="A2362" s="64"/>
      <c r="B2362" s="68"/>
    </row>
    <row r="2363" customHeight="1" spans="1:2">
      <c r="A2363" s="64"/>
      <c r="B2363" s="68"/>
    </row>
    <row r="2364" customHeight="1" spans="1:2">
      <c r="A2364" s="64"/>
      <c r="B2364" s="68"/>
    </row>
    <row r="2365" customHeight="1" spans="1:2">
      <c r="A2365" s="64"/>
      <c r="B2365" s="68"/>
    </row>
    <row r="2366" customHeight="1" spans="1:2">
      <c r="A2366" s="64"/>
      <c r="B2366" s="68"/>
    </row>
    <row r="2367" customHeight="1" spans="1:2">
      <c r="A2367" s="64"/>
      <c r="B2367" s="68"/>
    </row>
    <row r="2368" customHeight="1" spans="1:2">
      <c r="A2368" s="64"/>
      <c r="B2368" s="68"/>
    </row>
    <row r="2369" customHeight="1" spans="1:2">
      <c r="A2369" s="64"/>
      <c r="B2369" s="68"/>
    </row>
    <row r="2370" customHeight="1" spans="1:2">
      <c r="A2370" s="64"/>
      <c r="B2370" s="68"/>
    </row>
    <row r="2371" customHeight="1" spans="1:2">
      <c r="A2371" s="64"/>
      <c r="B2371" s="68"/>
    </row>
    <row r="2372" customHeight="1" spans="1:2">
      <c r="A2372" s="64"/>
      <c r="B2372" s="68"/>
    </row>
    <row r="2373" customHeight="1" spans="1:2">
      <c r="A2373" s="64"/>
      <c r="B2373" s="68"/>
    </row>
    <row r="2374" customHeight="1" spans="1:2">
      <c r="A2374" s="64"/>
      <c r="B2374" s="68"/>
    </row>
    <row r="2375" customHeight="1" spans="1:2">
      <c r="A2375" s="64"/>
      <c r="B2375" s="68"/>
    </row>
    <row r="2376" customHeight="1" spans="1:2">
      <c r="A2376" s="64"/>
      <c r="B2376" s="68"/>
    </row>
    <row r="2377" customHeight="1" spans="1:2">
      <c r="A2377" s="64"/>
      <c r="B2377" s="68"/>
    </row>
    <row r="2378" customHeight="1" spans="1:2">
      <c r="A2378" s="64"/>
      <c r="B2378" s="68"/>
    </row>
    <row r="2379" customHeight="1" spans="1:2">
      <c r="A2379" s="64"/>
      <c r="B2379" s="68"/>
    </row>
    <row r="2380" customHeight="1" spans="1:2">
      <c r="A2380" s="64"/>
      <c r="B2380" s="68"/>
    </row>
    <row r="2381" customHeight="1" spans="1:2">
      <c r="A2381" s="64"/>
      <c r="B2381" s="68"/>
    </row>
    <row r="2382" customHeight="1" spans="1:2">
      <c r="A2382" s="64"/>
      <c r="B2382" s="68"/>
    </row>
    <row r="2383" customHeight="1" spans="1:2">
      <c r="A2383" s="64"/>
      <c r="B2383" s="68"/>
    </row>
    <row r="2384" customHeight="1" spans="1:2">
      <c r="A2384" s="64"/>
      <c r="B2384" s="68"/>
    </row>
    <row r="2385" customHeight="1" spans="1:2">
      <c r="A2385" s="64"/>
      <c r="B2385" s="68"/>
    </row>
    <row r="2386" customHeight="1" spans="1:2">
      <c r="A2386" s="64"/>
      <c r="B2386" s="68"/>
    </row>
    <row r="2387" customHeight="1" spans="1:2">
      <c r="A2387" s="64"/>
      <c r="B2387" s="68"/>
    </row>
    <row r="2388" customHeight="1" spans="1:2">
      <c r="A2388" s="64"/>
      <c r="B2388" s="68"/>
    </row>
    <row r="2389" customHeight="1" spans="1:2">
      <c r="A2389" s="64"/>
      <c r="B2389" s="68"/>
    </row>
    <row r="2390" customHeight="1" spans="1:2">
      <c r="A2390" s="64"/>
      <c r="B2390" s="68"/>
    </row>
    <row r="2391" customHeight="1" spans="1:2">
      <c r="A2391" s="64"/>
      <c r="B2391" s="68"/>
    </row>
    <row r="2392" customHeight="1" spans="1:2">
      <c r="A2392" s="64"/>
      <c r="B2392" s="68"/>
    </row>
    <row r="2393" customHeight="1" spans="1:2">
      <c r="A2393" s="64"/>
      <c r="B2393" s="68"/>
    </row>
    <row r="2394" customHeight="1" spans="1:2">
      <c r="A2394" s="64"/>
      <c r="B2394" s="68"/>
    </row>
    <row r="2395" customHeight="1" spans="1:2">
      <c r="A2395" s="64"/>
      <c r="B2395" s="68"/>
    </row>
    <row r="2396" customHeight="1" spans="1:2">
      <c r="A2396" s="64"/>
      <c r="B2396" s="68"/>
    </row>
    <row r="2397" customHeight="1" spans="1:2">
      <c r="A2397" s="64"/>
      <c r="B2397" s="68"/>
    </row>
    <row r="2398" customHeight="1" spans="1:2">
      <c r="A2398" s="64"/>
      <c r="B2398" s="68"/>
    </row>
    <row r="2399" customHeight="1" spans="1:2">
      <c r="A2399" s="64"/>
      <c r="B2399" s="68"/>
    </row>
    <row r="2400" customHeight="1" spans="1:2">
      <c r="A2400" s="64"/>
      <c r="B2400" s="68"/>
    </row>
    <row r="2401" customHeight="1" spans="1:2">
      <c r="A2401" s="64"/>
      <c r="B2401" s="68"/>
    </row>
    <row r="2402" customHeight="1" spans="1:2">
      <c r="A2402" s="64"/>
      <c r="B2402" s="68"/>
    </row>
    <row r="2403" customHeight="1" spans="1:2">
      <c r="A2403" s="64"/>
      <c r="B2403" s="68"/>
    </row>
    <row r="2404" customHeight="1" spans="1:2">
      <c r="A2404" s="64"/>
      <c r="B2404" s="68"/>
    </row>
    <row r="2405" customHeight="1" spans="1:2">
      <c r="A2405" s="64"/>
      <c r="B2405" s="68"/>
    </row>
    <row r="2406" customHeight="1" spans="1:2">
      <c r="A2406" s="64"/>
      <c r="B2406" s="68"/>
    </row>
    <row r="2407" customHeight="1" spans="1:2">
      <c r="A2407" s="64"/>
      <c r="B2407" s="68"/>
    </row>
    <row r="2408" customHeight="1" spans="1:2">
      <c r="A2408" s="64"/>
      <c r="B2408" s="68"/>
    </row>
    <row r="2409" customHeight="1" spans="1:2">
      <c r="A2409" s="64"/>
      <c r="B2409" s="68"/>
    </row>
    <row r="2410" customHeight="1" spans="1:2">
      <c r="A2410" s="64"/>
      <c r="B2410" s="68"/>
    </row>
    <row r="2411" customHeight="1" spans="1:2">
      <c r="A2411" s="64"/>
      <c r="B2411" s="68"/>
    </row>
    <row r="2412" customHeight="1" spans="1:2">
      <c r="A2412" s="64"/>
      <c r="B2412" s="68"/>
    </row>
    <row r="2413" customHeight="1" spans="1:2">
      <c r="A2413" s="64"/>
      <c r="B2413" s="68"/>
    </row>
    <row r="2414" customHeight="1" spans="1:2">
      <c r="A2414" s="64"/>
      <c r="B2414" s="68"/>
    </row>
    <row r="2415" customHeight="1" spans="1:2">
      <c r="A2415" s="64"/>
      <c r="B2415" s="68"/>
    </row>
    <row r="2416" customHeight="1" spans="1:2">
      <c r="A2416" s="64"/>
      <c r="B2416" s="68"/>
    </row>
    <row r="2417" customHeight="1" spans="1:2">
      <c r="A2417" s="64"/>
      <c r="B2417" s="68"/>
    </row>
    <row r="2418" customHeight="1" spans="1:2">
      <c r="A2418" s="64"/>
      <c r="B2418" s="68"/>
    </row>
    <row r="2419" customHeight="1" spans="1:2">
      <c r="A2419" s="64"/>
      <c r="B2419" s="68"/>
    </row>
    <row r="2420" customHeight="1" spans="1:2">
      <c r="A2420" s="64"/>
      <c r="B2420" s="68"/>
    </row>
    <row r="2421" customHeight="1" spans="1:2">
      <c r="A2421" s="64"/>
      <c r="B2421" s="68"/>
    </row>
    <row r="2422" customHeight="1" spans="1:2">
      <c r="A2422" s="64"/>
      <c r="B2422" s="68"/>
    </row>
    <row r="2423" customHeight="1" spans="1:2">
      <c r="A2423" s="64"/>
      <c r="B2423" s="68"/>
    </row>
    <row r="2424" customHeight="1" spans="1:2">
      <c r="A2424" s="64"/>
      <c r="B2424" s="68"/>
    </row>
    <row r="2425" customHeight="1" spans="1:2">
      <c r="A2425" s="64"/>
      <c r="B2425" s="68"/>
    </row>
    <row r="2426" customHeight="1" spans="1:2">
      <c r="A2426" s="64"/>
      <c r="B2426" s="68"/>
    </row>
    <row r="2427" customHeight="1" spans="1:2">
      <c r="A2427" s="64"/>
      <c r="B2427" s="68"/>
    </row>
    <row r="2428" customHeight="1" spans="1:2">
      <c r="A2428" s="64"/>
      <c r="B2428" s="68"/>
    </row>
    <row r="2429" customHeight="1" spans="1:2">
      <c r="A2429" s="64"/>
      <c r="B2429" s="68"/>
    </row>
    <row r="2430" customHeight="1" spans="1:2">
      <c r="A2430" s="64"/>
      <c r="B2430" s="68"/>
    </row>
    <row r="2431" customHeight="1" spans="1:2">
      <c r="A2431" s="64"/>
      <c r="B2431" s="68"/>
    </row>
    <row r="2432" customHeight="1" spans="1:2">
      <c r="A2432" s="64"/>
      <c r="B2432" s="68"/>
    </row>
    <row r="2433" customHeight="1" spans="1:2">
      <c r="A2433" s="64"/>
      <c r="B2433" s="68"/>
    </row>
    <row r="2434" customHeight="1" spans="1:2">
      <c r="A2434" s="64"/>
      <c r="B2434" s="68"/>
    </row>
    <row r="2435" customHeight="1" spans="1:2">
      <c r="A2435" s="64"/>
      <c r="B2435" s="68"/>
    </row>
    <row r="2436" customHeight="1" spans="1:2">
      <c r="A2436" s="64"/>
      <c r="B2436" s="68"/>
    </row>
    <row r="2437" customHeight="1" spans="1:2">
      <c r="A2437" s="64"/>
      <c r="B2437" s="68"/>
    </row>
    <row r="2438" customHeight="1" spans="1:2">
      <c r="A2438" s="64"/>
      <c r="B2438" s="68"/>
    </row>
    <row r="2439" customHeight="1" spans="1:2">
      <c r="A2439" s="64"/>
      <c r="B2439" s="68"/>
    </row>
    <row r="2440" customHeight="1" spans="1:2">
      <c r="A2440" s="64"/>
      <c r="B2440" s="68"/>
    </row>
    <row r="2441" customHeight="1" spans="1:2">
      <c r="A2441" s="64"/>
      <c r="B2441" s="68"/>
    </row>
    <row r="2442" customHeight="1" spans="1:2">
      <c r="A2442" s="64"/>
      <c r="B2442" s="68"/>
    </row>
    <row r="2443" customHeight="1" spans="1:2">
      <c r="A2443" s="64"/>
      <c r="B2443" s="68"/>
    </row>
    <row r="2444" customHeight="1" spans="1:2">
      <c r="A2444" s="64"/>
      <c r="B2444" s="68"/>
    </row>
    <row r="2445" customHeight="1" spans="1:2">
      <c r="A2445" s="64"/>
      <c r="B2445" s="68"/>
    </row>
    <row r="2446" customHeight="1" spans="1:2">
      <c r="A2446" s="64"/>
      <c r="B2446" s="68"/>
    </row>
    <row r="2447" customHeight="1" spans="1:2">
      <c r="A2447" s="64"/>
      <c r="B2447" s="68"/>
    </row>
    <row r="2448" customHeight="1" spans="1:2">
      <c r="A2448" s="64"/>
      <c r="B2448" s="68"/>
    </row>
    <row r="2449" customHeight="1" spans="1:2">
      <c r="A2449" s="64"/>
      <c r="B2449" s="68"/>
    </row>
    <row r="2450" customHeight="1" spans="1:2">
      <c r="A2450" s="64"/>
      <c r="B2450" s="68"/>
    </row>
    <row r="2451" customHeight="1" spans="1:2">
      <c r="A2451" s="64"/>
      <c r="B2451" s="68"/>
    </row>
    <row r="2452" customHeight="1" spans="1:2">
      <c r="A2452" s="64"/>
      <c r="B2452" s="68"/>
    </row>
    <row r="2453" customHeight="1" spans="1:2">
      <c r="A2453" s="64"/>
      <c r="B2453" s="68"/>
    </row>
    <row r="2454" customHeight="1" spans="1:2">
      <c r="A2454" s="64"/>
      <c r="B2454" s="68"/>
    </row>
    <row r="2455" customHeight="1" spans="1:2">
      <c r="A2455" s="64"/>
      <c r="B2455" s="68"/>
    </row>
    <row r="2456" customHeight="1" spans="1:2">
      <c r="A2456" s="64"/>
      <c r="B2456" s="68"/>
    </row>
    <row r="2457" customHeight="1" spans="1:2">
      <c r="A2457" s="64"/>
      <c r="B2457" s="68"/>
    </row>
    <row r="2458" customHeight="1" spans="1:2">
      <c r="A2458" s="64"/>
      <c r="B2458" s="68"/>
    </row>
    <row r="2459" customHeight="1" spans="1:2">
      <c r="A2459" s="64"/>
      <c r="B2459" s="68"/>
    </row>
    <row r="2460" customHeight="1" spans="1:2">
      <c r="A2460" s="64"/>
      <c r="B2460" s="68"/>
    </row>
    <row r="2461" customHeight="1" spans="1:2">
      <c r="A2461" s="64"/>
      <c r="B2461" s="68"/>
    </row>
    <row r="2462" customHeight="1" spans="1:2">
      <c r="A2462" s="64"/>
      <c r="B2462" s="68"/>
    </row>
    <row r="2463" customHeight="1" spans="1:2">
      <c r="A2463" s="64"/>
      <c r="B2463" s="68"/>
    </row>
    <row r="2464" customHeight="1" spans="1:2">
      <c r="A2464" s="64"/>
      <c r="B2464" s="68"/>
    </row>
    <row r="2465" customHeight="1" spans="1:2">
      <c r="A2465" s="64"/>
      <c r="B2465" s="68"/>
    </row>
    <row r="2466" customHeight="1" spans="1:2">
      <c r="A2466" s="64"/>
      <c r="B2466" s="68"/>
    </row>
    <row r="2467" customHeight="1" spans="1:2">
      <c r="A2467" s="64"/>
      <c r="B2467" s="68"/>
    </row>
    <row r="2468" customHeight="1" spans="1:2">
      <c r="A2468" s="64"/>
      <c r="B2468" s="68"/>
    </row>
    <row r="2469" customHeight="1" spans="1:2">
      <c r="A2469" s="64"/>
      <c r="B2469" s="68"/>
    </row>
    <row r="2470" customHeight="1" spans="1:2">
      <c r="A2470" s="64"/>
      <c r="B2470" s="68"/>
    </row>
    <row r="2471" customHeight="1" spans="1:2">
      <c r="A2471" s="64"/>
      <c r="B2471" s="68"/>
    </row>
    <row r="2472" customHeight="1" spans="1:2">
      <c r="A2472" s="64"/>
      <c r="B2472" s="68"/>
    </row>
    <row r="2473" customHeight="1" spans="1:2">
      <c r="A2473" s="64"/>
      <c r="B2473" s="68"/>
    </row>
    <row r="2474" customHeight="1" spans="1:2">
      <c r="A2474" s="64"/>
      <c r="B2474" s="68"/>
    </row>
    <row r="2475" customHeight="1" spans="1:2">
      <c r="A2475" s="64"/>
      <c r="B2475" s="68"/>
    </row>
    <row r="2476" customHeight="1" spans="1:2">
      <c r="A2476" s="64"/>
      <c r="B2476" s="68"/>
    </row>
    <row r="2477" customHeight="1" spans="1:2">
      <c r="A2477" s="64"/>
      <c r="B2477" s="68"/>
    </row>
    <row r="2478" customHeight="1" spans="1:2">
      <c r="A2478" s="64"/>
      <c r="B2478" s="68"/>
    </row>
    <row r="2479" customHeight="1" spans="1:2">
      <c r="A2479" s="64"/>
      <c r="B2479" s="68"/>
    </row>
    <row r="2480" customHeight="1" spans="1:2">
      <c r="A2480" s="64"/>
      <c r="B2480" s="68"/>
    </row>
    <row r="2481" customHeight="1" spans="1:2">
      <c r="A2481" s="64"/>
      <c r="B2481" s="68"/>
    </row>
    <row r="2482" customHeight="1" spans="1:2">
      <c r="A2482" s="64"/>
      <c r="B2482" s="68"/>
    </row>
    <row r="2483" customHeight="1" spans="1:2">
      <c r="A2483" s="64"/>
      <c r="B2483" s="68"/>
    </row>
    <row r="2484" customHeight="1" spans="1:2">
      <c r="A2484" s="64"/>
      <c r="B2484" s="68"/>
    </row>
    <row r="2485" customHeight="1" spans="1:2">
      <c r="A2485" s="64"/>
      <c r="B2485" s="68"/>
    </row>
    <row r="2486" customHeight="1" spans="1:2">
      <c r="A2486" s="64"/>
      <c r="B2486" s="68"/>
    </row>
    <row r="2487" customHeight="1" spans="1:2">
      <c r="A2487" s="64"/>
      <c r="B2487" s="68"/>
    </row>
    <row r="2488" customHeight="1" spans="1:2">
      <c r="A2488" s="64"/>
      <c r="B2488" s="68"/>
    </row>
    <row r="2489" customHeight="1" spans="1:2">
      <c r="A2489" s="64"/>
      <c r="B2489" s="68"/>
    </row>
    <row r="2490" customHeight="1" spans="1:2">
      <c r="A2490" s="64"/>
      <c r="B2490" s="68"/>
    </row>
    <row r="2491" customHeight="1" spans="1:2">
      <c r="A2491" s="64"/>
      <c r="B2491" s="68"/>
    </row>
    <row r="2492" customHeight="1" spans="1:2">
      <c r="A2492" s="64"/>
      <c r="B2492" s="68"/>
    </row>
    <row r="2493" customHeight="1" spans="1:2">
      <c r="A2493" s="64"/>
      <c r="B2493" s="68"/>
    </row>
    <row r="2494" customHeight="1" spans="1:2">
      <c r="A2494" s="64"/>
      <c r="B2494" s="68"/>
    </row>
    <row r="2495" customHeight="1" spans="1:2">
      <c r="A2495" s="64"/>
      <c r="B2495" s="68"/>
    </row>
    <row r="2496" customHeight="1" spans="1:2">
      <c r="A2496" s="64"/>
      <c r="B2496" s="68"/>
    </row>
    <row r="2497" customHeight="1" spans="1:2">
      <c r="A2497" s="64"/>
      <c r="B2497" s="68"/>
    </row>
    <row r="2498" customHeight="1" spans="1:2">
      <c r="A2498" s="64"/>
      <c r="B2498" s="68"/>
    </row>
    <row r="2499" customHeight="1" spans="1:2">
      <c r="A2499" s="64"/>
      <c r="B2499" s="68"/>
    </row>
    <row r="2500" customHeight="1" spans="1:2">
      <c r="A2500" s="64"/>
      <c r="B2500" s="68"/>
    </row>
    <row r="2501" customHeight="1" spans="1:2">
      <c r="A2501" s="64"/>
      <c r="B2501" s="68"/>
    </row>
    <row r="2502" customHeight="1" spans="1:2">
      <c r="A2502" s="64"/>
      <c r="B2502" s="68"/>
    </row>
    <row r="2503" customHeight="1" spans="1:2">
      <c r="A2503" s="64"/>
      <c r="B2503" s="68"/>
    </row>
    <row r="2504" customHeight="1" spans="1:2">
      <c r="A2504" s="64"/>
      <c r="B2504" s="68"/>
    </row>
    <row r="2505" customHeight="1" spans="1:2">
      <c r="A2505" s="64"/>
      <c r="B2505" s="68"/>
    </row>
    <row r="2506" customHeight="1" spans="1:2">
      <c r="A2506" s="64"/>
      <c r="B2506" s="68"/>
    </row>
    <row r="2507" customHeight="1" spans="1:2">
      <c r="A2507" s="64"/>
      <c r="B2507" s="68"/>
    </row>
    <row r="2508" customHeight="1" spans="1:2">
      <c r="A2508" s="64"/>
      <c r="B2508" s="68"/>
    </row>
    <row r="2509" customHeight="1" spans="1:2">
      <c r="A2509" s="64"/>
      <c r="B2509" s="68"/>
    </row>
    <row r="2510" customHeight="1" spans="1:2">
      <c r="A2510" s="64"/>
      <c r="B2510" s="68"/>
    </row>
    <row r="2511" customHeight="1" spans="1:2">
      <c r="A2511" s="64"/>
      <c r="B2511" s="68"/>
    </row>
    <row r="2512" customHeight="1" spans="1:2">
      <c r="A2512" s="64"/>
      <c r="B2512" s="68"/>
    </row>
    <row r="2513" customHeight="1" spans="1:2">
      <c r="A2513" s="64"/>
      <c r="B2513" s="68"/>
    </row>
    <row r="2514" customHeight="1" spans="1:2">
      <c r="A2514" s="64"/>
      <c r="B2514" s="68"/>
    </row>
    <row r="2515" customHeight="1" spans="1:2">
      <c r="A2515" s="64"/>
      <c r="B2515" s="68"/>
    </row>
    <row r="2516" customHeight="1" spans="1:2">
      <c r="A2516" s="64"/>
      <c r="B2516" s="68"/>
    </row>
    <row r="2517" customHeight="1" spans="1:2">
      <c r="A2517" s="64"/>
      <c r="B2517" s="68"/>
    </row>
    <row r="2518" customHeight="1" spans="1:2">
      <c r="A2518" s="64"/>
      <c r="B2518" s="68"/>
    </row>
    <row r="2519" customHeight="1" spans="1:2">
      <c r="A2519" s="64"/>
      <c r="B2519" s="68"/>
    </row>
    <row r="2520" customHeight="1" spans="1:2">
      <c r="A2520" s="64"/>
      <c r="B2520" s="68"/>
    </row>
    <row r="2521" customHeight="1" spans="1:2">
      <c r="A2521" s="64"/>
      <c r="B2521" s="68"/>
    </row>
    <row r="2522" customHeight="1" spans="1:2">
      <c r="A2522" s="64"/>
      <c r="B2522" s="68"/>
    </row>
    <row r="2523" customHeight="1" spans="1:2">
      <c r="A2523" s="64"/>
      <c r="B2523" s="68"/>
    </row>
    <row r="2524" customHeight="1" spans="1:2">
      <c r="A2524" s="64"/>
      <c r="B2524" s="68"/>
    </row>
    <row r="2525" customHeight="1" spans="1:2">
      <c r="A2525" s="64"/>
      <c r="B2525" s="68"/>
    </row>
    <row r="2526" customHeight="1" spans="1:2">
      <c r="A2526" s="64"/>
      <c r="B2526" s="68"/>
    </row>
    <row r="2527" customHeight="1" spans="1:2">
      <c r="A2527" s="64"/>
      <c r="B2527" s="68"/>
    </row>
    <row r="2528" customHeight="1" spans="1:2">
      <c r="A2528" s="64"/>
      <c r="B2528" s="68"/>
    </row>
    <row r="2529" customHeight="1" spans="1:2">
      <c r="A2529" s="64"/>
      <c r="B2529" s="68"/>
    </row>
    <row r="2530" customHeight="1" spans="1:2">
      <c r="A2530" s="64"/>
      <c r="B2530" s="68"/>
    </row>
    <row r="2531" customHeight="1" spans="1:2">
      <c r="A2531" s="64"/>
      <c r="B2531" s="68"/>
    </row>
    <row r="2532" customHeight="1" spans="1:2">
      <c r="A2532" s="64"/>
      <c r="B2532" s="68"/>
    </row>
    <row r="2533" customHeight="1" spans="1:2">
      <c r="A2533" s="64"/>
      <c r="B2533" s="68"/>
    </row>
    <row r="2534" customHeight="1" spans="1:2">
      <c r="A2534" s="64"/>
      <c r="B2534" s="68"/>
    </row>
    <row r="2535" customHeight="1" spans="1:2">
      <c r="A2535" s="64"/>
      <c r="B2535" s="68"/>
    </row>
    <row r="2536" customHeight="1" spans="1:2">
      <c r="A2536" s="64"/>
      <c r="B2536" s="68"/>
    </row>
    <row r="2537" customHeight="1" spans="1:2">
      <c r="A2537" s="64"/>
      <c r="B2537" s="68"/>
    </row>
    <row r="2538" customHeight="1" spans="1:2">
      <c r="A2538" s="64"/>
      <c r="B2538" s="68"/>
    </row>
    <row r="2539" customHeight="1" spans="1:2">
      <c r="A2539" s="64"/>
      <c r="B2539" s="68"/>
    </row>
    <row r="2540" customHeight="1" spans="1:2">
      <c r="A2540" s="64"/>
      <c r="B2540" s="68"/>
    </row>
    <row r="2541" customHeight="1" spans="1:2">
      <c r="A2541" s="64"/>
      <c r="B2541" s="68"/>
    </row>
    <row r="2542" customHeight="1" spans="1:2">
      <c r="A2542" s="64"/>
      <c r="B2542" s="68"/>
    </row>
    <row r="2543" customHeight="1" spans="1:2">
      <c r="A2543" s="64"/>
      <c r="B2543" s="68"/>
    </row>
    <row r="2544" customHeight="1" spans="1:2">
      <c r="A2544" s="64"/>
      <c r="B2544" s="68"/>
    </row>
    <row r="2545" customHeight="1" spans="1:2">
      <c r="A2545" s="64"/>
      <c r="B2545" s="68"/>
    </row>
    <row r="2546" customHeight="1" spans="1:2">
      <c r="A2546" s="64"/>
      <c r="B2546" s="68"/>
    </row>
    <row r="2547" customHeight="1" spans="1:2">
      <c r="A2547" s="64"/>
      <c r="B2547" s="68"/>
    </row>
    <row r="2548" customHeight="1" spans="1:2">
      <c r="A2548" s="64"/>
      <c r="B2548" s="68"/>
    </row>
    <row r="2549" customHeight="1" spans="1:2">
      <c r="A2549" s="64"/>
      <c r="B2549" s="68"/>
    </row>
    <row r="2550" customHeight="1" spans="1:2">
      <c r="A2550" s="64"/>
      <c r="B2550" s="68"/>
    </row>
    <row r="2551" customHeight="1" spans="1:2">
      <c r="A2551" s="64"/>
      <c r="B2551" s="68"/>
    </row>
    <row r="2552" customHeight="1" spans="1:2">
      <c r="A2552" s="64"/>
      <c r="B2552" s="68"/>
    </row>
    <row r="2553" customHeight="1" spans="1:2">
      <c r="A2553" s="64"/>
      <c r="B2553" s="68"/>
    </row>
    <row r="2554" customHeight="1" spans="1:2">
      <c r="A2554" s="64"/>
      <c r="B2554" s="68"/>
    </row>
    <row r="2555" customHeight="1" spans="1:2">
      <c r="A2555" s="64"/>
      <c r="B2555" s="68"/>
    </row>
    <row r="2556" customHeight="1" spans="1:2">
      <c r="A2556" s="64"/>
      <c r="B2556" s="68"/>
    </row>
    <row r="2557" customHeight="1" spans="1:2">
      <c r="A2557" s="64"/>
      <c r="B2557" s="68"/>
    </row>
    <row r="2558" customHeight="1" spans="1:2">
      <c r="A2558" s="64"/>
      <c r="B2558" s="68"/>
    </row>
    <row r="2559" customHeight="1" spans="1:2">
      <c r="A2559" s="64"/>
      <c r="B2559" s="68"/>
    </row>
    <row r="2560" customHeight="1" spans="1:2">
      <c r="A2560" s="64"/>
      <c r="B2560" s="68"/>
    </row>
    <row r="2561" customHeight="1" spans="1:2">
      <c r="A2561" s="64"/>
      <c r="B2561" s="68"/>
    </row>
    <row r="2562" customHeight="1" spans="1:2">
      <c r="A2562" s="64"/>
      <c r="B2562" s="68"/>
    </row>
    <row r="2563" customHeight="1" spans="1:2">
      <c r="A2563" s="64"/>
      <c r="B2563" s="68"/>
    </row>
    <row r="2564" customHeight="1" spans="1:2">
      <c r="A2564" s="64"/>
      <c r="B2564" s="68"/>
    </row>
    <row r="2565" customHeight="1" spans="1:2">
      <c r="A2565" s="64"/>
      <c r="B2565" s="68"/>
    </row>
    <row r="2566" customHeight="1" spans="1:2">
      <c r="A2566" s="64"/>
      <c r="B2566" s="68"/>
    </row>
    <row r="2567" customHeight="1" spans="1:2">
      <c r="A2567" s="64"/>
      <c r="B2567" s="68"/>
    </row>
    <row r="2568" customHeight="1" spans="1:2">
      <c r="A2568" s="64"/>
      <c r="B2568" s="68"/>
    </row>
    <row r="2569" customHeight="1" spans="1:2">
      <c r="A2569" s="64"/>
      <c r="B2569" s="68"/>
    </row>
    <row r="2570" customHeight="1" spans="1:2">
      <c r="A2570" s="64"/>
      <c r="B2570" s="68"/>
    </row>
    <row r="2571" customHeight="1" spans="1:2">
      <c r="A2571" s="64"/>
      <c r="B2571" s="68"/>
    </row>
    <row r="2572" customHeight="1" spans="1:2">
      <c r="A2572" s="64"/>
      <c r="B2572" s="68"/>
    </row>
    <row r="2573" customHeight="1" spans="1:2">
      <c r="A2573" s="64"/>
      <c r="B2573" s="68"/>
    </row>
    <row r="2574" customHeight="1" spans="1:2">
      <c r="A2574" s="64"/>
      <c r="B2574" s="68"/>
    </row>
    <row r="2575" customHeight="1" spans="1:2">
      <c r="A2575" s="64"/>
      <c r="B2575" s="68"/>
    </row>
    <row r="2576" customHeight="1" spans="1:2">
      <c r="A2576" s="64"/>
      <c r="B2576" s="68"/>
    </row>
    <row r="2577" customHeight="1" spans="1:2">
      <c r="A2577" s="64"/>
      <c r="B2577" s="68"/>
    </row>
    <row r="2578" customHeight="1" spans="1:2">
      <c r="A2578" s="64"/>
      <c r="B2578" s="68"/>
    </row>
    <row r="2579" customHeight="1" spans="1:2">
      <c r="A2579" s="64"/>
      <c r="B2579" s="68"/>
    </row>
    <row r="2580" customHeight="1" spans="1:2">
      <c r="A2580" s="64"/>
      <c r="B2580" s="68"/>
    </row>
    <row r="2581" customHeight="1" spans="1:2">
      <c r="A2581" s="64"/>
      <c r="B2581" s="68"/>
    </row>
    <row r="2582" customHeight="1" spans="1:2">
      <c r="A2582" s="64"/>
      <c r="B2582" s="68"/>
    </row>
    <row r="2583" customHeight="1" spans="1:2">
      <c r="A2583" s="64"/>
      <c r="B2583" s="68"/>
    </row>
    <row r="2584" customHeight="1" spans="1:2">
      <c r="A2584" s="64"/>
      <c r="B2584" s="68"/>
    </row>
    <row r="2585" customHeight="1" spans="1:2">
      <c r="A2585" s="64"/>
      <c r="B2585" s="68"/>
    </row>
    <row r="2586" customHeight="1" spans="1:2">
      <c r="A2586" s="64"/>
      <c r="B2586" s="68"/>
    </row>
    <row r="2587" customHeight="1" spans="1:2">
      <c r="A2587" s="64"/>
      <c r="B2587" s="68"/>
    </row>
    <row r="2588" customHeight="1" spans="1:2">
      <c r="A2588" s="64"/>
      <c r="B2588" s="68"/>
    </row>
    <row r="2589" customHeight="1" spans="1:2">
      <c r="A2589" s="64"/>
      <c r="B2589" s="68"/>
    </row>
    <row r="2590" customHeight="1" spans="1:2">
      <c r="A2590" s="64"/>
      <c r="B2590" s="68"/>
    </row>
    <row r="2591" customHeight="1" spans="1:2">
      <c r="A2591" s="64"/>
      <c r="B2591" s="68"/>
    </row>
    <row r="2592" customHeight="1" spans="1:2">
      <c r="A2592" s="64"/>
      <c r="B2592" s="68"/>
    </row>
    <row r="2593" customHeight="1" spans="1:2">
      <c r="A2593" s="64"/>
      <c r="B2593" s="68"/>
    </row>
    <row r="2594" customHeight="1" spans="1:2">
      <c r="A2594" s="64"/>
      <c r="B2594" s="68"/>
    </row>
    <row r="2595" customHeight="1" spans="1:2">
      <c r="A2595" s="64"/>
      <c r="B2595" s="68"/>
    </row>
    <row r="2596" customHeight="1" spans="1:2">
      <c r="A2596" s="64"/>
      <c r="B2596" s="68"/>
    </row>
    <row r="2597" customHeight="1" spans="1:2">
      <c r="A2597" s="64"/>
      <c r="B2597" s="68"/>
    </row>
    <row r="2598" customHeight="1" spans="1:2">
      <c r="A2598" s="64"/>
      <c r="B2598" s="68"/>
    </row>
    <row r="2599" customHeight="1" spans="1:2">
      <c r="A2599" s="64"/>
      <c r="B2599" s="68"/>
    </row>
    <row r="2600" customHeight="1" spans="1:2">
      <c r="A2600" s="64"/>
      <c r="B2600" s="68"/>
    </row>
    <row r="2601" customHeight="1" spans="1:2">
      <c r="A2601" s="64"/>
      <c r="B2601" s="68"/>
    </row>
    <row r="2602" customHeight="1" spans="1:2">
      <c r="A2602" s="64"/>
      <c r="B2602" s="68"/>
    </row>
    <row r="2603" customHeight="1" spans="1:2">
      <c r="A2603" s="64"/>
      <c r="B2603" s="68"/>
    </row>
    <row r="2604" customHeight="1" spans="1:2">
      <c r="A2604" s="64"/>
      <c r="B2604" s="68"/>
    </row>
    <row r="2605" customHeight="1" spans="1:2">
      <c r="A2605" s="64"/>
      <c r="B2605" s="68"/>
    </row>
    <row r="2606" customHeight="1" spans="1:2">
      <c r="A2606" s="64"/>
      <c r="B2606" s="68"/>
    </row>
    <row r="2607" customHeight="1" spans="1:2">
      <c r="A2607" s="64"/>
      <c r="B2607" s="68"/>
    </row>
    <row r="2608" customHeight="1" spans="1:2">
      <c r="A2608" s="64"/>
      <c r="B2608" s="68"/>
    </row>
    <row r="2609" customHeight="1" spans="1:2">
      <c r="A2609" s="64"/>
      <c r="B2609" s="68"/>
    </row>
    <row r="2610" customHeight="1" spans="1:2">
      <c r="A2610" s="64"/>
      <c r="B2610" s="68"/>
    </row>
    <row r="2611" customHeight="1" spans="1:2">
      <c r="A2611" s="64"/>
      <c r="B2611" s="68"/>
    </row>
    <row r="2612" customHeight="1" spans="1:2">
      <c r="A2612" s="64"/>
      <c r="B2612" s="68"/>
    </row>
    <row r="2613" customHeight="1" spans="1:2">
      <c r="A2613" s="64"/>
      <c r="B2613" s="68"/>
    </row>
    <row r="2614" customHeight="1" spans="1:2">
      <c r="A2614" s="64"/>
      <c r="B2614" s="68"/>
    </row>
    <row r="2615" customHeight="1" spans="1:2">
      <c r="A2615" s="64"/>
      <c r="B2615" s="68"/>
    </row>
    <row r="2616" customHeight="1" spans="1:2">
      <c r="A2616" s="64"/>
      <c r="B2616" s="68"/>
    </row>
    <row r="2617" customHeight="1" spans="1:2">
      <c r="A2617" s="64"/>
      <c r="B2617" s="68"/>
    </row>
    <row r="2618" customHeight="1" spans="1:2">
      <c r="A2618" s="64"/>
      <c r="B2618" s="68"/>
    </row>
    <row r="2619" customHeight="1" spans="1:2">
      <c r="A2619" s="64"/>
      <c r="B2619" s="68"/>
    </row>
    <row r="2620" customHeight="1" spans="1:2">
      <c r="A2620" s="64"/>
      <c r="B2620" s="68"/>
    </row>
    <row r="2621" customHeight="1" spans="1:2">
      <c r="A2621" s="64"/>
      <c r="B2621" s="68"/>
    </row>
    <row r="2622" customHeight="1" spans="1:2">
      <c r="A2622" s="64"/>
      <c r="B2622" s="68"/>
    </row>
    <row r="2623" customHeight="1" spans="1:2">
      <c r="A2623" s="64"/>
      <c r="B2623" s="68"/>
    </row>
    <row r="2624" customHeight="1" spans="1:2">
      <c r="A2624" s="64"/>
      <c r="B2624" s="68"/>
    </row>
    <row r="2625" customHeight="1" spans="1:2">
      <c r="A2625" s="64"/>
      <c r="B2625" s="68"/>
    </row>
    <row r="2626" customHeight="1" spans="1:2">
      <c r="A2626" s="64"/>
      <c r="B2626" s="68"/>
    </row>
    <row r="2627" customHeight="1" spans="1:2">
      <c r="A2627" s="64"/>
      <c r="B2627" s="68"/>
    </row>
    <row r="2628" customHeight="1" spans="1:2">
      <c r="A2628" s="64"/>
      <c r="B2628" s="68"/>
    </row>
    <row r="2629" customHeight="1" spans="1:2">
      <c r="A2629" s="64"/>
      <c r="B2629" s="68"/>
    </row>
    <row r="2630" customHeight="1" spans="1:2">
      <c r="A2630" s="64"/>
      <c r="B2630" s="68"/>
    </row>
    <row r="2631" customHeight="1" spans="1:2">
      <c r="A2631" s="64"/>
      <c r="B2631" s="68"/>
    </row>
    <row r="2632" customHeight="1" spans="1:2">
      <c r="A2632" s="64"/>
      <c r="B2632" s="68"/>
    </row>
    <row r="2633" customHeight="1" spans="1:2">
      <c r="A2633" s="64"/>
      <c r="B2633" s="68"/>
    </row>
    <row r="2634" customHeight="1" spans="1:2">
      <c r="A2634" s="64"/>
      <c r="B2634" s="68"/>
    </row>
    <row r="2635" customHeight="1" spans="1:2">
      <c r="A2635" s="64"/>
      <c r="B2635" s="68"/>
    </row>
    <row r="2636" customHeight="1" spans="1:2">
      <c r="A2636" s="64"/>
      <c r="B2636" s="68"/>
    </row>
    <row r="2637" customHeight="1" spans="1:2">
      <c r="A2637" s="64"/>
      <c r="B2637" s="68"/>
    </row>
    <row r="2638" customHeight="1" spans="1:2">
      <c r="A2638" s="64"/>
      <c r="B2638" s="68"/>
    </row>
    <row r="2639" customHeight="1" spans="1:2">
      <c r="A2639" s="64"/>
      <c r="B2639" s="68"/>
    </row>
    <row r="2640" customHeight="1" spans="1:2">
      <c r="A2640" s="64"/>
      <c r="B2640" s="68"/>
    </row>
    <row r="2641" customHeight="1" spans="1:2">
      <c r="A2641" s="64"/>
      <c r="B2641" s="68"/>
    </row>
    <row r="2642" customHeight="1" spans="1:2">
      <c r="A2642" s="64"/>
      <c r="B2642" s="68"/>
    </row>
    <row r="2643" customHeight="1" spans="1:2">
      <c r="A2643" s="64"/>
      <c r="B2643" s="68"/>
    </row>
    <row r="2644" customHeight="1" spans="1:2">
      <c r="A2644" s="64"/>
      <c r="B2644" s="68"/>
    </row>
    <row r="2645" customHeight="1" spans="1:2">
      <c r="A2645" s="64"/>
      <c r="B2645" s="68"/>
    </row>
    <row r="2646" customHeight="1" spans="1:2">
      <c r="A2646" s="64"/>
      <c r="B2646" s="68"/>
    </row>
    <row r="2647" customHeight="1" spans="1:2">
      <c r="A2647" s="64"/>
      <c r="B2647" s="68"/>
    </row>
    <row r="2648" customHeight="1" spans="1:2">
      <c r="A2648" s="64"/>
      <c r="B2648" s="68"/>
    </row>
    <row r="2649" customHeight="1" spans="1:2">
      <c r="A2649" s="64"/>
      <c r="B2649" s="68"/>
    </row>
    <row r="2650" customHeight="1" spans="1:2">
      <c r="A2650" s="64"/>
      <c r="B2650" s="68"/>
    </row>
    <row r="2651" customHeight="1" spans="1:2">
      <c r="A2651" s="64"/>
      <c r="B2651" s="68"/>
    </row>
    <row r="2652" customHeight="1" spans="1:2">
      <c r="A2652" s="64"/>
      <c r="B2652" s="68"/>
    </row>
    <row r="2653" customHeight="1" spans="1:2">
      <c r="A2653" s="64"/>
      <c r="B2653" s="68"/>
    </row>
    <row r="2654" customHeight="1" spans="1:2">
      <c r="A2654" s="64"/>
      <c r="B2654" s="68"/>
    </row>
    <row r="2655" customHeight="1" spans="1:2">
      <c r="A2655" s="64"/>
      <c r="B2655" s="68"/>
    </row>
    <row r="2656" customHeight="1" spans="1:2">
      <c r="A2656" s="64"/>
      <c r="B2656" s="68"/>
    </row>
    <row r="2657" customHeight="1" spans="1:2">
      <c r="A2657" s="64"/>
      <c r="B2657" s="68"/>
    </row>
    <row r="2658" customHeight="1" spans="1:2">
      <c r="A2658" s="64"/>
      <c r="B2658" s="68"/>
    </row>
    <row r="2659" customHeight="1" spans="1:2">
      <c r="A2659" s="64"/>
      <c r="B2659" s="68"/>
    </row>
    <row r="2660" customHeight="1" spans="1:2">
      <c r="A2660" s="64"/>
      <c r="B2660" s="68"/>
    </row>
    <row r="2661" customHeight="1" spans="1:2">
      <c r="A2661" s="64"/>
      <c r="B2661" s="68"/>
    </row>
    <row r="2662" customHeight="1" spans="1:2">
      <c r="A2662" s="64"/>
      <c r="B2662" s="68"/>
    </row>
    <row r="2663" customHeight="1" spans="1:2">
      <c r="A2663" s="64"/>
      <c r="B2663" s="68"/>
    </row>
    <row r="2664" customHeight="1" spans="1:2">
      <c r="A2664" s="64"/>
      <c r="B2664" s="68"/>
    </row>
    <row r="2665" customHeight="1" spans="1:2">
      <c r="A2665" s="64"/>
      <c r="B2665" s="68"/>
    </row>
    <row r="2666" customHeight="1" spans="1:2">
      <c r="A2666" s="64"/>
      <c r="B2666" s="68"/>
    </row>
    <row r="2667" customHeight="1" spans="1:2">
      <c r="A2667" s="64"/>
      <c r="B2667" s="68"/>
    </row>
    <row r="2668" customHeight="1" spans="1:2">
      <c r="A2668" s="64"/>
      <c r="B2668" s="68"/>
    </row>
    <row r="2669" customHeight="1" spans="1:2">
      <c r="A2669" s="64"/>
      <c r="B2669" s="68"/>
    </row>
    <row r="2670" customHeight="1" spans="1:2">
      <c r="A2670" s="64"/>
      <c r="B2670" s="68"/>
    </row>
    <row r="2671" customHeight="1" spans="1:2">
      <c r="A2671" s="64"/>
      <c r="B2671" s="68"/>
    </row>
    <row r="2672" customHeight="1" spans="1:2">
      <c r="A2672" s="64"/>
      <c r="B2672" s="68"/>
    </row>
    <row r="2673" customHeight="1" spans="1:2">
      <c r="A2673" s="64"/>
      <c r="B2673" s="68"/>
    </row>
    <row r="2674" customHeight="1" spans="1:2">
      <c r="A2674" s="64"/>
      <c r="B2674" s="68"/>
    </row>
    <row r="2675" customHeight="1" spans="1:2">
      <c r="A2675" s="64"/>
      <c r="B2675" s="68"/>
    </row>
    <row r="2676" customHeight="1" spans="1:2">
      <c r="A2676" s="64"/>
      <c r="B2676" s="68"/>
    </row>
    <row r="2677" customHeight="1" spans="1:2">
      <c r="A2677" s="64"/>
      <c r="B2677" s="68"/>
    </row>
    <row r="2678" customHeight="1" spans="1:2">
      <c r="A2678" s="64"/>
      <c r="B2678" s="68"/>
    </row>
    <row r="2679" customHeight="1" spans="1:2">
      <c r="A2679" s="64"/>
      <c r="B2679" s="68"/>
    </row>
    <row r="2680" customHeight="1" spans="1:2">
      <c r="A2680" s="64"/>
      <c r="B2680" s="68"/>
    </row>
    <row r="2681" customHeight="1" spans="1:2">
      <c r="A2681" s="64"/>
      <c r="B2681" s="68"/>
    </row>
    <row r="2682" customHeight="1" spans="1:2">
      <c r="A2682" s="64"/>
      <c r="B2682" s="68"/>
    </row>
    <row r="2683" customHeight="1" spans="1:2">
      <c r="A2683" s="64"/>
      <c r="B2683" s="68"/>
    </row>
    <row r="2684" customHeight="1" spans="1:2">
      <c r="A2684" s="64"/>
      <c r="B2684" s="68"/>
    </row>
    <row r="2685" customHeight="1" spans="1:2">
      <c r="A2685" s="64"/>
      <c r="B2685" s="68"/>
    </row>
    <row r="2686" customHeight="1" spans="1:2">
      <c r="A2686" s="64"/>
      <c r="B2686" s="68"/>
    </row>
    <row r="2687" customHeight="1" spans="1:2">
      <c r="A2687" s="64"/>
      <c r="B2687" s="68"/>
    </row>
    <row r="2688" customHeight="1" spans="1:2">
      <c r="A2688" s="64"/>
      <c r="B2688" s="68"/>
    </row>
    <row r="2689" customHeight="1" spans="1:2">
      <c r="A2689" s="64"/>
      <c r="B2689" s="68"/>
    </row>
    <row r="2690" customHeight="1" spans="1:2">
      <c r="A2690" s="64"/>
      <c r="B2690" s="68"/>
    </row>
    <row r="2691" customHeight="1" spans="1:2">
      <c r="A2691" s="64"/>
      <c r="B2691" s="68"/>
    </row>
    <row r="2692" customHeight="1" spans="1:2">
      <c r="A2692" s="64"/>
      <c r="B2692" s="68"/>
    </row>
    <row r="2693" customHeight="1" spans="1:2">
      <c r="A2693" s="64"/>
      <c r="B2693" s="68"/>
    </row>
    <row r="2694" customHeight="1" spans="1:2">
      <c r="A2694" s="64"/>
      <c r="B2694" s="68"/>
    </row>
    <row r="2695" customHeight="1" spans="1:2">
      <c r="A2695" s="64"/>
      <c r="B2695" s="68"/>
    </row>
    <row r="2696" customHeight="1" spans="1:2">
      <c r="A2696" s="64"/>
      <c r="B2696" s="68"/>
    </row>
    <row r="2697" customHeight="1" spans="1:2">
      <c r="A2697" s="64"/>
      <c r="B2697" s="68"/>
    </row>
    <row r="2698" customHeight="1" spans="1:2">
      <c r="A2698" s="64"/>
      <c r="B2698" s="68"/>
    </row>
    <row r="2699" customHeight="1" spans="1:2">
      <c r="A2699" s="64"/>
      <c r="B2699" s="68"/>
    </row>
    <row r="2700" customHeight="1" spans="1:2">
      <c r="A2700" s="64"/>
      <c r="B2700" s="68"/>
    </row>
    <row r="2701" customHeight="1" spans="1:2">
      <c r="A2701" s="64"/>
      <c r="B2701" s="68"/>
    </row>
    <row r="2702" customHeight="1" spans="1:2">
      <c r="A2702" s="64"/>
      <c r="B2702" s="68"/>
    </row>
    <row r="2703" customHeight="1" spans="1:2">
      <c r="A2703" s="64"/>
      <c r="B2703" s="68"/>
    </row>
    <row r="2704" customHeight="1" spans="1:2">
      <c r="A2704" s="64"/>
      <c r="B2704" s="68"/>
    </row>
    <row r="2705" customHeight="1" spans="1:2">
      <c r="A2705" s="64"/>
      <c r="B2705" s="68"/>
    </row>
    <row r="2706" customHeight="1" spans="1:2">
      <c r="A2706" s="64"/>
      <c r="B2706" s="68"/>
    </row>
    <row r="2707" customHeight="1" spans="1:2">
      <c r="A2707" s="64"/>
      <c r="B2707" s="68"/>
    </row>
    <row r="2708" customHeight="1" spans="1:2">
      <c r="A2708" s="64"/>
      <c r="B2708" s="68"/>
    </row>
    <row r="2709" customHeight="1" spans="1:2">
      <c r="A2709" s="64"/>
      <c r="B2709" s="68"/>
    </row>
    <row r="2710" customHeight="1" spans="1:2">
      <c r="A2710" s="64"/>
      <c r="B2710" s="68"/>
    </row>
    <row r="2711" customHeight="1" spans="1:2">
      <c r="A2711" s="64"/>
      <c r="B2711" s="68"/>
    </row>
    <row r="2712" customHeight="1" spans="1:2">
      <c r="A2712" s="64"/>
      <c r="B2712" s="68"/>
    </row>
    <row r="2713" customHeight="1" spans="1:2">
      <c r="A2713" s="64"/>
      <c r="B2713" s="68"/>
    </row>
    <row r="2714" customHeight="1" spans="1:2">
      <c r="A2714" s="64"/>
      <c r="B2714" s="68"/>
    </row>
    <row r="2715" customHeight="1" spans="1:2">
      <c r="A2715" s="64"/>
      <c r="B2715" s="68"/>
    </row>
    <row r="2716" customHeight="1" spans="1:2">
      <c r="A2716" s="64"/>
      <c r="B2716" s="68"/>
    </row>
    <row r="2717" customHeight="1" spans="1:2">
      <c r="A2717" s="64"/>
      <c r="B2717" s="68"/>
    </row>
    <row r="2718" customHeight="1" spans="1:2">
      <c r="A2718" s="64"/>
      <c r="B2718" s="68"/>
    </row>
    <row r="2719" customHeight="1" spans="1:2">
      <c r="A2719" s="64"/>
      <c r="B2719" s="68"/>
    </row>
    <row r="2720" customHeight="1" spans="1:2">
      <c r="A2720" s="64"/>
      <c r="B2720" s="68"/>
    </row>
    <row r="2721" customHeight="1" spans="1:2">
      <c r="A2721" s="64"/>
      <c r="B2721" s="68"/>
    </row>
    <row r="2722" customHeight="1" spans="1:2">
      <c r="A2722" s="64"/>
      <c r="B2722" s="68"/>
    </row>
    <row r="2723" customHeight="1" spans="1:2">
      <c r="A2723" s="64"/>
      <c r="B2723" s="68"/>
    </row>
    <row r="2724" customHeight="1" spans="1:2">
      <c r="A2724" s="64"/>
      <c r="B2724" s="68"/>
    </row>
    <row r="2725" customHeight="1" spans="1:2">
      <c r="A2725" s="64"/>
      <c r="B2725" s="68"/>
    </row>
    <row r="2726" customHeight="1" spans="1:2">
      <c r="A2726" s="64"/>
      <c r="B2726" s="68"/>
    </row>
    <row r="2727" customHeight="1" spans="1:2">
      <c r="A2727" s="64"/>
      <c r="B2727" s="68"/>
    </row>
    <row r="2728" customHeight="1" spans="1:2">
      <c r="A2728" s="64"/>
      <c r="B2728" s="68"/>
    </row>
    <row r="2729" customHeight="1" spans="1:2">
      <c r="A2729" s="64"/>
      <c r="B2729" s="68"/>
    </row>
    <row r="2730" customHeight="1" spans="1:2">
      <c r="A2730" s="64"/>
      <c r="B2730" s="68"/>
    </row>
    <row r="2731" customHeight="1" spans="1:2">
      <c r="A2731" s="64"/>
      <c r="B2731" s="68"/>
    </row>
    <row r="2732" customHeight="1" spans="1:2">
      <c r="A2732" s="64"/>
      <c r="B2732" s="68"/>
    </row>
    <row r="2733" customHeight="1" spans="1:2">
      <c r="A2733" s="64"/>
      <c r="B2733" s="68"/>
    </row>
    <row r="2734" customHeight="1" spans="1:2">
      <c r="A2734" s="64"/>
      <c r="B2734" s="68"/>
    </row>
    <row r="2735" customHeight="1" spans="1:2">
      <c r="A2735" s="64"/>
      <c r="B2735" s="68"/>
    </row>
    <row r="2736" customHeight="1" spans="1:2">
      <c r="A2736" s="64"/>
      <c r="B2736" s="68"/>
    </row>
    <row r="2737" customHeight="1" spans="1:2">
      <c r="A2737" s="64"/>
      <c r="B2737" s="68"/>
    </row>
    <row r="2738" customHeight="1" spans="1:2">
      <c r="A2738" s="64"/>
      <c r="B2738" s="68"/>
    </row>
    <row r="2739" customHeight="1" spans="1:2">
      <c r="A2739" s="64"/>
      <c r="B2739" s="68"/>
    </row>
    <row r="2740" customHeight="1" spans="1:2">
      <c r="A2740" s="64"/>
      <c r="B2740" s="68"/>
    </row>
    <row r="2741" customHeight="1" spans="1:2">
      <c r="A2741" s="64"/>
      <c r="B2741" s="68"/>
    </row>
    <row r="2742" customHeight="1" spans="1:2">
      <c r="A2742" s="64"/>
      <c r="B2742" s="68"/>
    </row>
    <row r="2743" customHeight="1" spans="1:2">
      <c r="A2743" s="64"/>
      <c r="B2743" s="68"/>
    </row>
    <row r="2744" customHeight="1" spans="1:2">
      <c r="A2744" s="64"/>
      <c r="B2744" s="68"/>
    </row>
    <row r="2745" customHeight="1" spans="1:2">
      <c r="A2745" s="64"/>
      <c r="B2745" s="68"/>
    </row>
    <row r="2746" customHeight="1" spans="1:2">
      <c r="A2746" s="64"/>
      <c r="B2746" s="68"/>
    </row>
    <row r="2747" customHeight="1" spans="1:2">
      <c r="A2747" s="64"/>
      <c r="B2747" s="68"/>
    </row>
    <row r="2748" customHeight="1" spans="1:2">
      <c r="A2748" s="64"/>
      <c r="B2748" s="68"/>
    </row>
    <row r="2749" customHeight="1" spans="1:2">
      <c r="A2749" s="64"/>
      <c r="B2749" s="68"/>
    </row>
    <row r="2750" customHeight="1" spans="1:2">
      <c r="A2750" s="64"/>
      <c r="B2750" s="68"/>
    </row>
    <row r="2751" customHeight="1" spans="1:2">
      <c r="A2751" s="64"/>
      <c r="B2751" s="68"/>
    </row>
    <row r="2752" customHeight="1" spans="1:2">
      <c r="A2752" s="64"/>
      <c r="B2752" s="68"/>
    </row>
    <row r="2753" customHeight="1" spans="1:2">
      <c r="A2753" s="64"/>
      <c r="B2753" s="68"/>
    </row>
    <row r="2754" customHeight="1" spans="1:2">
      <c r="A2754" s="64"/>
      <c r="B2754" s="68"/>
    </row>
    <row r="2755" customHeight="1" spans="1:2">
      <c r="A2755" s="64"/>
      <c r="B2755" s="68"/>
    </row>
    <row r="2756" customHeight="1" spans="1:2">
      <c r="A2756" s="64"/>
      <c r="B2756" s="68"/>
    </row>
    <row r="2757" customHeight="1" spans="1:2">
      <c r="A2757" s="64"/>
      <c r="B2757" s="68"/>
    </row>
    <row r="2758" customHeight="1" spans="1:2">
      <c r="A2758" s="64"/>
      <c r="B2758" s="68"/>
    </row>
    <row r="2759" customHeight="1" spans="1:2">
      <c r="A2759" s="64"/>
      <c r="B2759" s="68"/>
    </row>
    <row r="2760" customHeight="1" spans="1:2">
      <c r="A2760" s="64"/>
      <c r="B2760" s="68"/>
    </row>
    <row r="2761" customHeight="1" spans="1:2">
      <c r="A2761" s="64"/>
      <c r="B2761" s="68"/>
    </row>
    <row r="2762" customHeight="1" spans="1:2">
      <c r="A2762" s="64"/>
      <c r="B2762" s="68"/>
    </row>
    <row r="2763" customHeight="1" spans="1:2">
      <c r="A2763" s="64"/>
      <c r="B2763" s="68"/>
    </row>
    <row r="2764" customHeight="1" spans="1:2">
      <c r="A2764" s="64"/>
      <c r="B2764" s="68"/>
    </row>
    <row r="2765" customHeight="1" spans="1:2">
      <c r="A2765" s="64"/>
      <c r="B2765" s="68"/>
    </row>
    <row r="2766" customHeight="1" spans="1:2">
      <c r="A2766" s="64"/>
      <c r="B2766" s="68"/>
    </row>
    <row r="2767" customHeight="1" spans="1:2">
      <c r="A2767" s="64"/>
      <c r="B2767" s="68"/>
    </row>
    <row r="2768" customHeight="1" spans="1:2">
      <c r="A2768" s="64"/>
      <c r="B2768" s="68"/>
    </row>
    <row r="2769" customHeight="1" spans="1:2">
      <c r="A2769" s="64"/>
      <c r="B2769" s="68"/>
    </row>
    <row r="2770" customHeight="1" spans="1:2">
      <c r="A2770" s="64"/>
      <c r="B2770" s="68"/>
    </row>
    <row r="2771" customHeight="1" spans="1:2">
      <c r="A2771" s="64"/>
      <c r="B2771" s="68"/>
    </row>
    <row r="2772" customHeight="1" spans="1:2">
      <c r="A2772" s="64"/>
      <c r="B2772" s="68"/>
    </row>
    <row r="2773" customHeight="1" spans="1:2">
      <c r="A2773" s="64"/>
      <c r="B2773" s="68"/>
    </row>
    <row r="2774" customHeight="1" spans="1:2">
      <c r="A2774" s="64"/>
      <c r="B2774" s="68"/>
    </row>
    <row r="2775" customHeight="1" spans="1:2">
      <c r="A2775" s="64"/>
      <c r="B2775" s="68"/>
    </row>
    <row r="2776" customHeight="1" spans="1:2">
      <c r="A2776" s="64"/>
      <c r="B2776" s="68"/>
    </row>
    <row r="2777" customHeight="1" spans="1:2">
      <c r="A2777" s="64"/>
      <c r="B2777" s="68"/>
    </row>
    <row r="2778" customHeight="1" spans="1:2">
      <c r="A2778" s="64"/>
      <c r="B2778" s="68"/>
    </row>
    <row r="2779" customHeight="1" spans="1:2">
      <c r="A2779" s="64"/>
      <c r="B2779" s="68"/>
    </row>
    <row r="2780" customHeight="1" spans="1:2">
      <c r="A2780" s="64"/>
      <c r="B2780" s="68"/>
    </row>
    <row r="2781" customHeight="1" spans="1:2">
      <c r="A2781" s="64"/>
      <c r="B2781" s="68"/>
    </row>
    <row r="2782" customHeight="1" spans="1:2">
      <c r="A2782" s="64"/>
      <c r="B2782" s="68"/>
    </row>
    <row r="2783" customHeight="1" spans="1:2">
      <c r="A2783" s="64"/>
      <c r="B2783" s="68"/>
    </row>
    <row r="2784" customHeight="1" spans="1:2">
      <c r="A2784" s="64"/>
      <c r="B2784" s="68"/>
    </row>
    <row r="2785" customHeight="1" spans="1:2">
      <c r="A2785" s="64"/>
      <c r="B2785" s="68"/>
    </row>
    <row r="2786" customHeight="1" spans="1:2">
      <c r="A2786" s="64"/>
      <c r="B2786" s="68"/>
    </row>
    <row r="2787" customHeight="1" spans="1:2">
      <c r="A2787" s="64"/>
      <c r="B2787" s="68"/>
    </row>
    <row r="2788" customHeight="1" spans="1:2">
      <c r="A2788" s="64"/>
      <c r="B2788" s="68"/>
    </row>
    <row r="2789" customHeight="1" spans="1:2">
      <c r="A2789" s="64"/>
      <c r="B2789" s="68"/>
    </row>
    <row r="2790" customHeight="1" spans="1:2">
      <c r="A2790" s="64"/>
      <c r="B2790" s="68"/>
    </row>
    <row r="2791" customHeight="1" spans="1:2">
      <c r="A2791" s="64"/>
      <c r="B2791" s="68"/>
    </row>
    <row r="2792" customHeight="1" spans="1:2">
      <c r="A2792" s="64"/>
      <c r="B2792" s="68"/>
    </row>
    <row r="2793" customHeight="1" spans="1:2">
      <c r="A2793" s="64"/>
      <c r="B2793" s="68"/>
    </row>
    <row r="2794" customHeight="1" spans="1:2">
      <c r="A2794" s="64"/>
      <c r="B2794" s="68"/>
    </row>
    <row r="2795" customHeight="1" spans="1:2">
      <c r="A2795" s="64"/>
      <c r="B2795" s="68"/>
    </row>
    <row r="2796" customHeight="1" spans="1:2">
      <c r="A2796" s="64"/>
      <c r="B2796" s="68"/>
    </row>
    <row r="2797" customHeight="1" spans="1:2">
      <c r="A2797" s="64"/>
      <c r="B2797" s="68"/>
    </row>
    <row r="2798" customHeight="1" spans="1:2">
      <c r="A2798" s="64"/>
      <c r="B2798" s="68"/>
    </row>
    <row r="2799" customHeight="1" spans="1:2">
      <c r="A2799" s="64"/>
      <c r="B2799" s="68"/>
    </row>
    <row r="2800" customHeight="1" spans="1:2">
      <c r="A2800" s="64"/>
      <c r="B2800" s="68"/>
    </row>
    <row r="2801" customHeight="1" spans="1:2">
      <c r="A2801" s="64"/>
      <c r="B2801" s="68"/>
    </row>
    <row r="2802" customHeight="1" spans="1:2">
      <c r="A2802" s="64"/>
      <c r="B2802" s="68"/>
    </row>
    <row r="2803" customHeight="1" spans="1:2">
      <c r="A2803" s="64"/>
      <c r="B2803" s="68"/>
    </row>
    <row r="2804" customHeight="1" spans="1:2">
      <c r="A2804" s="64"/>
      <c r="B2804" s="68"/>
    </row>
    <row r="2805" customHeight="1" spans="1:2">
      <c r="A2805" s="64"/>
      <c r="B2805" s="68"/>
    </row>
    <row r="2806" customHeight="1" spans="1:2">
      <c r="A2806" s="64"/>
      <c r="B2806" s="68"/>
    </row>
    <row r="2807" customHeight="1" spans="1:2">
      <c r="A2807" s="64"/>
      <c r="B2807" s="68"/>
    </row>
    <row r="2808" customHeight="1" spans="1:2">
      <c r="A2808" s="64"/>
      <c r="B2808" s="68"/>
    </row>
    <row r="2809" customHeight="1" spans="1:2">
      <c r="A2809" s="64"/>
      <c r="B2809" s="68"/>
    </row>
    <row r="2810" customHeight="1" spans="1:2">
      <c r="A2810" s="64"/>
      <c r="B2810" s="68"/>
    </row>
    <row r="2811" customHeight="1" spans="1:2">
      <c r="A2811" s="64"/>
      <c r="B2811" s="68"/>
    </row>
    <row r="2812" customHeight="1" spans="1:2">
      <c r="A2812" s="64"/>
      <c r="B2812" s="68"/>
    </row>
    <row r="2813" customHeight="1" spans="1:2">
      <c r="A2813" s="64"/>
      <c r="B2813" s="68"/>
    </row>
    <row r="2814" customHeight="1" spans="1:2">
      <c r="A2814" s="64"/>
      <c r="B2814" s="68"/>
    </row>
    <row r="2815" customHeight="1" spans="1:2">
      <c r="A2815" s="64"/>
      <c r="B2815" s="68"/>
    </row>
    <row r="2816" customHeight="1" spans="1:2">
      <c r="A2816" s="64"/>
      <c r="B2816" s="68"/>
    </row>
    <row r="2817" customHeight="1" spans="1:2">
      <c r="A2817" s="64"/>
      <c r="B2817" s="68"/>
    </row>
    <row r="2818" customHeight="1" spans="1:2">
      <c r="A2818" s="64"/>
      <c r="B2818" s="68"/>
    </row>
    <row r="2819" customHeight="1" spans="1:2">
      <c r="A2819" s="64"/>
      <c r="B2819" s="68"/>
    </row>
    <row r="2820" customHeight="1" spans="1:2">
      <c r="A2820" s="64"/>
      <c r="B2820" s="68"/>
    </row>
    <row r="2821" customHeight="1" spans="1:2">
      <c r="A2821" s="64"/>
      <c r="B2821" s="68"/>
    </row>
    <row r="2822" customHeight="1" spans="1:2">
      <c r="A2822" s="64"/>
      <c r="B2822" s="68"/>
    </row>
    <row r="2823" customHeight="1" spans="1:2">
      <c r="A2823" s="64"/>
      <c r="B2823" s="68"/>
    </row>
    <row r="2824" customHeight="1" spans="1:2">
      <c r="A2824" s="64"/>
      <c r="B2824" s="68"/>
    </row>
    <row r="2825" customHeight="1" spans="1:2">
      <c r="A2825" s="64"/>
      <c r="B2825" s="68"/>
    </row>
    <row r="2826" customHeight="1" spans="1:2">
      <c r="A2826" s="64"/>
      <c r="B2826" s="68"/>
    </row>
    <row r="2827" customHeight="1" spans="1:2">
      <c r="A2827" s="64"/>
      <c r="B2827" s="68"/>
    </row>
    <row r="2828" customHeight="1" spans="1:2">
      <c r="A2828" s="64"/>
      <c r="B2828" s="68"/>
    </row>
    <row r="2829" customHeight="1" spans="1:2">
      <c r="A2829" s="64"/>
      <c r="B2829" s="68"/>
    </row>
    <row r="2830" customHeight="1" spans="1:2">
      <c r="A2830" s="64"/>
      <c r="B2830" s="68"/>
    </row>
    <row r="2831" customHeight="1" spans="1:2">
      <c r="A2831" s="64"/>
      <c r="B2831" s="68"/>
    </row>
    <row r="2832" customHeight="1" spans="1:2">
      <c r="A2832" s="64"/>
      <c r="B2832" s="68"/>
    </row>
    <row r="2833" customHeight="1" spans="1:2">
      <c r="A2833" s="64"/>
      <c r="B2833" s="68"/>
    </row>
    <row r="2834" customHeight="1" spans="1:2">
      <c r="A2834" s="64"/>
      <c r="B2834" s="68"/>
    </row>
    <row r="2835" customHeight="1" spans="1:2">
      <c r="A2835" s="64"/>
      <c r="B2835" s="68"/>
    </row>
    <row r="2836" customHeight="1" spans="1:2">
      <c r="A2836" s="64"/>
      <c r="B2836" s="68"/>
    </row>
    <row r="2837" customHeight="1" spans="1:2">
      <c r="A2837" s="64"/>
      <c r="B2837" s="68"/>
    </row>
    <row r="2838" customHeight="1" spans="1:2">
      <c r="A2838" s="64"/>
      <c r="B2838" s="68"/>
    </row>
    <row r="2839" customHeight="1" spans="1:2">
      <c r="A2839" s="64"/>
      <c r="B2839" s="68"/>
    </row>
    <row r="2840" customHeight="1" spans="1:2">
      <c r="A2840" s="64"/>
      <c r="B2840" s="68"/>
    </row>
    <row r="2841" customHeight="1" spans="1:2">
      <c r="A2841" s="64"/>
      <c r="B2841" s="68"/>
    </row>
    <row r="2842" customHeight="1" spans="1:2">
      <c r="A2842" s="64"/>
      <c r="B2842" s="68"/>
    </row>
    <row r="2843" customHeight="1" spans="1:2">
      <c r="A2843" s="64"/>
      <c r="B2843" s="68"/>
    </row>
    <row r="2844" customHeight="1" spans="1:2">
      <c r="A2844" s="64"/>
      <c r="B2844" s="68"/>
    </row>
    <row r="2845" customHeight="1" spans="1:2">
      <c r="A2845" s="64"/>
      <c r="B2845" s="68"/>
    </row>
    <row r="2846" customHeight="1" spans="1:2">
      <c r="A2846" s="64"/>
      <c r="B2846" s="68"/>
    </row>
    <row r="2847" customHeight="1" spans="1:2">
      <c r="A2847" s="64"/>
      <c r="B2847" s="68"/>
    </row>
    <row r="2848" customHeight="1" spans="1:2">
      <c r="A2848" s="64"/>
      <c r="B2848" s="68"/>
    </row>
    <row r="2849" customHeight="1" spans="1:2">
      <c r="A2849" s="64"/>
      <c r="B2849" s="68"/>
    </row>
    <row r="2850" customHeight="1" spans="1:2">
      <c r="A2850" s="64"/>
      <c r="B2850" s="68"/>
    </row>
    <row r="2851" customHeight="1" spans="1:2">
      <c r="A2851" s="64"/>
      <c r="B2851" s="68"/>
    </row>
    <row r="2852" customHeight="1" spans="1:2">
      <c r="A2852" s="64"/>
      <c r="B2852" s="68"/>
    </row>
    <row r="2853" customHeight="1" spans="1:2">
      <c r="A2853" s="64"/>
      <c r="B2853" s="68"/>
    </row>
    <row r="2854" customHeight="1" spans="1:2">
      <c r="A2854" s="64"/>
      <c r="B2854" s="68"/>
    </row>
    <row r="2855" customHeight="1" spans="1:2">
      <c r="A2855" s="64"/>
      <c r="B2855" s="68"/>
    </row>
    <row r="2856" customHeight="1" spans="1:2">
      <c r="A2856" s="64"/>
      <c r="B2856" s="68"/>
    </row>
    <row r="2857" customHeight="1" spans="1:2">
      <c r="A2857" s="64"/>
      <c r="B2857" s="68"/>
    </row>
    <row r="2858" customHeight="1" spans="1:2">
      <c r="A2858" s="64"/>
      <c r="B2858" s="68"/>
    </row>
    <row r="2859" customHeight="1" spans="1:2">
      <c r="A2859" s="64"/>
      <c r="B2859" s="68"/>
    </row>
    <row r="2860" customHeight="1" spans="1:2">
      <c r="A2860" s="64"/>
      <c r="B2860" s="68"/>
    </row>
    <row r="2861" customHeight="1" spans="1:2">
      <c r="A2861" s="64"/>
      <c r="B2861" s="68"/>
    </row>
    <row r="2862" customHeight="1" spans="1:2">
      <c r="A2862" s="64"/>
      <c r="B2862" s="68"/>
    </row>
    <row r="2863" customHeight="1" spans="1:2">
      <c r="A2863" s="64"/>
      <c r="B2863" s="68"/>
    </row>
    <row r="2864" customHeight="1" spans="1:2">
      <c r="A2864" s="64"/>
      <c r="B2864" s="68"/>
    </row>
    <row r="2865" customHeight="1" spans="1:2">
      <c r="A2865" s="64"/>
      <c r="B2865" s="68"/>
    </row>
    <row r="2866" customHeight="1" spans="1:2">
      <c r="A2866" s="64"/>
      <c r="B2866" s="68"/>
    </row>
    <row r="2867" customHeight="1" spans="1:2">
      <c r="A2867" s="64"/>
      <c r="B2867" s="68"/>
    </row>
    <row r="2868" customHeight="1" spans="1:2">
      <c r="A2868" s="64"/>
      <c r="B2868" s="68"/>
    </row>
    <row r="2869" customHeight="1" spans="1:2">
      <c r="A2869" s="64"/>
      <c r="B2869" s="68"/>
    </row>
    <row r="2870" customHeight="1" spans="1:2">
      <c r="A2870" s="64"/>
      <c r="B2870" s="68"/>
    </row>
    <row r="2871" customHeight="1" spans="1:2">
      <c r="A2871" s="64"/>
      <c r="B2871" s="68"/>
    </row>
    <row r="2872" customHeight="1" spans="1:2">
      <c r="A2872" s="64"/>
      <c r="B2872" s="68"/>
    </row>
    <row r="2873" customHeight="1" spans="1:2">
      <c r="A2873" s="64"/>
      <c r="B2873" s="68"/>
    </row>
    <row r="2874" customHeight="1" spans="1:2">
      <c r="A2874" s="64"/>
      <c r="B2874" s="68"/>
    </row>
    <row r="2875" customHeight="1" spans="1:2">
      <c r="A2875" s="64"/>
      <c r="B2875" s="68"/>
    </row>
    <row r="2876" customHeight="1" spans="1:2">
      <c r="A2876" s="64"/>
      <c r="B2876" s="68"/>
    </row>
    <row r="2877" customHeight="1" spans="1:2">
      <c r="A2877" s="64"/>
      <c r="B2877" s="68"/>
    </row>
    <row r="2878" customHeight="1" spans="1:2">
      <c r="A2878" s="64"/>
      <c r="B2878" s="68"/>
    </row>
    <row r="2879" customHeight="1" spans="1:2">
      <c r="A2879" s="64"/>
      <c r="B2879" s="68"/>
    </row>
    <row r="2880" customHeight="1" spans="1:2">
      <c r="A2880" s="64"/>
      <c r="B2880" s="68"/>
    </row>
    <row r="2881" customHeight="1" spans="1:2">
      <c r="A2881" s="64"/>
      <c r="B2881" s="68"/>
    </row>
    <row r="2882" customHeight="1" spans="1:2">
      <c r="A2882" s="64"/>
      <c r="B2882" s="68"/>
    </row>
    <row r="2883" customHeight="1" spans="1:2">
      <c r="A2883" s="64"/>
      <c r="B2883" s="68"/>
    </row>
    <row r="2884" customHeight="1" spans="1:2">
      <c r="A2884" s="64"/>
      <c r="B2884" s="68"/>
    </row>
    <row r="2885" customHeight="1" spans="1:2">
      <c r="A2885" s="64"/>
      <c r="B2885" s="68"/>
    </row>
    <row r="2886" customHeight="1" spans="1:2">
      <c r="A2886" s="64"/>
      <c r="B2886" s="68"/>
    </row>
    <row r="2887" customHeight="1" spans="1:2">
      <c r="A2887" s="64"/>
      <c r="B2887" s="68"/>
    </row>
    <row r="2888" customHeight="1" spans="1:2">
      <c r="A2888" s="64"/>
      <c r="B2888" s="68"/>
    </row>
    <row r="2889" customHeight="1" spans="1:2">
      <c r="A2889" s="64"/>
      <c r="B2889" s="68"/>
    </row>
    <row r="2890" customHeight="1" spans="1:2">
      <c r="A2890" s="64"/>
      <c r="B2890" s="68"/>
    </row>
    <row r="2891" customHeight="1" spans="1:2">
      <c r="A2891" s="64"/>
      <c r="B2891" s="68"/>
    </row>
    <row r="2892" customHeight="1" spans="1:2">
      <c r="A2892" s="64"/>
      <c r="B2892" s="68"/>
    </row>
    <row r="2893" customHeight="1" spans="1:2">
      <c r="A2893" s="64"/>
      <c r="B2893" s="68"/>
    </row>
    <row r="2894" customHeight="1" spans="1:2">
      <c r="A2894" s="64"/>
      <c r="B2894" s="68"/>
    </row>
    <row r="2895" customHeight="1" spans="1:2">
      <c r="A2895" s="64"/>
      <c r="B2895" s="68"/>
    </row>
    <row r="2896" customHeight="1" spans="1:2">
      <c r="A2896" s="64"/>
      <c r="B2896" s="68"/>
    </row>
    <row r="2897" customHeight="1" spans="1:2">
      <c r="A2897" s="64"/>
      <c r="B2897" s="68"/>
    </row>
    <row r="2898" customHeight="1" spans="1:2">
      <c r="A2898" s="64"/>
      <c r="B2898" s="68"/>
    </row>
    <row r="2899" customHeight="1" spans="1:2">
      <c r="A2899" s="64"/>
      <c r="B2899" s="68"/>
    </row>
    <row r="2900" customHeight="1" spans="1:2">
      <c r="A2900" s="64"/>
      <c r="B2900" s="68"/>
    </row>
    <row r="2901" customHeight="1" spans="1:2">
      <c r="A2901" s="64"/>
      <c r="B2901" s="68"/>
    </row>
    <row r="2902" customHeight="1" spans="1:2">
      <c r="A2902" s="64"/>
      <c r="B2902" s="68"/>
    </row>
    <row r="2903" customHeight="1" spans="1:2">
      <c r="A2903" s="64"/>
      <c r="B2903" s="68"/>
    </row>
    <row r="2904" customHeight="1" spans="1:2">
      <c r="A2904" s="64"/>
      <c r="B2904" s="68"/>
    </row>
    <row r="2905" customHeight="1" spans="1:2">
      <c r="A2905" s="64"/>
      <c r="B2905" s="68"/>
    </row>
    <row r="2906" customHeight="1" spans="1:2">
      <c r="A2906" s="64"/>
      <c r="B2906" s="68"/>
    </row>
    <row r="2907" customHeight="1" spans="1:2">
      <c r="A2907" s="64"/>
      <c r="B2907" s="68"/>
    </row>
    <row r="2908" customHeight="1" spans="1:2">
      <c r="A2908" s="64"/>
      <c r="B2908" s="68"/>
    </row>
    <row r="2909" customHeight="1" spans="1:2">
      <c r="A2909" s="64"/>
      <c r="B2909" s="68"/>
    </row>
    <row r="2910" customHeight="1" spans="1:2">
      <c r="A2910" s="64"/>
      <c r="B2910" s="68"/>
    </row>
    <row r="2911" customHeight="1" spans="1:2">
      <c r="A2911" s="64"/>
      <c r="B2911" s="68"/>
    </row>
    <row r="2912" customHeight="1" spans="1:2">
      <c r="A2912" s="64"/>
      <c r="B2912" s="68"/>
    </row>
    <row r="2913" customHeight="1" spans="1:2">
      <c r="A2913" s="64"/>
      <c r="B2913" s="68"/>
    </row>
    <row r="2914" customHeight="1" spans="1:2">
      <c r="A2914" s="64"/>
      <c r="B2914" s="68"/>
    </row>
    <row r="2915" customHeight="1" spans="1:2">
      <c r="A2915" s="64"/>
      <c r="B2915" s="68"/>
    </row>
    <row r="2916" customHeight="1" spans="1:2">
      <c r="A2916" s="64"/>
      <c r="B2916" s="68"/>
    </row>
    <row r="2917" customHeight="1" spans="1:2">
      <c r="A2917" s="64"/>
      <c r="B2917" s="68"/>
    </row>
    <row r="2918" customHeight="1" spans="1:2">
      <c r="A2918" s="64"/>
      <c r="B2918" s="68"/>
    </row>
    <row r="2919" customHeight="1" spans="1:2">
      <c r="A2919" s="64"/>
      <c r="B2919" s="68"/>
    </row>
    <row r="2920" customHeight="1" spans="1:2">
      <c r="A2920" s="64"/>
      <c r="B2920" s="68"/>
    </row>
    <row r="2921" customHeight="1" spans="1:2">
      <c r="A2921" s="64"/>
      <c r="B2921" s="68"/>
    </row>
    <row r="2922" customHeight="1" spans="1:2">
      <c r="A2922" s="64"/>
      <c r="B2922" s="68"/>
    </row>
    <row r="2923" customHeight="1" spans="1:2">
      <c r="A2923" s="64"/>
      <c r="B2923" s="68"/>
    </row>
    <row r="2924" customHeight="1" spans="1:2">
      <c r="A2924" s="64"/>
      <c r="B2924" s="68"/>
    </row>
    <row r="2925" customHeight="1" spans="1:2">
      <c r="A2925" s="64"/>
      <c r="B2925" s="68"/>
    </row>
    <row r="2926" customHeight="1" spans="1:2">
      <c r="A2926" s="64"/>
      <c r="B2926" s="68"/>
    </row>
    <row r="2927" customHeight="1" spans="1:2">
      <c r="A2927" s="64"/>
      <c r="B2927" s="68"/>
    </row>
    <row r="2928" customHeight="1" spans="1:2">
      <c r="A2928" s="64"/>
      <c r="B2928" s="68"/>
    </row>
    <row r="2929" customHeight="1" spans="1:2">
      <c r="A2929" s="64"/>
      <c r="B2929" s="68"/>
    </row>
    <row r="2930" customHeight="1" spans="1:2">
      <c r="A2930" s="64"/>
      <c r="B2930" s="68"/>
    </row>
    <row r="2931" customHeight="1" spans="1:2">
      <c r="A2931" s="64"/>
      <c r="B2931" s="68"/>
    </row>
    <row r="2932" customHeight="1" spans="1:2">
      <c r="A2932" s="64"/>
      <c r="B2932" s="68"/>
    </row>
    <row r="2933" customHeight="1" spans="1:2">
      <c r="A2933" s="64"/>
      <c r="B2933" s="68"/>
    </row>
    <row r="2934" customHeight="1" spans="1:2">
      <c r="A2934" s="64"/>
      <c r="B2934" s="68"/>
    </row>
    <row r="2935" customHeight="1" spans="1:2">
      <c r="A2935" s="64"/>
      <c r="B2935" s="68"/>
    </row>
    <row r="2936" customHeight="1" spans="1:2">
      <c r="A2936" s="64"/>
      <c r="B2936" s="68"/>
    </row>
    <row r="2937" customHeight="1" spans="1:2">
      <c r="A2937" s="64"/>
      <c r="B2937" s="68"/>
    </row>
    <row r="2938" customHeight="1" spans="1:2">
      <c r="A2938" s="64"/>
      <c r="B2938" s="68"/>
    </row>
    <row r="2939" customHeight="1" spans="1:2">
      <c r="A2939" s="64"/>
      <c r="B2939" s="68"/>
    </row>
    <row r="2940" customHeight="1" spans="1:2">
      <c r="A2940" s="64"/>
      <c r="B2940" s="68"/>
    </row>
    <row r="2941" customHeight="1" spans="1:2">
      <c r="A2941" s="64"/>
      <c r="B2941" s="68"/>
    </row>
    <row r="2942" customHeight="1" spans="1:2">
      <c r="A2942" s="64"/>
      <c r="B2942" s="68"/>
    </row>
    <row r="2943" customHeight="1" spans="1:2">
      <c r="A2943" s="64"/>
      <c r="B2943" s="68"/>
    </row>
    <row r="2944" customHeight="1" spans="1:2">
      <c r="A2944" s="64"/>
      <c r="B2944" s="68"/>
    </row>
    <row r="2945" customHeight="1" spans="1:2">
      <c r="A2945" s="64"/>
      <c r="B2945" s="68"/>
    </row>
    <row r="2946" customHeight="1" spans="1:2">
      <c r="A2946" s="64"/>
      <c r="B2946" s="68"/>
    </row>
    <row r="2947" customHeight="1" spans="1:2">
      <c r="A2947" s="64"/>
      <c r="B2947" s="68"/>
    </row>
    <row r="2948" customHeight="1" spans="1:2">
      <c r="A2948" s="64"/>
      <c r="B2948" s="68"/>
    </row>
    <row r="2949" customHeight="1" spans="1:2">
      <c r="A2949" s="64"/>
      <c r="B2949" s="68"/>
    </row>
    <row r="2950" customHeight="1" spans="1:2">
      <c r="A2950" s="64"/>
      <c r="B2950" s="68"/>
    </row>
    <row r="2951" customHeight="1" spans="1:2">
      <c r="A2951" s="64"/>
      <c r="B2951" s="68"/>
    </row>
    <row r="2952" customHeight="1" spans="1:2">
      <c r="A2952" s="64"/>
      <c r="B2952" s="68"/>
    </row>
    <row r="2953" customHeight="1" spans="1:2">
      <c r="A2953" s="64"/>
      <c r="B2953" s="68"/>
    </row>
    <row r="2954" customHeight="1" spans="1:2">
      <c r="A2954" s="64"/>
      <c r="B2954" s="68"/>
    </row>
    <row r="2955" customHeight="1" spans="1:2">
      <c r="A2955" s="64"/>
      <c r="B2955" s="68"/>
    </row>
    <row r="2956" customHeight="1" spans="1:2">
      <c r="A2956" s="64"/>
      <c r="B2956" s="68"/>
    </row>
    <row r="2957" customHeight="1" spans="1:2">
      <c r="A2957" s="64"/>
      <c r="B2957" s="68"/>
    </row>
    <row r="2958" customHeight="1" spans="1:2">
      <c r="A2958" s="64"/>
      <c r="B2958" s="68"/>
    </row>
    <row r="2959" customHeight="1" spans="1:2">
      <c r="A2959" s="64"/>
      <c r="B2959" s="68"/>
    </row>
    <row r="2960" customHeight="1" spans="1:2">
      <c r="A2960" s="64"/>
      <c r="B2960" s="68"/>
    </row>
    <row r="2961" customHeight="1" spans="1:2">
      <c r="A2961" s="64"/>
      <c r="B2961" s="68"/>
    </row>
    <row r="2962" customHeight="1" spans="1:2">
      <c r="A2962" s="64"/>
      <c r="B2962" s="68"/>
    </row>
    <row r="2963" customHeight="1" spans="1:2">
      <c r="A2963" s="64"/>
      <c r="B2963" s="68"/>
    </row>
    <row r="2964" customHeight="1" spans="1:2">
      <c r="A2964" s="64"/>
      <c r="B2964" s="68"/>
    </row>
    <row r="2965" customHeight="1" spans="1:2">
      <c r="A2965" s="64"/>
      <c r="B2965" s="68"/>
    </row>
    <row r="2966" customHeight="1" spans="1:2">
      <c r="A2966" s="64"/>
      <c r="B2966" s="68"/>
    </row>
    <row r="2967" customHeight="1" spans="1:2">
      <c r="A2967" s="64"/>
      <c r="B2967" s="68"/>
    </row>
    <row r="2968" customHeight="1" spans="1:2">
      <c r="A2968" s="64"/>
      <c r="B2968" s="68"/>
    </row>
    <row r="2969" customHeight="1" spans="1:2">
      <c r="A2969" s="64"/>
      <c r="B2969" s="68"/>
    </row>
    <row r="2970" customHeight="1" spans="1:2">
      <c r="A2970" s="64"/>
      <c r="B2970" s="68"/>
    </row>
    <row r="2971" customHeight="1" spans="1:2">
      <c r="A2971" s="64"/>
      <c r="B2971" s="68"/>
    </row>
    <row r="2972" customHeight="1" spans="1:2">
      <c r="A2972" s="64"/>
      <c r="B2972" s="68"/>
    </row>
    <row r="2973" customHeight="1" spans="1:2">
      <c r="A2973" s="64"/>
      <c r="B2973" s="68"/>
    </row>
    <row r="2974" customHeight="1" spans="1:2">
      <c r="A2974" s="64"/>
      <c r="B2974" s="68"/>
    </row>
    <row r="2975" customHeight="1" spans="1:2">
      <c r="A2975" s="64"/>
      <c r="B2975" s="68"/>
    </row>
    <row r="2976" customHeight="1" spans="1:2">
      <c r="A2976" s="64"/>
      <c r="B2976" s="68"/>
    </row>
    <row r="2977" customHeight="1" spans="1:2">
      <c r="A2977" s="64"/>
      <c r="B2977" s="68"/>
    </row>
    <row r="2978" customHeight="1" spans="1:2">
      <c r="A2978" s="64"/>
      <c r="B2978" s="68"/>
    </row>
    <row r="2979" customHeight="1" spans="1:2">
      <c r="A2979" s="64"/>
      <c r="B2979" s="68"/>
    </row>
    <row r="2980" customHeight="1" spans="1:2">
      <c r="A2980" s="64"/>
      <c r="B2980" s="68"/>
    </row>
    <row r="2981" customHeight="1" spans="1:2">
      <c r="A2981" s="64"/>
      <c r="B2981" s="68"/>
    </row>
    <row r="2982" customHeight="1" spans="1:2">
      <c r="A2982" s="64"/>
      <c r="B2982" s="68"/>
    </row>
    <row r="2983" customHeight="1" spans="1:2">
      <c r="A2983" s="64"/>
      <c r="B2983" s="68"/>
    </row>
    <row r="2984" customHeight="1" spans="1:2">
      <c r="A2984" s="64"/>
      <c r="B2984" s="68"/>
    </row>
    <row r="2985" customHeight="1" spans="1:2">
      <c r="A2985" s="64"/>
      <c r="B2985" s="68"/>
    </row>
    <row r="2986" customHeight="1" spans="1:2">
      <c r="A2986" s="64"/>
      <c r="B2986" s="68"/>
    </row>
    <row r="2987" customHeight="1" spans="1:2">
      <c r="A2987" s="64"/>
      <c r="B2987" s="68"/>
    </row>
    <row r="2988" customHeight="1" spans="1:2">
      <c r="A2988" s="64"/>
      <c r="B2988" s="68"/>
    </row>
    <row r="2989" customHeight="1" spans="1:2">
      <c r="A2989" s="64"/>
      <c r="B2989" s="68"/>
    </row>
    <row r="2990" customHeight="1" spans="1:2">
      <c r="A2990" s="64"/>
      <c r="B2990" s="68"/>
    </row>
    <row r="2991" customHeight="1" spans="1:2">
      <c r="A2991" s="64"/>
      <c r="B2991" s="68"/>
    </row>
    <row r="2992" customHeight="1" spans="1:2">
      <c r="A2992" s="64"/>
      <c r="B2992" s="68"/>
    </row>
    <row r="2993" customHeight="1" spans="1:2">
      <c r="A2993" s="64"/>
      <c r="B2993" s="68"/>
    </row>
    <row r="2994" customHeight="1" spans="1:2">
      <c r="A2994" s="64"/>
      <c r="B2994" s="68"/>
    </row>
    <row r="2995" customHeight="1" spans="1:2">
      <c r="A2995" s="64"/>
      <c r="B2995" s="68"/>
    </row>
    <row r="2996" customHeight="1" spans="1:2">
      <c r="A2996" s="64"/>
      <c r="B2996" s="68"/>
    </row>
    <row r="2997" customHeight="1" spans="1:2">
      <c r="A2997" s="64"/>
      <c r="B2997" s="68"/>
    </row>
    <row r="2998" customHeight="1" spans="1:2">
      <c r="A2998" s="64"/>
      <c r="B2998" s="68"/>
    </row>
    <row r="2999" customHeight="1" spans="1:2">
      <c r="A2999" s="64"/>
      <c r="B2999" s="68"/>
    </row>
    <row r="3000" customHeight="1" spans="1:2">
      <c r="A3000" s="64"/>
      <c r="B3000" s="68"/>
    </row>
    <row r="3001" customHeight="1" spans="1:2">
      <c r="A3001" s="64"/>
      <c r="B3001" s="68"/>
    </row>
    <row r="3002" customHeight="1" spans="1:2">
      <c r="A3002" s="64"/>
      <c r="B3002" s="68"/>
    </row>
    <row r="3003" customHeight="1" spans="1:2">
      <c r="A3003" s="64"/>
      <c r="B3003" s="68"/>
    </row>
    <row r="3004" customHeight="1" spans="1:2">
      <c r="A3004" s="64"/>
      <c r="B3004" s="68"/>
    </row>
    <row r="3005" customHeight="1" spans="1:2">
      <c r="A3005" s="64"/>
      <c r="B3005" s="68"/>
    </row>
    <row r="3006" customHeight="1" spans="1:2">
      <c r="A3006" s="64"/>
      <c r="B3006" s="68"/>
    </row>
    <row r="3007" customHeight="1" spans="1:2">
      <c r="A3007" s="64"/>
      <c r="B3007" s="68"/>
    </row>
    <row r="3008" customHeight="1" spans="1:2">
      <c r="A3008" s="64"/>
      <c r="B3008" s="68"/>
    </row>
    <row r="3009" customHeight="1" spans="1:2">
      <c r="A3009" s="64"/>
      <c r="B3009" s="68"/>
    </row>
    <row r="3010" customHeight="1" spans="1:2">
      <c r="A3010" s="64"/>
      <c r="B3010" s="68"/>
    </row>
    <row r="3011" customHeight="1" spans="1:2">
      <c r="A3011" s="64"/>
      <c r="B3011" s="68"/>
    </row>
    <row r="3012" customHeight="1" spans="1:2">
      <c r="A3012" s="64"/>
      <c r="B3012" s="68"/>
    </row>
    <row r="3013" customHeight="1" spans="1:2">
      <c r="A3013" s="64"/>
      <c r="B3013" s="68"/>
    </row>
    <row r="3014" customHeight="1" spans="1:2">
      <c r="A3014" s="64"/>
      <c r="B3014" s="68"/>
    </row>
    <row r="3015" customHeight="1" spans="1:2">
      <c r="A3015" s="64"/>
      <c r="B3015" s="68"/>
    </row>
    <row r="3016" customHeight="1" spans="1:2">
      <c r="A3016" s="64"/>
      <c r="B3016" s="68"/>
    </row>
    <row r="3017" customHeight="1" spans="1:2">
      <c r="A3017" s="64"/>
      <c r="B3017" s="68"/>
    </row>
    <row r="3018" customHeight="1" spans="1:2">
      <c r="A3018" s="64"/>
      <c r="B3018" s="68"/>
    </row>
    <row r="3019" customHeight="1" spans="1:2">
      <c r="A3019" s="64"/>
      <c r="B3019" s="68"/>
    </row>
    <row r="3020" customHeight="1" spans="1:2">
      <c r="A3020" s="64"/>
      <c r="B3020" s="68"/>
    </row>
    <row r="3021" customHeight="1" spans="1:2">
      <c r="A3021" s="64"/>
      <c r="B3021" s="68"/>
    </row>
    <row r="3022" customHeight="1" spans="1:2">
      <c r="A3022" s="64"/>
      <c r="B3022" s="68"/>
    </row>
    <row r="3023" customHeight="1" spans="1:2">
      <c r="A3023" s="64"/>
      <c r="B3023" s="68"/>
    </row>
    <row r="3024" customHeight="1" spans="1:2">
      <c r="A3024" s="64"/>
      <c r="B3024" s="68"/>
    </row>
    <row r="3025" customHeight="1" spans="1:2">
      <c r="A3025" s="64"/>
      <c r="B3025" s="68"/>
    </row>
    <row r="3026" customHeight="1" spans="1:2">
      <c r="A3026" s="64"/>
      <c r="B3026" s="68"/>
    </row>
    <row r="3027" customHeight="1" spans="1:2">
      <c r="A3027" s="64"/>
      <c r="B3027" s="68"/>
    </row>
    <row r="3028" customHeight="1" spans="1:2">
      <c r="A3028" s="64"/>
      <c r="B3028" s="68"/>
    </row>
    <row r="3029" customHeight="1" spans="1:2">
      <c r="A3029" s="64"/>
      <c r="B3029" s="68"/>
    </row>
    <row r="3030" customHeight="1" spans="1:2">
      <c r="A3030" s="64"/>
      <c r="B3030" s="68"/>
    </row>
    <row r="3031" customHeight="1" spans="1:2">
      <c r="A3031" s="64"/>
      <c r="B3031" s="68"/>
    </row>
    <row r="3032" customHeight="1" spans="1:2">
      <c r="A3032" s="64"/>
      <c r="B3032" s="68"/>
    </row>
    <row r="3033" customHeight="1" spans="1:2">
      <c r="A3033" s="64"/>
      <c r="B3033" s="68"/>
    </row>
    <row r="3034" customHeight="1" spans="1:2">
      <c r="A3034" s="64"/>
      <c r="B3034" s="68"/>
    </row>
    <row r="3035" customHeight="1" spans="1:2">
      <c r="A3035" s="64"/>
      <c r="B3035" s="68"/>
    </row>
    <row r="3036" customHeight="1" spans="1:2">
      <c r="A3036" s="64"/>
      <c r="B3036" s="68"/>
    </row>
    <row r="3037" customHeight="1" spans="1:2">
      <c r="A3037" s="64"/>
      <c r="B3037" s="68"/>
    </row>
    <row r="3038" customHeight="1" spans="1:2">
      <c r="A3038" s="64"/>
      <c r="B3038" s="68"/>
    </row>
    <row r="3039" customHeight="1" spans="1:2">
      <c r="A3039" s="64"/>
      <c r="B3039" s="68"/>
    </row>
    <row r="3040" customHeight="1" spans="1:2">
      <c r="A3040" s="64"/>
      <c r="B3040" s="68"/>
    </row>
    <row r="3041" customHeight="1" spans="1:2">
      <c r="A3041" s="64"/>
      <c r="B3041" s="68"/>
    </row>
    <row r="3042" customHeight="1" spans="1:2">
      <c r="A3042" s="64"/>
      <c r="B3042" s="68"/>
    </row>
    <row r="3043" customHeight="1" spans="1:2">
      <c r="A3043" s="64"/>
      <c r="B3043" s="68"/>
    </row>
    <row r="3044" customHeight="1" spans="1:2">
      <c r="A3044" s="64"/>
      <c r="B3044" s="68"/>
    </row>
    <row r="3045" customHeight="1" spans="1:2">
      <c r="A3045" s="64"/>
      <c r="B3045" s="68"/>
    </row>
    <row r="3046" customHeight="1" spans="1:2">
      <c r="A3046" s="64"/>
      <c r="B3046" s="68"/>
    </row>
    <row r="3047" customHeight="1" spans="1:2">
      <c r="A3047" s="64"/>
      <c r="B3047" s="68"/>
    </row>
    <row r="3048" customHeight="1" spans="1:2">
      <c r="A3048" s="64"/>
      <c r="B3048" s="68"/>
    </row>
    <row r="3049" customHeight="1" spans="1:2">
      <c r="A3049" s="64"/>
      <c r="B3049" s="68"/>
    </row>
    <row r="3050" customHeight="1" spans="1:2">
      <c r="A3050" s="64"/>
      <c r="B3050" s="68"/>
    </row>
    <row r="3051" customHeight="1" spans="1:2">
      <c r="A3051" s="64"/>
      <c r="B3051" s="68"/>
    </row>
    <row r="3052" customHeight="1" spans="1:2">
      <c r="A3052" s="64"/>
      <c r="B3052" s="68"/>
    </row>
    <row r="3053" customHeight="1" spans="1:2">
      <c r="A3053" s="64"/>
      <c r="B3053" s="68"/>
    </row>
    <row r="3054" customHeight="1" spans="1:2">
      <c r="A3054" s="64"/>
      <c r="B3054" s="68"/>
    </row>
    <row r="3055" customHeight="1" spans="1:2">
      <c r="A3055" s="64"/>
      <c r="B3055" s="68"/>
    </row>
    <row r="3056" customHeight="1" spans="1:2">
      <c r="A3056" s="64"/>
      <c r="B3056" s="68"/>
    </row>
    <row r="3057" customHeight="1" spans="1:2">
      <c r="A3057" s="64"/>
      <c r="B3057" s="68"/>
    </row>
    <row r="3058" customHeight="1" spans="1:2">
      <c r="A3058" s="64"/>
      <c r="B3058" s="68"/>
    </row>
    <row r="3059" customHeight="1" spans="1:2">
      <c r="A3059" s="64"/>
      <c r="B3059" s="68"/>
    </row>
    <row r="3060" customHeight="1" spans="1:2">
      <c r="A3060" s="64"/>
      <c r="B3060" s="68"/>
    </row>
    <row r="3061" customHeight="1" spans="1:2">
      <c r="A3061" s="64"/>
      <c r="B3061" s="68"/>
    </row>
    <row r="3062" customHeight="1" spans="1:2">
      <c r="A3062" s="64"/>
      <c r="B3062" s="68"/>
    </row>
    <row r="3063" customHeight="1" spans="1:2">
      <c r="A3063" s="64"/>
      <c r="B3063" s="68"/>
    </row>
    <row r="3064" customHeight="1" spans="1:2">
      <c r="A3064" s="64"/>
      <c r="B3064" s="68"/>
    </row>
    <row r="3065" customHeight="1" spans="1:2">
      <c r="A3065" s="64"/>
      <c r="B3065" s="68"/>
    </row>
    <row r="3066" customHeight="1" spans="1:2">
      <c r="A3066" s="64"/>
      <c r="B3066" s="68"/>
    </row>
    <row r="3067" customHeight="1" spans="1:2">
      <c r="A3067" s="64"/>
      <c r="B3067" s="68"/>
    </row>
    <row r="3068" customHeight="1" spans="1:2">
      <c r="A3068" s="64"/>
      <c r="B3068" s="68"/>
    </row>
    <row r="3069" customHeight="1" spans="1:2">
      <c r="A3069" s="64"/>
      <c r="B3069" s="68"/>
    </row>
    <row r="3070" customHeight="1" spans="1:2">
      <c r="A3070" s="64"/>
      <c r="B3070" s="68"/>
    </row>
    <row r="3071" customHeight="1" spans="1:2">
      <c r="A3071" s="64"/>
      <c r="B3071" s="68"/>
    </row>
    <row r="3072" customHeight="1" spans="1:2">
      <c r="A3072" s="64"/>
      <c r="B3072" s="68"/>
    </row>
    <row r="3073" customHeight="1" spans="1:2">
      <c r="A3073" s="64"/>
      <c r="B3073" s="68"/>
    </row>
    <row r="3074" customHeight="1" spans="1:2">
      <c r="A3074" s="64"/>
      <c r="B3074" s="68"/>
    </row>
    <row r="3075" customHeight="1" spans="1:2">
      <c r="A3075" s="64"/>
      <c r="B3075" s="68"/>
    </row>
    <row r="3076" customHeight="1" spans="1:2">
      <c r="A3076" s="64"/>
      <c r="B3076" s="68"/>
    </row>
    <row r="3077" customHeight="1" spans="1:2">
      <c r="A3077" s="64"/>
      <c r="B3077" s="68"/>
    </row>
    <row r="3078" customHeight="1" spans="1:2">
      <c r="A3078" s="64"/>
      <c r="B3078" s="68"/>
    </row>
    <row r="3079" customHeight="1" spans="1:2">
      <c r="A3079" s="64"/>
      <c r="B3079" s="68"/>
    </row>
    <row r="3080" customHeight="1" spans="1:2">
      <c r="A3080" s="64"/>
      <c r="B3080" s="68"/>
    </row>
    <row r="3081" customHeight="1" spans="1:2">
      <c r="A3081" s="64"/>
      <c r="B3081" s="68"/>
    </row>
    <row r="3082" customHeight="1" spans="1:2">
      <c r="A3082" s="64"/>
      <c r="B3082" s="68"/>
    </row>
    <row r="3083" customHeight="1" spans="1:2">
      <c r="A3083" s="64"/>
      <c r="B3083" s="68"/>
    </row>
    <row r="3084" customHeight="1" spans="1:2">
      <c r="A3084" s="64"/>
      <c r="B3084" s="68"/>
    </row>
    <row r="3085" customHeight="1" spans="1:2">
      <c r="A3085" s="64"/>
      <c r="B3085" s="68"/>
    </row>
    <row r="3086" customHeight="1" spans="1:2">
      <c r="A3086" s="64"/>
      <c r="B3086" s="68"/>
    </row>
    <row r="3087" customHeight="1" spans="1:2">
      <c r="A3087" s="64"/>
      <c r="B3087" s="68"/>
    </row>
    <row r="3088" customHeight="1" spans="1:2">
      <c r="A3088" s="64"/>
      <c r="B3088" s="68"/>
    </row>
    <row r="3089" customHeight="1" spans="1:2">
      <c r="A3089" s="64"/>
      <c r="B3089" s="68"/>
    </row>
    <row r="3090" customHeight="1" spans="1:2">
      <c r="A3090" s="64"/>
      <c r="B3090" s="68"/>
    </row>
    <row r="3091" customHeight="1" spans="1:2">
      <c r="A3091" s="64"/>
      <c r="B3091" s="68"/>
    </row>
    <row r="3092" customHeight="1" spans="1:2">
      <c r="A3092" s="64"/>
      <c r="B3092" s="68"/>
    </row>
    <row r="3093" customHeight="1" spans="1:2">
      <c r="A3093" s="64"/>
      <c r="B3093" s="68"/>
    </row>
    <row r="3094" customHeight="1" spans="1:2">
      <c r="A3094" s="64"/>
      <c r="B3094" s="68"/>
    </row>
    <row r="3095" customHeight="1" spans="1:2">
      <c r="A3095" s="64"/>
      <c r="B3095" s="68"/>
    </row>
    <row r="3096" customHeight="1" spans="1:2">
      <c r="A3096" s="64"/>
      <c r="B3096" s="68"/>
    </row>
    <row r="3097" customHeight="1" spans="1:2">
      <c r="A3097" s="64"/>
      <c r="B3097" s="68"/>
    </row>
    <row r="3098" customHeight="1" spans="1:2">
      <c r="A3098" s="64"/>
      <c r="B3098" s="68"/>
    </row>
    <row r="3099" customHeight="1" spans="1:2">
      <c r="A3099" s="64"/>
      <c r="B3099" s="68"/>
    </row>
    <row r="3100" customHeight="1" spans="1:2">
      <c r="A3100" s="64"/>
      <c r="B3100" s="68"/>
    </row>
    <row r="3101" customHeight="1" spans="1:2">
      <c r="A3101" s="64"/>
      <c r="B3101" s="68"/>
    </row>
    <row r="3102" customHeight="1" spans="1:2">
      <c r="A3102" s="64"/>
      <c r="B3102" s="68"/>
    </row>
    <row r="3103" customHeight="1" spans="1:2">
      <c r="A3103" s="64"/>
      <c r="B3103" s="68"/>
    </row>
    <row r="3104" customHeight="1" spans="1:2">
      <c r="A3104" s="64"/>
      <c r="B3104" s="68"/>
    </row>
    <row r="3105" customHeight="1" spans="1:2">
      <c r="A3105" s="64"/>
      <c r="B3105" s="68"/>
    </row>
    <row r="3106" customHeight="1" spans="1:2">
      <c r="A3106" s="64"/>
      <c r="B3106" s="68"/>
    </row>
    <row r="3107" customHeight="1" spans="1:2">
      <c r="A3107" s="64"/>
      <c r="B3107" s="68"/>
    </row>
    <row r="3108" customHeight="1" spans="1:2">
      <c r="A3108" s="64"/>
      <c r="B3108" s="68"/>
    </row>
    <row r="3109" customHeight="1" spans="1:2">
      <c r="A3109" s="64"/>
      <c r="B3109" s="68"/>
    </row>
    <row r="3110" customHeight="1" spans="1:2">
      <c r="A3110" s="64"/>
      <c r="B3110" s="68"/>
    </row>
    <row r="3111" customHeight="1" spans="1:2">
      <c r="A3111" s="64"/>
      <c r="B3111" s="68"/>
    </row>
    <row r="3112" customHeight="1" spans="1:2">
      <c r="A3112" s="64"/>
      <c r="B3112" s="68"/>
    </row>
    <row r="3113" customHeight="1" spans="1:2">
      <c r="A3113" s="64"/>
      <c r="B3113" s="68"/>
    </row>
    <row r="3114" customHeight="1" spans="1:2">
      <c r="A3114" s="64"/>
      <c r="B3114" s="68"/>
    </row>
    <row r="3115" customHeight="1" spans="1:2">
      <c r="A3115" s="64"/>
      <c r="B3115" s="68"/>
    </row>
    <row r="3116" customHeight="1" spans="1:2">
      <c r="A3116" s="64"/>
      <c r="B3116" s="68"/>
    </row>
    <row r="3117" customHeight="1" spans="1:2">
      <c r="A3117" s="64"/>
      <c r="B3117" s="68"/>
    </row>
    <row r="3118" customHeight="1" spans="1:2">
      <c r="A3118" s="64"/>
      <c r="B3118" s="68"/>
    </row>
    <row r="3119" customHeight="1" spans="1:2">
      <c r="A3119" s="64"/>
      <c r="B3119" s="68"/>
    </row>
    <row r="3120" customHeight="1" spans="1:2">
      <c r="A3120" s="64"/>
      <c r="B3120" s="68"/>
    </row>
    <row r="3121" customHeight="1" spans="1:2">
      <c r="A3121" s="64"/>
      <c r="B3121" s="68"/>
    </row>
    <row r="3122" customHeight="1" spans="1:2">
      <c r="A3122" s="64"/>
      <c r="B3122" s="68"/>
    </row>
    <row r="3123" customHeight="1" spans="1:2">
      <c r="A3123" s="64"/>
      <c r="B3123" s="68"/>
    </row>
    <row r="3124" customHeight="1" spans="1:2">
      <c r="A3124" s="64"/>
      <c r="B3124" s="68"/>
    </row>
    <row r="3125" customHeight="1" spans="1:2">
      <c r="A3125" s="64"/>
      <c r="B3125" s="68"/>
    </row>
    <row r="3126" customHeight="1" spans="1:2">
      <c r="A3126" s="64"/>
      <c r="B3126" s="68"/>
    </row>
    <row r="3127" customHeight="1" spans="1:2">
      <c r="A3127" s="64"/>
      <c r="B3127" s="68"/>
    </row>
    <row r="3128" customHeight="1" spans="1:2">
      <c r="A3128" s="64"/>
      <c r="B3128" s="68"/>
    </row>
    <row r="3129" customHeight="1" spans="1:2">
      <c r="A3129" s="64"/>
      <c r="B3129" s="68"/>
    </row>
    <row r="3130" customHeight="1" spans="1:2">
      <c r="A3130" s="64"/>
      <c r="B3130" s="68"/>
    </row>
    <row r="3131" customHeight="1" spans="1:2">
      <c r="A3131" s="64"/>
      <c r="B3131" s="68"/>
    </row>
    <row r="3132" customHeight="1" spans="1:2">
      <c r="A3132" s="64"/>
      <c r="B3132" s="68"/>
    </row>
    <row r="3133" customHeight="1" spans="1:2">
      <c r="A3133" s="64"/>
      <c r="B3133" s="68"/>
    </row>
    <row r="3134" customHeight="1" spans="1:2">
      <c r="A3134" s="64"/>
      <c r="B3134" s="68"/>
    </row>
    <row r="3135" customHeight="1" spans="1:2">
      <c r="A3135" s="64"/>
      <c r="B3135" s="68"/>
    </row>
    <row r="3136" customHeight="1" spans="1:2">
      <c r="A3136" s="64"/>
      <c r="B3136" s="68"/>
    </row>
    <row r="3137" customHeight="1" spans="1:2">
      <c r="A3137" s="64"/>
      <c r="B3137" s="68"/>
    </row>
    <row r="3138" customHeight="1" spans="1:2">
      <c r="A3138" s="64"/>
      <c r="B3138" s="68"/>
    </row>
    <row r="3139" customHeight="1" spans="1:2">
      <c r="A3139" s="64"/>
      <c r="B3139" s="68"/>
    </row>
    <row r="3140" customHeight="1" spans="1:2">
      <c r="A3140" s="64"/>
      <c r="B3140" s="68"/>
    </row>
    <row r="3141" customHeight="1" spans="1:2">
      <c r="A3141" s="64"/>
      <c r="B3141" s="68"/>
    </row>
    <row r="3142" customHeight="1" spans="1:2">
      <c r="A3142" s="64"/>
      <c r="B3142" s="68"/>
    </row>
    <row r="3143" customHeight="1" spans="1:2">
      <c r="A3143" s="64"/>
      <c r="B3143" s="68"/>
    </row>
    <row r="3144" customHeight="1" spans="1:2">
      <c r="A3144" s="64"/>
      <c r="B3144" s="68"/>
    </row>
    <row r="3145" customHeight="1" spans="1:2">
      <c r="A3145" s="64"/>
      <c r="B3145" s="68"/>
    </row>
    <row r="3146" customHeight="1" spans="1:2">
      <c r="A3146" s="64"/>
      <c r="B3146" s="68"/>
    </row>
    <row r="3147" customHeight="1" spans="1:2">
      <c r="A3147" s="64"/>
      <c r="B3147" s="68"/>
    </row>
    <row r="3148" customHeight="1" spans="1:2">
      <c r="A3148" s="64"/>
      <c r="B3148" s="68"/>
    </row>
    <row r="3149" customHeight="1" spans="1:2">
      <c r="A3149" s="64"/>
      <c r="B3149" s="68"/>
    </row>
    <row r="3150" customHeight="1" spans="1:2">
      <c r="A3150" s="64"/>
      <c r="B3150" s="68"/>
    </row>
    <row r="3151" customHeight="1" spans="1:2">
      <c r="A3151" s="64"/>
      <c r="B3151" s="68"/>
    </row>
    <row r="3152" customHeight="1" spans="1:2">
      <c r="A3152" s="64"/>
      <c r="B3152" s="68"/>
    </row>
    <row r="3153" customHeight="1" spans="1:2">
      <c r="A3153" s="64"/>
      <c r="B3153" s="68"/>
    </row>
    <row r="3154" customHeight="1" spans="1:2">
      <c r="A3154" s="64"/>
      <c r="B3154" s="68"/>
    </row>
    <row r="3155" customHeight="1" spans="1:2">
      <c r="A3155" s="64"/>
      <c r="B3155" s="68"/>
    </row>
    <row r="3156" customHeight="1" spans="1:2">
      <c r="A3156" s="64"/>
      <c r="B3156" s="68"/>
    </row>
    <row r="3157" customHeight="1" spans="1:2">
      <c r="A3157" s="64"/>
      <c r="B3157" s="68"/>
    </row>
    <row r="3158" customHeight="1" spans="1:2">
      <c r="A3158" s="64"/>
      <c r="B3158" s="68"/>
    </row>
    <row r="3159" customHeight="1" spans="1:2">
      <c r="A3159" s="64"/>
      <c r="B3159" s="68"/>
    </row>
    <row r="3160" customHeight="1" spans="1:2">
      <c r="A3160" s="64"/>
      <c r="B3160" s="68"/>
    </row>
    <row r="3161" customHeight="1" spans="1:2">
      <c r="A3161" s="64"/>
      <c r="B3161" s="68"/>
    </row>
    <row r="3162" customHeight="1" spans="1:2">
      <c r="A3162" s="64"/>
      <c r="B3162" s="68"/>
    </row>
    <row r="3163" customHeight="1" spans="1:2">
      <c r="A3163" s="64"/>
      <c r="B3163" s="68"/>
    </row>
    <row r="3164" customHeight="1" spans="1:2">
      <c r="A3164" s="64"/>
      <c r="B3164" s="68"/>
    </row>
    <row r="3165" customHeight="1" spans="1:2">
      <c r="A3165" s="64"/>
      <c r="B3165" s="68"/>
    </row>
    <row r="3166" customHeight="1" spans="1:2">
      <c r="A3166" s="64"/>
      <c r="B3166" s="68"/>
    </row>
    <row r="3167" customHeight="1" spans="1:2">
      <c r="A3167" s="64"/>
      <c r="B3167" s="68"/>
    </row>
    <row r="3168" customHeight="1" spans="1:2">
      <c r="A3168" s="64"/>
      <c r="B3168" s="68"/>
    </row>
    <row r="3169" customHeight="1" spans="1:2">
      <c r="A3169" s="64"/>
      <c r="B3169" s="68"/>
    </row>
    <row r="3170" customHeight="1" spans="1:2">
      <c r="A3170" s="64"/>
      <c r="B3170" s="68"/>
    </row>
    <row r="3171" customHeight="1" spans="1:2">
      <c r="A3171" s="64"/>
      <c r="B3171" s="68"/>
    </row>
    <row r="3172" customHeight="1" spans="1:2">
      <c r="A3172" s="64"/>
      <c r="B3172" s="68"/>
    </row>
    <row r="3173" customHeight="1" spans="1:2">
      <c r="A3173" s="64"/>
      <c r="B3173" s="68"/>
    </row>
    <row r="3174" customHeight="1" spans="1:2">
      <c r="A3174" s="64"/>
      <c r="B3174" s="68"/>
    </row>
    <row r="3175" customHeight="1" spans="1:2">
      <c r="A3175" s="64"/>
      <c r="B3175" s="68"/>
    </row>
    <row r="3176" customHeight="1" spans="1:2">
      <c r="A3176" s="64"/>
      <c r="B3176" s="68"/>
    </row>
    <row r="3177" customHeight="1" spans="1:2">
      <c r="A3177" s="64"/>
      <c r="B3177" s="68"/>
    </row>
    <row r="3178" customHeight="1" spans="1:2">
      <c r="A3178" s="64"/>
      <c r="B3178" s="68"/>
    </row>
    <row r="3179" customHeight="1" spans="1:2">
      <c r="A3179" s="64"/>
      <c r="B3179" s="68"/>
    </row>
    <row r="3180" customHeight="1" spans="1:2">
      <c r="A3180" s="64"/>
      <c r="B3180" s="68"/>
    </row>
    <row r="3181" customHeight="1" spans="1:2">
      <c r="A3181" s="64"/>
      <c r="B3181" s="68"/>
    </row>
    <row r="3182" customHeight="1" spans="1:2">
      <c r="A3182" s="64"/>
      <c r="B3182" s="68"/>
    </row>
    <row r="3183" customHeight="1" spans="1:2">
      <c r="A3183" s="64"/>
      <c r="B3183" s="68"/>
    </row>
    <row r="3184" customHeight="1" spans="1:2">
      <c r="A3184" s="64"/>
      <c r="B3184" s="68"/>
    </row>
    <row r="3185" customHeight="1" spans="1:2">
      <c r="A3185" s="64"/>
      <c r="B3185" s="68"/>
    </row>
    <row r="3186" customHeight="1" spans="1:2">
      <c r="A3186" s="64"/>
      <c r="B3186" s="68"/>
    </row>
    <row r="3187" customHeight="1" spans="1:2">
      <c r="A3187" s="64"/>
      <c r="B3187" s="68"/>
    </row>
    <row r="3188" customHeight="1" spans="1:2">
      <c r="A3188" s="64"/>
      <c r="B3188" s="68"/>
    </row>
    <row r="3189" customHeight="1" spans="1:2">
      <c r="A3189" s="64"/>
      <c r="B3189" s="68"/>
    </row>
    <row r="3190" customHeight="1" spans="1:2">
      <c r="A3190" s="64"/>
      <c r="B3190" s="68"/>
    </row>
    <row r="3191" customHeight="1" spans="1:2">
      <c r="A3191" s="64"/>
      <c r="B3191" s="68"/>
    </row>
    <row r="3192" customHeight="1" spans="1:2">
      <c r="A3192" s="64"/>
      <c r="B3192" s="68"/>
    </row>
    <row r="3193" customHeight="1" spans="1:2">
      <c r="A3193" s="64"/>
      <c r="B3193" s="68"/>
    </row>
    <row r="3194" customHeight="1" spans="1:2">
      <c r="A3194" s="64"/>
      <c r="B3194" s="68"/>
    </row>
    <row r="3195" customHeight="1" spans="1:2">
      <c r="A3195" s="64"/>
      <c r="B3195" s="68"/>
    </row>
    <row r="3196" customHeight="1" spans="1:2">
      <c r="A3196" s="64"/>
      <c r="B3196" s="68"/>
    </row>
    <row r="3197" customHeight="1" spans="1:2">
      <c r="A3197" s="64"/>
      <c r="B3197" s="68"/>
    </row>
    <row r="3198" customHeight="1" spans="1:2">
      <c r="A3198" s="64"/>
      <c r="B3198" s="68"/>
    </row>
    <row r="3199" customHeight="1" spans="1:2">
      <c r="A3199" s="64"/>
      <c r="B3199" s="68"/>
    </row>
    <row r="3200" customHeight="1" spans="1:2">
      <c r="A3200" s="64"/>
      <c r="B3200" s="68"/>
    </row>
    <row r="3201" customHeight="1" spans="1:2">
      <c r="A3201" s="64"/>
      <c r="B3201" s="68"/>
    </row>
    <row r="3202" customHeight="1" spans="1:2">
      <c r="A3202" s="64"/>
      <c r="B3202" s="68"/>
    </row>
    <row r="3203" customHeight="1" spans="1:2">
      <c r="A3203" s="64"/>
      <c r="B3203" s="68"/>
    </row>
    <row r="3204" customHeight="1" spans="1:2">
      <c r="A3204" s="64"/>
      <c r="B3204" s="68"/>
    </row>
    <row r="3205" customHeight="1" spans="1:2">
      <c r="A3205" s="64"/>
      <c r="B3205" s="68"/>
    </row>
    <row r="3206" customHeight="1" spans="1:2">
      <c r="A3206" s="64"/>
      <c r="B3206" s="68"/>
    </row>
    <row r="3207" customHeight="1" spans="1:2">
      <c r="A3207" s="64"/>
      <c r="B3207" s="68"/>
    </row>
    <row r="3208" customHeight="1" spans="1:2">
      <c r="A3208" s="64"/>
      <c r="B3208" s="68"/>
    </row>
    <row r="3209" customHeight="1" spans="1:2">
      <c r="A3209" s="64"/>
      <c r="B3209" s="68"/>
    </row>
    <row r="3210" customHeight="1" spans="1:2">
      <c r="A3210" s="64"/>
      <c r="B3210" s="68"/>
    </row>
    <row r="3211" customHeight="1" spans="1:2">
      <c r="A3211" s="64"/>
      <c r="B3211" s="68"/>
    </row>
    <row r="3212" customHeight="1" spans="1:2">
      <c r="A3212" s="64"/>
      <c r="B3212" s="68"/>
    </row>
    <row r="3213" customHeight="1" spans="1:2">
      <c r="A3213" s="64"/>
      <c r="B3213" s="68"/>
    </row>
    <row r="3214" customHeight="1" spans="1:2">
      <c r="A3214" s="64"/>
      <c r="B3214" s="68"/>
    </row>
    <row r="3215" customHeight="1" spans="1:2">
      <c r="A3215" s="64"/>
      <c r="B3215" s="68"/>
    </row>
    <row r="3216" customHeight="1" spans="1:2">
      <c r="A3216" s="64"/>
      <c r="B3216" s="68"/>
    </row>
    <row r="3217" customHeight="1" spans="1:2">
      <c r="A3217" s="64"/>
      <c r="B3217" s="68"/>
    </row>
    <row r="3218" customHeight="1" spans="1:2">
      <c r="A3218" s="64"/>
      <c r="B3218" s="68"/>
    </row>
    <row r="3219" customHeight="1" spans="1:2">
      <c r="A3219" s="64"/>
      <c r="B3219" s="68"/>
    </row>
    <row r="3220" customHeight="1" spans="1:2">
      <c r="A3220" s="64"/>
      <c r="B3220" s="68"/>
    </row>
    <row r="3221" customHeight="1" spans="1:2">
      <c r="A3221" s="64"/>
      <c r="B3221" s="68"/>
    </row>
    <row r="3222" customHeight="1" spans="1:2">
      <c r="A3222" s="64"/>
      <c r="B3222" s="68"/>
    </row>
    <row r="3223" customHeight="1" spans="1:2">
      <c r="A3223" s="64"/>
      <c r="B3223" s="68"/>
    </row>
    <row r="3224" customHeight="1" spans="1:2">
      <c r="A3224" s="64"/>
      <c r="B3224" s="68"/>
    </row>
    <row r="3225" customHeight="1" spans="1:2">
      <c r="A3225" s="64"/>
      <c r="B3225" s="68"/>
    </row>
    <row r="3226" customHeight="1" spans="1:2">
      <c r="A3226" s="64"/>
      <c r="B3226" s="68"/>
    </row>
    <row r="3227" customHeight="1" spans="1:2">
      <c r="A3227" s="64"/>
      <c r="B3227" s="68"/>
    </row>
    <row r="3228" customHeight="1" spans="1:2">
      <c r="A3228" s="64"/>
      <c r="B3228" s="68"/>
    </row>
    <row r="3229" customHeight="1" spans="1:2">
      <c r="A3229" s="64"/>
      <c r="B3229" s="68"/>
    </row>
    <row r="3230" customHeight="1" spans="1:2">
      <c r="A3230" s="64"/>
      <c r="B3230" s="68"/>
    </row>
    <row r="3231" customHeight="1" spans="1:2">
      <c r="A3231" s="64"/>
      <c r="B3231" s="68"/>
    </row>
    <row r="3232" customHeight="1" spans="1:2">
      <c r="A3232" s="64"/>
      <c r="B3232" s="68"/>
    </row>
    <row r="3233" customHeight="1" spans="1:2">
      <c r="A3233" s="64"/>
      <c r="B3233" s="68"/>
    </row>
    <row r="3234" customHeight="1" spans="1:2">
      <c r="A3234" s="64"/>
      <c r="B3234" s="68"/>
    </row>
    <row r="3235" customHeight="1" spans="1:2">
      <c r="A3235" s="64"/>
      <c r="B3235" s="68"/>
    </row>
    <row r="3236" customHeight="1" spans="1:2">
      <c r="A3236" s="64"/>
      <c r="B3236" s="68"/>
    </row>
    <row r="3237" customHeight="1" spans="1:2">
      <c r="A3237" s="64"/>
      <c r="B3237" s="68"/>
    </row>
    <row r="3238" customHeight="1" spans="1:2">
      <c r="A3238" s="64"/>
      <c r="B3238" s="68"/>
    </row>
    <row r="3239" customHeight="1" spans="1:2">
      <c r="A3239" s="64"/>
      <c r="B3239" s="68"/>
    </row>
    <row r="3240" customHeight="1" spans="1:2">
      <c r="A3240" s="64"/>
      <c r="B3240" s="68"/>
    </row>
    <row r="3241" customHeight="1" spans="1:2">
      <c r="A3241" s="64"/>
      <c r="B3241" s="68"/>
    </row>
    <row r="3242" customHeight="1" spans="1:2">
      <c r="A3242" s="64"/>
      <c r="B3242" s="68"/>
    </row>
    <row r="3243" customHeight="1" spans="1:2">
      <c r="A3243" s="64"/>
      <c r="B3243" s="68"/>
    </row>
    <row r="3244" customHeight="1" spans="1:2">
      <c r="A3244" s="64"/>
      <c r="B3244" s="68"/>
    </row>
    <row r="3245" customHeight="1" spans="1:2">
      <c r="A3245" s="64"/>
      <c r="B3245" s="68"/>
    </row>
    <row r="3246" customHeight="1" spans="1:2">
      <c r="A3246" s="64"/>
      <c r="B3246" s="68"/>
    </row>
    <row r="3247" customHeight="1" spans="1:2">
      <c r="A3247" s="64"/>
      <c r="B3247" s="68"/>
    </row>
    <row r="3248" customHeight="1" spans="1:2">
      <c r="A3248" s="64"/>
      <c r="B3248" s="68"/>
    </row>
    <row r="3249" customHeight="1" spans="1:2">
      <c r="A3249" s="64"/>
      <c r="B3249" s="68"/>
    </row>
    <row r="3250" customHeight="1" spans="1:2">
      <c r="A3250" s="64"/>
      <c r="B3250" s="68"/>
    </row>
    <row r="3251" customHeight="1" spans="1:2">
      <c r="A3251" s="64"/>
      <c r="B3251" s="68"/>
    </row>
    <row r="3252" customHeight="1" spans="1:2">
      <c r="A3252" s="64"/>
      <c r="B3252" s="68"/>
    </row>
    <row r="3253" customHeight="1" spans="1:2">
      <c r="A3253" s="64"/>
      <c r="B3253" s="68"/>
    </row>
    <row r="3254" customHeight="1" spans="1:2">
      <c r="A3254" s="64"/>
      <c r="B3254" s="68"/>
    </row>
    <row r="3255" customHeight="1" spans="1:2">
      <c r="A3255" s="64"/>
      <c r="B3255" s="68"/>
    </row>
    <row r="3256" customHeight="1" spans="1:2">
      <c r="A3256" s="64"/>
      <c r="B3256" s="68"/>
    </row>
    <row r="3257" customHeight="1" spans="1:2">
      <c r="A3257" s="64"/>
      <c r="B3257" s="68"/>
    </row>
    <row r="3258" customHeight="1" spans="1:2">
      <c r="A3258" s="64"/>
      <c r="B3258" s="68"/>
    </row>
    <row r="3259" customHeight="1" spans="1:2">
      <c r="A3259" s="64"/>
      <c r="B3259" s="68"/>
    </row>
    <row r="3260" customHeight="1" spans="1:2">
      <c r="A3260" s="64"/>
      <c r="B3260" s="68"/>
    </row>
    <row r="3261" customHeight="1" spans="1:2">
      <c r="A3261" s="64"/>
      <c r="B3261" s="68"/>
    </row>
    <row r="3262" customHeight="1" spans="1:2">
      <c r="A3262" s="64"/>
      <c r="B3262" s="68"/>
    </row>
    <row r="3263" customHeight="1" spans="1:2">
      <c r="A3263" s="64"/>
      <c r="B3263" s="68"/>
    </row>
    <row r="3264" customHeight="1" spans="1:2">
      <c r="A3264" s="64"/>
      <c r="B3264" s="68"/>
    </row>
    <row r="3265" customHeight="1" spans="1:2">
      <c r="A3265" s="64"/>
      <c r="B3265" s="68"/>
    </row>
    <row r="3266" customHeight="1" spans="1:2">
      <c r="A3266" s="64"/>
      <c r="B3266" s="68"/>
    </row>
    <row r="3267" customHeight="1" spans="1:2">
      <c r="A3267" s="64"/>
      <c r="B3267" s="68"/>
    </row>
    <row r="3268" customHeight="1" spans="1:2">
      <c r="A3268" s="64"/>
      <c r="B3268" s="68"/>
    </row>
    <row r="3269" customHeight="1" spans="1:2">
      <c r="A3269" s="64"/>
      <c r="B3269" s="68"/>
    </row>
    <row r="3270" customHeight="1" spans="1:2">
      <c r="A3270" s="64"/>
      <c r="B3270" s="68"/>
    </row>
    <row r="3271" customHeight="1" spans="1:2">
      <c r="A3271" s="64"/>
      <c r="B3271" s="68"/>
    </row>
    <row r="3272" customHeight="1" spans="1:2">
      <c r="A3272" s="64"/>
      <c r="B3272" s="68"/>
    </row>
    <row r="3273" customHeight="1" spans="1:2">
      <c r="A3273" s="64"/>
      <c r="B3273" s="68"/>
    </row>
    <row r="3274" customHeight="1" spans="1:2">
      <c r="A3274" s="64"/>
      <c r="B3274" s="68"/>
    </row>
    <row r="3275" customHeight="1" spans="1:2">
      <c r="A3275" s="64"/>
      <c r="B3275" s="68"/>
    </row>
    <row r="3276" customHeight="1" spans="1:2">
      <c r="A3276" s="64"/>
      <c r="B3276" s="68"/>
    </row>
    <row r="3277" customHeight="1" spans="1:2">
      <c r="A3277" s="64"/>
      <c r="B3277" s="68"/>
    </row>
    <row r="3278" customHeight="1" spans="1:2">
      <c r="A3278" s="64"/>
      <c r="B3278" s="68"/>
    </row>
    <row r="3279" customHeight="1" spans="1:2">
      <c r="A3279" s="64"/>
      <c r="B3279" s="68"/>
    </row>
    <row r="3280" customHeight="1" spans="1:2">
      <c r="A3280" s="64"/>
      <c r="B3280" s="68"/>
    </row>
    <row r="3281" customHeight="1" spans="1:2">
      <c r="A3281" s="64"/>
      <c r="B3281" s="68"/>
    </row>
    <row r="3282" customHeight="1" spans="1:2">
      <c r="A3282" s="64"/>
      <c r="B3282" s="68"/>
    </row>
    <row r="3283" customHeight="1" spans="1:2">
      <c r="A3283" s="64"/>
      <c r="B3283" s="68"/>
    </row>
    <row r="3284" customHeight="1" spans="1:2">
      <c r="A3284" s="64"/>
      <c r="B3284" s="68"/>
    </row>
    <row r="3285" customHeight="1" spans="1:2">
      <c r="A3285" s="64"/>
      <c r="B3285" s="68"/>
    </row>
    <row r="3286" customHeight="1" spans="1:2">
      <c r="A3286" s="64"/>
      <c r="B3286" s="68"/>
    </row>
    <row r="3287" customHeight="1" spans="1:2">
      <c r="A3287" s="64"/>
      <c r="B3287" s="68"/>
    </row>
    <row r="3288" customHeight="1" spans="1:2">
      <c r="A3288" s="64"/>
      <c r="B3288" s="68"/>
    </row>
    <row r="3289" customHeight="1" spans="1:2">
      <c r="A3289" s="64"/>
      <c r="B3289" s="68"/>
    </row>
    <row r="3290" customHeight="1" spans="1:2">
      <c r="A3290" s="64"/>
      <c r="B3290" s="68"/>
    </row>
    <row r="3291" customHeight="1" spans="1:2">
      <c r="A3291" s="64"/>
      <c r="B3291" s="68"/>
    </row>
    <row r="3292" customHeight="1" spans="1:2">
      <c r="A3292" s="64"/>
      <c r="B3292" s="68"/>
    </row>
    <row r="3293" customHeight="1" spans="1:2">
      <c r="A3293" s="64"/>
      <c r="B3293" s="68"/>
    </row>
    <row r="3294" customHeight="1" spans="1:2">
      <c r="A3294" s="64"/>
      <c r="B3294" s="68"/>
    </row>
    <row r="3295" customHeight="1" spans="1:2">
      <c r="A3295" s="64"/>
      <c r="B3295" s="68"/>
    </row>
    <row r="3296" customHeight="1" spans="1:2">
      <c r="A3296" s="64"/>
      <c r="B3296" s="68"/>
    </row>
    <row r="3297" customHeight="1" spans="1:2">
      <c r="A3297" s="64"/>
      <c r="B3297" s="68"/>
    </row>
    <row r="3298" customHeight="1" spans="1:2">
      <c r="A3298" s="64"/>
      <c r="B3298" s="68"/>
    </row>
    <row r="3299" customHeight="1" spans="1:2">
      <c r="A3299" s="64"/>
      <c r="B3299" s="68"/>
    </row>
    <row r="3300" customHeight="1" spans="1:2">
      <c r="A3300" s="64"/>
      <c r="B3300" s="68"/>
    </row>
    <row r="3301" customHeight="1" spans="1:2">
      <c r="A3301" s="64"/>
      <c r="B3301" s="68"/>
    </row>
    <row r="3302" customHeight="1" spans="1:2">
      <c r="A3302" s="64"/>
      <c r="B3302" s="68"/>
    </row>
    <row r="3303" customHeight="1" spans="1:2">
      <c r="A3303" s="64"/>
      <c r="B3303" s="68"/>
    </row>
    <row r="3304" customHeight="1" spans="1:2">
      <c r="A3304" s="64"/>
      <c r="B3304" s="68"/>
    </row>
    <row r="3305" customHeight="1" spans="1:2">
      <c r="A3305" s="64"/>
      <c r="B3305" s="68"/>
    </row>
    <row r="3306" customHeight="1" spans="1:2">
      <c r="A3306" s="64"/>
      <c r="B3306" s="68"/>
    </row>
    <row r="3307" customHeight="1" spans="1:2">
      <c r="A3307" s="64"/>
      <c r="B3307" s="68"/>
    </row>
    <row r="3308" customHeight="1" spans="1:2">
      <c r="A3308" s="64"/>
      <c r="B3308" s="68"/>
    </row>
    <row r="3309" customHeight="1" spans="1:2">
      <c r="A3309" s="64"/>
      <c r="B3309" s="68"/>
    </row>
    <row r="3310" customHeight="1" spans="1:2">
      <c r="A3310" s="64"/>
      <c r="B3310" s="68"/>
    </row>
    <row r="3311" customHeight="1" spans="1:2">
      <c r="A3311" s="64"/>
      <c r="B3311" s="68"/>
    </row>
    <row r="3312" customHeight="1" spans="1:2">
      <c r="A3312" s="64"/>
      <c r="B3312" s="68"/>
    </row>
    <row r="3313" customHeight="1" spans="1:2">
      <c r="A3313" s="64"/>
      <c r="B3313" s="68"/>
    </row>
    <row r="3314" customHeight="1" spans="1:2">
      <c r="A3314" s="64"/>
      <c r="B3314" s="68"/>
    </row>
    <row r="3315" customHeight="1" spans="1:2">
      <c r="A3315" s="64"/>
      <c r="B3315" s="68"/>
    </row>
    <row r="3316" customHeight="1" spans="1:2">
      <c r="A3316" s="64"/>
      <c r="B3316" s="68"/>
    </row>
    <row r="3317" customHeight="1" spans="1:2">
      <c r="A3317" s="64"/>
      <c r="B3317" s="68"/>
    </row>
    <row r="3318" customHeight="1" spans="1:2">
      <c r="A3318" s="64"/>
      <c r="B3318" s="68"/>
    </row>
    <row r="3319" customHeight="1" spans="1:2">
      <c r="A3319" s="64"/>
      <c r="B3319" s="68"/>
    </row>
    <row r="3320" customHeight="1" spans="1:2">
      <c r="A3320" s="64"/>
      <c r="B3320" s="68"/>
    </row>
    <row r="3321" customHeight="1" spans="1:2">
      <c r="A3321" s="64"/>
      <c r="B3321" s="68"/>
    </row>
    <row r="3322" customHeight="1" spans="1:2">
      <c r="A3322" s="64"/>
      <c r="B3322" s="68"/>
    </row>
    <row r="3323" customHeight="1" spans="1:2">
      <c r="A3323" s="64"/>
      <c r="B3323" s="68"/>
    </row>
    <row r="3324" customHeight="1" spans="1:2">
      <c r="A3324" s="64"/>
      <c r="B3324" s="68"/>
    </row>
    <row r="3325" customHeight="1" spans="1:2">
      <c r="A3325" s="64"/>
      <c r="B3325" s="68"/>
    </row>
    <row r="3326" customHeight="1" spans="1:2">
      <c r="A3326" s="64"/>
      <c r="B3326" s="68"/>
    </row>
    <row r="3327" customHeight="1" spans="1:2">
      <c r="A3327" s="64"/>
      <c r="B3327" s="68"/>
    </row>
    <row r="3328" customHeight="1" spans="1:2">
      <c r="A3328" s="64"/>
      <c r="B3328" s="68"/>
    </row>
    <row r="3329" customHeight="1" spans="1:2">
      <c r="A3329" s="64"/>
      <c r="B3329" s="68"/>
    </row>
    <row r="3330" customHeight="1" spans="1:2">
      <c r="A3330" s="64"/>
      <c r="B3330" s="68"/>
    </row>
    <row r="3331" customHeight="1" spans="1:2">
      <c r="A3331" s="64"/>
      <c r="B3331" s="68"/>
    </row>
    <row r="3332" customHeight="1" spans="1:2">
      <c r="A3332" s="64"/>
      <c r="B3332" s="68"/>
    </row>
    <row r="3333" customHeight="1" spans="1:2">
      <c r="A3333" s="64"/>
      <c r="B3333" s="68"/>
    </row>
    <row r="3334" customHeight="1" spans="1:2">
      <c r="A3334" s="64"/>
      <c r="B3334" s="68"/>
    </row>
    <row r="3335" customHeight="1" spans="1:2">
      <c r="A3335" s="64"/>
      <c r="B3335" s="68"/>
    </row>
    <row r="3336" customHeight="1" spans="1:2">
      <c r="A3336" s="64"/>
      <c r="B3336" s="68"/>
    </row>
    <row r="3337" customHeight="1" spans="1:2">
      <c r="A3337" s="64"/>
      <c r="B3337" s="68"/>
    </row>
    <row r="3338" customHeight="1" spans="1:2">
      <c r="A3338" s="64"/>
      <c r="B3338" s="68"/>
    </row>
    <row r="3339" customHeight="1" spans="1:2">
      <c r="A3339" s="64"/>
      <c r="B3339" s="68"/>
    </row>
    <row r="3340" customHeight="1" spans="1:2">
      <c r="A3340" s="64"/>
      <c r="B3340" s="68"/>
    </row>
    <row r="3341" customHeight="1" spans="1:2">
      <c r="A3341" s="64"/>
      <c r="B3341" s="68"/>
    </row>
    <row r="3342" customHeight="1" spans="1:2">
      <c r="A3342" s="64"/>
      <c r="B3342" s="68"/>
    </row>
    <row r="3343" customHeight="1" spans="1:2">
      <c r="A3343" s="64"/>
      <c r="B3343" s="68"/>
    </row>
    <row r="3344" customHeight="1" spans="1:2">
      <c r="A3344" s="64"/>
      <c r="B3344" s="68"/>
    </row>
    <row r="3345" customHeight="1" spans="1:2">
      <c r="A3345" s="64"/>
      <c r="B3345" s="68"/>
    </row>
    <row r="3346" customHeight="1" spans="1:2">
      <c r="A3346" s="64"/>
      <c r="B3346" s="68"/>
    </row>
    <row r="3347" customHeight="1" spans="1:2">
      <c r="A3347" s="64"/>
      <c r="B3347" s="68"/>
    </row>
    <row r="3348" customHeight="1" spans="1:2">
      <c r="A3348" s="64"/>
      <c r="B3348" s="68"/>
    </row>
    <row r="3349" customHeight="1" spans="1:2">
      <c r="A3349" s="64"/>
      <c r="B3349" s="68"/>
    </row>
    <row r="3350" customHeight="1" spans="1:2">
      <c r="A3350" s="64"/>
      <c r="B3350" s="68"/>
    </row>
    <row r="3351" customHeight="1" spans="1:2">
      <c r="A3351" s="64"/>
      <c r="B3351" s="68"/>
    </row>
    <row r="3352" customHeight="1" spans="1:2">
      <c r="A3352" s="64"/>
      <c r="B3352" s="68"/>
    </row>
    <row r="3353" customHeight="1" spans="1:2">
      <c r="A3353" s="64"/>
      <c r="B3353" s="68"/>
    </row>
    <row r="3354" customHeight="1" spans="1:2">
      <c r="A3354" s="64"/>
      <c r="B3354" s="68"/>
    </row>
    <row r="3355" customHeight="1" spans="1:2">
      <c r="A3355" s="64"/>
      <c r="B3355" s="68"/>
    </row>
    <row r="3356" customHeight="1" spans="1:2">
      <c r="A3356" s="64"/>
      <c r="B3356" s="68"/>
    </row>
    <row r="3357" customHeight="1" spans="1:2">
      <c r="A3357" s="64"/>
      <c r="B3357" s="68"/>
    </row>
    <row r="3358" customHeight="1" spans="1:2">
      <c r="A3358" s="64"/>
      <c r="B3358" s="68"/>
    </row>
    <row r="3359" customHeight="1" spans="1:2">
      <c r="A3359" s="64"/>
      <c r="B3359" s="68"/>
    </row>
    <row r="3360" customHeight="1" spans="1:2">
      <c r="A3360" s="64"/>
      <c r="B3360" s="68"/>
    </row>
    <row r="3361" customHeight="1" spans="1:2">
      <c r="A3361" s="64"/>
      <c r="B3361" s="68"/>
    </row>
    <row r="3362" customHeight="1" spans="1:2">
      <c r="A3362" s="64"/>
      <c r="B3362" s="68"/>
    </row>
    <row r="3363" customHeight="1" spans="1:2">
      <c r="A3363" s="64"/>
      <c r="B3363" s="68"/>
    </row>
    <row r="3364" customHeight="1" spans="1:2">
      <c r="A3364" s="64"/>
      <c r="B3364" s="68"/>
    </row>
    <row r="3365" customHeight="1" spans="1:2">
      <c r="A3365" s="64"/>
      <c r="B3365" s="68"/>
    </row>
    <row r="3366" customHeight="1" spans="1:2">
      <c r="A3366" s="64"/>
      <c r="B3366" s="68"/>
    </row>
    <row r="3367" customHeight="1" spans="1:2">
      <c r="A3367" s="64"/>
      <c r="B3367" s="68"/>
    </row>
    <row r="3368" customHeight="1" spans="1:2">
      <c r="A3368" s="64"/>
      <c r="B3368" s="68"/>
    </row>
    <row r="3369" customHeight="1" spans="1:2">
      <c r="A3369" s="64"/>
      <c r="B3369" s="68"/>
    </row>
    <row r="3370" customHeight="1" spans="1:2">
      <c r="A3370" s="64"/>
      <c r="B3370" s="68"/>
    </row>
    <row r="3371" customHeight="1" spans="1:2">
      <c r="A3371" s="64"/>
      <c r="B3371" s="68"/>
    </row>
    <row r="3372" customHeight="1" spans="1:2">
      <c r="A3372" s="64"/>
      <c r="B3372" s="68"/>
    </row>
    <row r="3373" customHeight="1" spans="1:2">
      <c r="A3373" s="64"/>
      <c r="B3373" s="68"/>
    </row>
    <row r="3374" customHeight="1" spans="1:2">
      <c r="A3374" s="64"/>
      <c r="B3374" s="68"/>
    </row>
    <row r="3375" customHeight="1" spans="1:2">
      <c r="A3375" s="64"/>
      <c r="B3375" s="68"/>
    </row>
    <row r="3376" customHeight="1" spans="1:2">
      <c r="A3376" s="64"/>
      <c r="B3376" s="68"/>
    </row>
    <row r="3377" customHeight="1" spans="1:2">
      <c r="A3377" s="64"/>
      <c r="B3377" s="68"/>
    </row>
    <row r="3378" customHeight="1" spans="1:2">
      <c r="A3378" s="64"/>
      <c r="B3378" s="68"/>
    </row>
    <row r="3379" customHeight="1" spans="1:2">
      <c r="A3379" s="64"/>
      <c r="B3379" s="68"/>
    </row>
    <row r="3380" customHeight="1" spans="1:2">
      <c r="A3380" s="64"/>
      <c r="B3380" s="68"/>
    </row>
    <row r="3381" customHeight="1" spans="1:2">
      <c r="A3381" s="64"/>
      <c r="B3381" s="68"/>
    </row>
    <row r="3382" customHeight="1" spans="1:2">
      <c r="A3382" s="64"/>
      <c r="B3382" s="68"/>
    </row>
    <row r="3383" customHeight="1" spans="1:2">
      <c r="A3383" s="64"/>
      <c r="B3383" s="68"/>
    </row>
    <row r="3384" customHeight="1" spans="1:2">
      <c r="A3384" s="64"/>
      <c r="B3384" s="68"/>
    </row>
    <row r="3385" customHeight="1" spans="1:2">
      <c r="A3385" s="64"/>
      <c r="B3385" s="68"/>
    </row>
    <row r="3386" customHeight="1" spans="1:2">
      <c r="A3386" s="64"/>
      <c r="B3386" s="68"/>
    </row>
    <row r="3387" customHeight="1" spans="1:2">
      <c r="A3387" s="64"/>
      <c r="B3387" s="68"/>
    </row>
    <row r="3388" customHeight="1" spans="1:2">
      <c r="A3388" s="64"/>
      <c r="B3388" s="68"/>
    </row>
    <row r="3389" customHeight="1" spans="1:2">
      <c r="A3389" s="64"/>
      <c r="B3389" s="68"/>
    </row>
    <row r="3390" customHeight="1" spans="1:2">
      <c r="A3390" s="64"/>
      <c r="B3390" s="68"/>
    </row>
    <row r="3391" customHeight="1" spans="1:2">
      <c r="A3391" s="64"/>
      <c r="B3391" s="68"/>
    </row>
    <row r="3392" customHeight="1" spans="1:2">
      <c r="A3392" s="64"/>
      <c r="B3392" s="68"/>
    </row>
    <row r="3393" customHeight="1" spans="1:2">
      <c r="A3393" s="64"/>
      <c r="B3393" s="68"/>
    </row>
    <row r="3394" customHeight="1" spans="1:2">
      <c r="A3394" s="64"/>
      <c r="B3394" s="68"/>
    </row>
    <row r="3395" customHeight="1" spans="1:2">
      <c r="A3395" s="64"/>
      <c r="B3395" s="68"/>
    </row>
    <row r="3396" customHeight="1" spans="1:2">
      <c r="A3396" s="64"/>
      <c r="B3396" s="68"/>
    </row>
    <row r="3397" customHeight="1" spans="1:2">
      <c r="A3397" s="64"/>
      <c r="B3397" s="68"/>
    </row>
    <row r="3398" customHeight="1" spans="1:2">
      <c r="A3398" s="64"/>
      <c r="B3398" s="68"/>
    </row>
    <row r="3399" customHeight="1" spans="1:2">
      <c r="A3399" s="64"/>
      <c r="B3399" s="68"/>
    </row>
    <row r="3400" customHeight="1" spans="1:2">
      <c r="A3400" s="64"/>
      <c r="B3400" s="68"/>
    </row>
    <row r="3401" customHeight="1" spans="1:2">
      <c r="A3401" s="64"/>
      <c r="B3401" s="68"/>
    </row>
    <row r="3402" customHeight="1" spans="1:2">
      <c r="A3402" s="64"/>
      <c r="B3402" s="68"/>
    </row>
    <row r="3403" customHeight="1" spans="1:2">
      <c r="A3403" s="64"/>
      <c r="B3403" s="68"/>
    </row>
    <row r="3404" customHeight="1" spans="1:2">
      <c r="A3404" s="64"/>
      <c r="B3404" s="68"/>
    </row>
    <row r="3405" customHeight="1" spans="1:2">
      <c r="A3405" s="64"/>
      <c r="B3405" s="68"/>
    </row>
    <row r="3406" customHeight="1" spans="1:2">
      <c r="A3406" s="64"/>
      <c r="B3406" s="68"/>
    </row>
    <row r="3407" customHeight="1" spans="1:2">
      <c r="A3407" s="64"/>
      <c r="B3407" s="68"/>
    </row>
    <row r="3408" customHeight="1" spans="1:2">
      <c r="A3408" s="64"/>
      <c r="B3408" s="68"/>
    </row>
    <row r="3409" customHeight="1" spans="1:2">
      <c r="A3409" s="64"/>
      <c r="B3409" s="68"/>
    </row>
    <row r="3410" customHeight="1" spans="1:2">
      <c r="A3410" s="64"/>
      <c r="B3410" s="68"/>
    </row>
    <row r="3411" customHeight="1" spans="1:2">
      <c r="A3411" s="64"/>
      <c r="B3411" s="68"/>
    </row>
    <row r="3412" customHeight="1" spans="1:2">
      <c r="A3412" s="64"/>
      <c r="B3412" s="68"/>
    </row>
    <row r="3413" customHeight="1" spans="1:2">
      <c r="A3413" s="64"/>
      <c r="B3413" s="68"/>
    </row>
    <row r="3414" customHeight="1" spans="1:2">
      <c r="A3414" s="64"/>
      <c r="B3414" s="68"/>
    </row>
    <row r="3415" customHeight="1" spans="1:2">
      <c r="A3415" s="64"/>
      <c r="B3415" s="68"/>
    </row>
    <row r="3416" customHeight="1" spans="1:2">
      <c r="A3416" s="64"/>
      <c r="B3416" s="68"/>
    </row>
    <row r="3417" customHeight="1" spans="1:2">
      <c r="A3417" s="64"/>
      <c r="B3417" s="68"/>
    </row>
    <row r="3418" customHeight="1" spans="1:2">
      <c r="A3418" s="64"/>
      <c r="B3418" s="68"/>
    </row>
    <row r="3419" customHeight="1" spans="1:2">
      <c r="A3419" s="64"/>
      <c r="B3419" s="68"/>
    </row>
    <row r="3420" customHeight="1" spans="1:2">
      <c r="A3420" s="64"/>
      <c r="B3420" s="68"/>
    </row>
    <row r="3421" customHeight="1" spans="1:2">
      <c r="A3421" s="64"/>
      <c r="B3421" s="68"/>
    </row>
    <row r="3422" customHeight="1" spans="1:2">
      <c r="A3422" s="64"/>
      <c r="B3422" s="68"/>
    </row>
    <row r="3423" customHeight="1" spans="1:2">
      <c r="A3423" s="64"/>
      <c r="B3423" s="68"/>
    </row>
    <row r="3424" customHeight="1" spans="1:2">
      <c r="A3424" s="64"/>
      <c r="B3424" s="68"/>
    </row>
    <row r="3425" customHeight="1" spans="1:2">
      <c r="A3425" s="64"/>
      <c r="B3425" s="68"/>
    </row>
    <row r="3426" customHeight="1" spans="1:2">
      <c r="A3426" s="64"/>
      <c r="B3426" s="68"/>
    </row>
    <row r="3427" customHeight="1" spans="1:2">
      <c r="A3427" s="64"/>
      <c r="B3427" s="68"/>
    </row>
    <row r="3428" customHeight="1" spans="1:2">
      <c r="A3428" s="64"/>
      <c r="B3428" s="68"/>
    </row>
    <row r="3429" customHeight="1" spans="1:2">
      <c r="A3429" s="64"/>
      <c r="B3429" s="68"/>
    </row>
    <row r="3430" customHeight="1" spans="1:2">
      <c r="A3430" s="64"/>
      <c r="B3430" s="68"/>
    </row>
    <row r="3431" customHeight="1" spans="1:2">
      <c r="A3431" s="64"/>
      <c r="B3431" s="68"/>
    </row>
    <row r="3432" customHeight="1" spans="1:2">
      <c r="A3432" s="64"/>
      <c r="B3432" s="68"/>
    </row>
    <row r="3433" customHeight="1" spans="1:2">
      <c r="A3433" s="64"/>
      <c r="B3433" s="68"/>
    </row>
    <row r="3434" customHeight="1" spans="1:2">
      <c r="A3434" s="64"/>
      <c r="B3434" s="68"/>
    </row>
    <row r="3435" customHeight="1" spans="1:2">
      <c r="A3435" s="64"/>
      <c r="B3435" s="68"/>
    </row>
    <row r="3436" customHeight="1" spans="1:2">
      <c r="A3436" s="64"/>
      <c r="B3436" s="68"/>
    </row>
    <row r="3437" customHeight="1" spans="1:2">
      <c r="A3437" s="64"/>
      <c r="B3437" s="68"/>
    </row>
    <row r="3438" customHeight="1" spans="1:2">
      <c r="A3438" s="64"/>
      <c r="B3438" s="68"/>
    </row>
    <row r="3439" customHeight="1" spans="1:2">
      <c r="A3439" s="64"/>
      <c r="B3439" s="68"/>
    </row>
    <row r="3440" customHeight="1" spans="1:2">
      <c r="A3440" s="64"/>
      <c r="B3440" s="68"/>
    </row>
    <row r="3441" customHeight="1" spans="1:2">
      <c r="A3441" s="64"/>
      <c r="B3441" s="68"/>
    </row>
    <row r="3442" customHeight="1" spans="1:2">
      <c r="A3442" s="64"/>
      <c r="B3442" s="68"/>
    </row>
    <row r="3443" customHeight="1" spans="1:2">
      <c r="A3443" s="64"/>
      <c r="B3443" s="68"/>
    </row>
    <row r="3444" customHeight="1" spans="1:2">
      <c r="A3444" s="64"/>
      <c r="B3444" s="68"/>
    </row>
    <row r="3445" customHeight="1" spans="1:2">
      <c r="A3445" s="64"/>
      <c r="B3445" s="68"/>
    </row>
    <row r="3446" customHeight="1" spans="1:2">
      <c r="A3446" s="64"/>
      <c r="B3446" s="68"/>
    </row>
    <row r="3447" customHeight="1" spans="1:2">
      <c r="A3447" s="64"/>
      <c r="B3447" s="68"/>
    </row>
    <row r="3448" customHeight="1" spans="1:2">
      <c r="A3448" s="64"/>
      <c r="B3448" s="68"/>
    </row>
    <row r="3449" customHeight="1" spans="1:2">
      <c r="A3449" s="64"/>
      <c r="B3449" s="68"/>
    </row>
    <row r="3450" customHeight="1" spans="1:2">
      <c r="A3450" s="64"/>
      <c r="B3450" s="68"/>
    </row>
    <row r="3451" customHeight="1" spans="1:2">
      <c r="A3451" s="64"/>
      <c r="B3451" s="68"/>
    </row>
    <row r="3452" customHeight="1" spans="1:2">
      <c r="A3452" s="64"/>
      <c r="B3452" s="68"/>
    </row>
    <row r="3453" customHeight="1" spans="1:2">
      <c r="A3453" s="64"/>
      <c r="B3453" s="68"/>
    </row>
    <row r="3454" customHeight="1" spans="1:2">
      <c r="A3454" s="64"/>
      <c r="B3454" s="68"/>
    </row>
    <row r="3455" customHeight="1" spans="1:2">
      <c r="A3455" s="64"/>
      <c r="B3455" s="68"/>
    </row>
    <row r="3456" customHeight="1" spans="1:2">
      <c r="A3456" s="64"/>
      <c r="B3456" s="68"/>
    </row>
    <row r="3457" customHeight="1" spans="1:2">
      <c r="A3457" s="64"/>
      <c r="B3457" s="68"/>
    </row>
    <row r="3458" customHeight="1" spans="1:2">
      <c r="A3458" s="64"/>
      <c r="B3458" s="68"/>
    </row>
    <row r="3459" customHeight="1" spans="1:2">
      <c r="A3459" s="64"/>
      <c r="B3459" s="68"/>
    </row>
    <row r="3460" customHeight="1" spans="1:2">
      <c r="A3460" s="64"/>
      <c r="B3460" s="68"/>
    </row>
    <row r="3461" customHeight="1" spans="1:2">
      <c r="A3461" s="64"/>
      <c r="B3461" s="68"/>
    </row>
    <row r="3462" customHeight="1" spans="1:2">
      <c r="A3462" s="64"/>
      <c r="B3462" s="68"/>
    </row>
    <row r="3463" customHeight="1" spans="1:2">
      <c r="A3463" s="64"/>
      <c r="B3463" s="68"/>
    </row>
    <row r="3464" customHeight="1" spans="1:2">
      <c r="A3464" s="64"/>
      <c r="B3464" s="68"/>
    </row>
    <row r="3465" customHeight="1" spans="1:2">
      <c r="A3465" s="64"/>
      <c r="B3465" s="68"/>
    </row>
    <row r="3466" customHeight="1" spans="1:2">
      <c r="A3466" s="64"/>
      <c r="B3466" s="68"/>
    </row>
    <row r="3467" customHeight="1" spans="1:2">
      <c r="A3467" s="64"/>
      <c r="B3467" s="68"/>
    </row>
    <row r="3468" customHeight="1" spans="1:2">
      <c r="A3468" s="64"/>
      <c r="B3468" s="68"/>
    </row>
    <row r="3469" customHeight="1" spans="1:2">
      <c r="A3469" s="64"/>
      <c r="B3469" s="68"/>
    </row>
    <row r="3470" customHeight="1" spans="1:2">
      <c r="A3470" s="64"/>
      <c r="B3470" s="68"/>
    </row>
    <row r="3471" customHeight="1" spans="1:2">
      <c r="A3471" s="64"/>
      <c r="B3471" s="68"/>
    </row>
    <row r="3472" customHeight="1" spans="1:2">
      <c r="A3472" s="64"/>
      <c r="B3472" s="68"/>
    </row>
    <row r="3473" customHeight="1" spans="1:2">
      <c r="A3473" s="64"/>
      <c r="B3473" s="68"/>
    </row>
    <row r="3474" customHeight="1" spans="1:2">
      <c r="A3474" s="64"/>
      <c r="B3474" s="68"/>
    </row>
    <row r="3475" customHeight="1" spans="1:2">
      <c r="A3475" s="64"/>
      <c r="B3475" s="68"/>
    </row>
    <row r="3476" customHeight="1" spans="1:2">
      <c r="A3476" s="64"/>
      <c r="B3476" s="68"/>
    </row>
    <row r="3477" customHeight="1" spans="1:2">
      <c r="A3477" s="64"/>
      <c r="B3477" s="68"/>
    </row>
    <row r="3478" customHeight="1" spans="1:2">
      <c r="A3478" s="64"/>
      <c r="B3478" s="68"/>
    </row>
    <row r="3479" customHeight="1" spans="1:2">
      <c r="A3479" s="64"/>
      <c r="B3479" s="68"/>
    </row>
    <row r="3480" customHeight="1" spans="1:2">
      <c r="A3480" s="64"/>
      <c r="B3480" s="68"/>
    </row>
    <row r="3481" customHeight="1" spans="1:2">
      <c r="A3481" s="64"/>
      <c r="B3481" s="68"/>
    </row>
    <row r="3482" customHeight="1" spans="1:2">
      <c r="A3482" s="64"/>
      <c r="B3482" s="68"/>
    </row>
    <row r="3483" customHeight="1" spans="1:2">
      <c r="A3483" s="64"/>
      <c r="B3483" s="68"/>
    </row>
    <row r="3484" customHeight="1" spans="1:2">
      <c r="A3484" s="64"/>
      <c r="B3484" s="68"/>
    </row>
    <row r="3485" customHeight="1" spans="1:2">
      <c r="A3485" s="64"/>
      <c r="B3485" s="68"/>
    </row>
    <row r="3486" customHeight="1" spans="1:2">
      <c r="A3486" s="64"/>
      <c r="B3486" s="68"/>
    </row>
    <row r="3487" customHeight="1" spans="1:2">
      <c r="A3487" s="64"/>
      <c r="B3487" s="68"/>
    </row>
    <row r="3488" customHeight="1" spans="1:2">
      <c r="A3488" s="64"/>
      <c r="B3488" s="68"/>
    </row>
    <row r="3489" customHeight="1" spans="1:2">
      <c r="A3489" s="64"/>
      <c r="B3489" s="68"/>
    </row>
    <row r="3490" customHeight="1" spans="1:2">
      <c r="A3490" s="64"/>
      <c r="B3490" s="68"/>
    </row>
    <row r="3491" customHeight="1" spans="1:2">
      <c r="A3491" s="64"/>
      <c r="B3491" s="68"/>
    </row>
    <row r="3492" customHeight="1" spans="1:2">
      <c r="A3492" s="64"/>
      <c r="B3492" s="68"/>
    </row>
    <row r="3493" customHeight="1" spans="1:2">
      <c r="A3493" s="64"/>
      <c r="B3493" s="68"/>
    </row>
    <row r="3494" customHeight="1" spans="1:2">
      <c r="A3494" s="64"/>
      <c r="B3494" s="68"/>
    </row>
    <row r="3495" customHeight="1" spans="1:2">
      <c r="A3495" s="64"/>
      <c r="B3495" s="68"/>
    </row>
    <row r="3496" customHeight="1" spans="1:2">
      <c r="A3496" s="64"/>
      <c r="B3496" s="68"/>
    </row>
    <row r="3497" customHeight="1" spans="1:2">
      <c r="A3497" s="64"/>
      <c r="B3497" s="68"/>
    </row>
    <row r="3498" customHeight="1" spans="1:2">
      <c r="A3498" s="64"/>
      <c r="B3498" s="68"/>
    </row>
    <row r="3499" customHeight="1" spans="1:2">
      <c r="A3499" s="64"/>
      <c r="B3499" s="68"/>
    </row>
    <row r="3500" customHeight="1" spans="1:2">
      <c r="A3500" s="64"/>
      <c r="B3500" s="68"/>
    </row>
    <row r="3501" customHeight="1" spans="1:2">
      <c r="A3501" s="64"/>
      <c r="B3501" s="68"/>
    </row>
    <row r="3502" customHeight="1" spans="1:2">
      <c r="A3502" s="64"/>
      <c r="B3502" s="68"/>
    </row>
    <row r="3503" customHeight="1" spans="1:2">
      <c r="A3503" s="64"/>
      <c r="B3503" s="68"/>
    </row>
    <row r="3504" customHeight="1" spans="1:2">
      <c r="A3504" s="64"/>
      <c r="B3504" s="68"/>
    </row>
    <row r="3505" customHeight="1" spans="1:2">
      <c r="A3505" s="64"/>
      <c r="B3505" s="68"/>
    </row>
    <row r="3506" customHeight="1" spans="1:2">
      <c r="A3506" s="64"/>
      <c r="B3506" s="68"/>
    </row>
    <row r="3507" customHeight="1" spans="1:2">
      <c r="A3507" s="64"/>
      <c r="B3507" s="68"/>
    </row>
    <row r="3508" customHeight="1" spans="1:2">
      <c r="A3508" s="64"/>
      <c r="B3508" s="68"/>
    </row>
    <row r="3509" customHeight="1" spans="1:2">
      <c r="A3509" s="64"/>
      <c r="B3509" s="68"/>
    </row>
    <row r="3510" customHeight="1" spans="1:2">
      <c r="A3510" s="64"/>
      <c r="B3510" s="68"/>
    </row>
    <row r="3511" customHeight="1" spans="1:2">
      <c r="A3511" s="64"/>
      <c r="B3511" s="68"/>
    </row>
    <row r="3512" customHeight="1" spans="1:2">
      <c r="A3512" s="64"/>
      <c r="B3512" s="68"/>
    </row>
    <row r="3513" customHeight="1" spans="1:2">
      <c r="A3513" s="64"/>
      <c r="B3513" s="68"/>
    </row>
    <row r="3514" customHeight="1" spans="1:2">
      <c r="A3514" s="64"/>
      <c r="B3514" s="68"/>
    </row>
    <row r="3515" customHeight="1" spans="1:2">
      <c r="A3515" s="64"/>
      <c r="B3515" s="68"/>
    </row>
    <row r="3516" customHeight="1" spans="1:2">
      <c r="A3516" s="64"/>
      <c r="B3516" s="68"/>
    </row>
    <row r="3517" customHeight="1" spans="1:2">
      <c r="A3517" s="64"/>
      <c r="B3517" s="68"/>
    </row>
    <row r="3518" customHeight="1" spans="1:2">
      <c r="A3518" s="64"/>
      <c r="B3518" s="68"/>
    </row>
    <row r="3519" customHeight="1" spans="1:2">
      <c r="A3519" s="64"/>
      <c r="B3519" s="68"/>
    </row>
    <row r="3520" customHeight="1" spans="1:2">
      <c r="A3520" s="64"/>
      <c r="B3520" s="68"/>
    </row>
    <row r="3521" customHeight="1" spans="1:2">
      <c r="A3521" s="64"/>
      <c r="B3521" s="68"/>
    </row>
    <row r="3522" customHeight="1" spans="1:2">
      <c r="A3522" s="64"/>
      <c r="B3522" s="68"/>
    </row>
    <row r="3523" customHeight="1" spans="1:2">
      <c r="A3523" s="64"/>
      <c r="B3523" s="68"/>
    </row>
    <row r="3524" customHeight="1" spans="1:2">
      <c r="A3524" s="64"/>
      <c r="B3524" s="68"/>
    </row>
    <row r="3525" customHeight="1" spans="1:2">
      <c r="A3525" s="64"/>
      <c r="B3525" s="68"/>
    </row>
    <row r="3526" customHeight="1" spans="1:2">
      <c r="A3526" s="64"/>
      <c r="B3526" s="68"/>
    </row>
    <row r="3527" customHeight="1" spans="1:2">
      <c r="A3527" s="64"/>
      <c r="B3527" s="68"/>
    </row>
    <row r="3528" customHeight="1" spans="1:2">
      <c r="A3528" s="64"/>
      <c r="B3528" s="68"/>
    </row>
    <row r="3529" customHeight="1" spans="1:2">
      <c r="A3529" s="64"/>
      <c r="B3529" s="68"/>
    </row>
    <row r="3530" customHeight="1" spans="1:2">
      <c r="A3530" s="64"/>
      <c r="B3530" s="68"/>
    </row>
    <row r="3531" customHeight="1" spans="1:2">
      <c r="A3531" s="64"/>
      <c r="B3531" s="68"/>
    </row>
    <row r="3532" customHeight="1" spans="1:2">
      <c r="A3532" s="64"/>
      <c r="B3532" s="68"/>
    </row>
    <row r="3533" customHeight="1" spans="1:2">
      <c r="A3533" s="64"/>
      <c r="B3533" s="68"/>
    </row>
    <row r="3534" customHeight="1" spans="1:2">
      <c r="A3534" s="64"/>
      <c r="B3534" s="68"/>
    </row>
    <row r="3535" customHeight="1" spans="1:2">
      <c r="A3535" s="64"/>
      <c r="B3535" s="68"/>
    </row>
    <row r="3536" customHeight="1" spans="1:2">
      <c r="A3536" s="64"/>
      <c r="B3536" s="68"/>
    </row>
    <row r="3537" customHeight="1" spans="1:2">
      <c r="A3537" s="64"/>
      <c r="B3537" s="68"/>
    </row>
    <row r="3538" customHeight="1" spans="1:2">
      <c r="A3538" s="64"/>
      <c r="B3538" s="68"/>
    </row>
    <row r="3539" customHeight="1" spans="1:2">
      <c r="A3539" s="64"/>
      <c r="B3539" s="68"/>
    </row>
    <row r="3540" customHeight="1" spans="1:2">
      <c r="A3540" s="64"/>
      <c r="B3540" s="68"/>
    </row>
    <row r="3541" customHeight="1" spans="1:2">
      <c r="A3541" s="64"/>
      <c r="B3541" s="68"/>
    </row>
    <row r="3542" customHeight="1" spans="1:2">
      <c r="A3542" s="64"/>
      <c r="B3542" s="68"/>
    </row>
    <row r="3543" customHeight="1" spans="1:2">
      <c r="A3543" s="64"/>
      <c r="B3543" s="68"/>
    </row>
    <row r="3544" customHeight="1" spans="1:2">
      <c r="A3544" s="64"/>
      <c r="B3544" s="68"/>
    </row>
    <row r="3545" customHeight="1" spans="1:2">
      <c r="A3545" s="64"/>
      <c r="B3545" s="68"/>
    </row>
    <row r="3546" customHeight="1" spans="1:2">
      <c r="A3546" s="64"/>
      <c r="B3546" s="68"/>
    </row>
    <row r="3547" customHeight="1" spans="1:2">
      <c r="A3547" s="64"/>
      <c r="B3547" s="68"/>
    </row>
    <row r="3548" customHeight="1" spans="1:2">
      <c r="A3548" s="64"/>
      <c r="B3548" s="68"/>
    </row>
    <row r="3549" customHeight="1" spans="1:2">
      <c r="A3549" s="64"/>
      <c r="B3549" s="68"/>
    </row>
    <row r="3550" customHeight="1" spans="1:2">
      <c r="A3550" s="64"/>
      <c r="B3550" s="68"/>
    </row>
    <row r="3551" customHeight="1" spans="1:2">
      <c r="A3551" s="64"/>
      <c r="B3551" s="68"/>
    </row>
    <row r="3552" customHeight="1" spans="1:2">
      <c r="A3552" s="64"/>
      <c r="B3552" s="68"/>
    </row>
    <row r="3553" customHeight="1" spans="1:2">
      <c r="A3553" s="64"/>
      <c r="B3553" s="68"/>
    </row>
    <row r="3554" customHeight="1" spans="1:2">
      <c r="A3554" s="64"/>
      <c r="B3554" s="68"/>
    </row>
    <row r="3555" customHeight="1" spans="1:2">
      <c r="A3555" s="64"/>
      <c r="B3555" s="68"/>
    </row>
    <row r="3556" customHeight="1" spans="1:2">
      <c r="A3556" s="64"/>
      <c r="B3556" s="68"/>
    </row>
    <row r="3557" customHeight="1" spans="1:2">
      <c r="A3557" s="64"/>
      <c r="B3557" s="68"/>
    </row>
    <row r="3558" customHeight="1" spans="1:2">
      <c r="A3558" s="64"/>
      <c r="B3558" s="68"/>
    </row>
    <row r="3559" customHeight="1" spans="1:2">
      <c r="A3559" s="64"/>
      <c r="B3559" s="68"/>
    </row>
    <row r="3560" customHeight="1" spans="1:2">
      <c r="A3560" s="64"/>
      <c r="B3560" s="68"/>
    </row>
    <row r="3561" customHeight="1" spans="1:2">
      <c r="A3561" s="64"/>
      <c r="B3561" s="68"/>
    </row>
    <row r="3562" customHeight="1" spans="1:2">
      <c r="A3562" s="64"/>
      <c r="B3562" s="68"/>
    </row>
    <row r="3563" customHeight="1" spans="1:2">
      <c r="A3563" s="64"/>
      <c r="B3563" s="68"/>
    </row>
    <row r="3564" customHeight="1" spans="1:2">
      <c r="A3564" s="64"/>
      <c r="B3564" s="68"/>
    </row>
    <row r="3565" customHeight="1" spans="1:2">
      <c r="A3565" s="64"/>
      <c r="B3565" s="68"/>
    </row>
    <row r="3566" customHeight="1" spans="1:2">
      <c r="A3566" s="64"/>
      <c r="B3566" s="68"/>
    </row>
    <row r="3567" customHeight="1" spans="1:2">
      <c r="A3567" s="64"/>
      <c r="B3567" s="68"/>
    </row>
    <row r="3568" customHeight="1" spans="1:2">
      <c r="A3568" s="64"/>
      <c r="B3568" s="68"/>
    </row>
    <row r="3569" customHeight="1" spans="1:2">
      <c r="A3569" s="64"/>
      <c r="B3569" s="68"/>
    </row>
    <row r="3570" customHeight="1" spans="1:2">
      <c r="A3570" s="64"/>
      <c r="B3570" s="68"/>
    </row>
    <row r="3571" customHeight="1" spans="1:2">
      <c r="A3571" s="64"/>
      <c r="B3571" s="68"/>
    </row>
    <row r="3572" customHeight="1" spans="1:2">
      <c r="A3572" s="64"/>
      <c r="B3572" s="68"/>
    </row>
    <row r="3573" customHeight="1" spans="1:2">
      <c r="A3573" s="64"/>
      <c r="B3573" s="68"/>
    </row>
    <row r="3574" customHeight="1" spans="1:2">
      <c r="A3574" s="64"/>
      <c r="B3574" s="68"/>
    </row>
    <row r="3575" customHeight="1" spans="1:2">
      <c r="A3575" s="64"/>
      <c r="B3575" s="68"/>
    </row>
    <row r="3576" customHeight="1" spans="1:2">
      <c r="A3576" s="64"/>
      <c r="B3576" s="68"/>
    </row>
    <row r="3577" customHeight="1" spans="1:2">
      <c r="A3577" s="64"/>
      <c r="B3577" s="68"/>
    </row>
    <row r="3578" customHeight="1" spans="1:2">
      <c r="A3578" s="64"/>
      <c r="B3578" s="68"/>
    </row>
    <row r="3579" customHeight="1" spans="1:2">
      <c r="A3579" s="64"/>
      <c r="B3579" s="68"/>
    </row>
    <row r="3580" customHeight="1" spans="1:2">
      <c r="A3580" s="64"/>
      <c r="B3580" s="68"/>
    </row>
    <row r="3581" customHeight="1" spans="1:2">
      <c r="A3581" s="64"/>
      <c r="B3581" s="68"/>
    </row>
    <row r="3582" customHeight="1" spans="1:2">
      <c r="A3582" s="64"/>
      <c r="B3582" s="68"/>
    </row>
    <row r="3583" customHeight="1" spans="1:2">
      <c r="A3583" s="64"/>
      <c r="B3583" s="68"/>
    </row>
    <row r="3584" customHeight="1" spans="1:2">
      <c r="A3584" s="64"/>
      <c r="B3584" s="68"/>
    </row>
    <row r="3585" customHeight="1" spans="1:2">
      <c r="A3585" s="64"/>
      <c r="B3585" s="68"/>
    </row>
    <row r="3586" customHeight="1" spans="1:2">
      <c r="A3586" s="64"/>
      <c r="B3586" s="68"/>
    </row>
    <row r="3587" customHeight="1" spans="1:2">
      <c r="A3587" s="64"/>
      <c r="B3587" s="68"/>
    </row>
    <row r="3588" customHeight="1" spans="1:2">
      <c r="A3588" s="64"/>
      <c r="B3588" s="68"/>
    </row>
    <row r="3589" customHeight="1" spans="1:2">
      <c r="A3589" s="64"/>
      <c r="B3589" s="68"/>
    </row>
    <row r="3590" customHeight="1" spans="1:2">
      <c r="A3590" s="64"/>
      <c r="B3590" s="68"/>
    </row>
    <row r="3591" customHeight="1" spans="1:2">
      <c r="A3591" s="64"/>
      <c r="B3591" s="68"/>
    </row>
    <row r="3592" customHeight="1" spans="1:2">
      <c r="A3592" s="64"/>
      <c r="B3592" s="68"/>
    </row>
    <row r="3593" customHeight="1" spans="1:2">
      <c r="A3593" s="64"/>
      <c r="B3593" s="68"/>
    </row>
    <row r="3594" customHeight="1" spans="1:2">
      <c r="A3594" s="64"/>
      <c r="B3594" s="68"/>
    </row>
    <row r="3595" customHeight="1" spans="1:2">
      <c r="A3595" s="64"/>
      <c r="B3595" s="68"/>
    </row>
    <row r="3596" customHeight="1" spans="1:2">
      <c r="A3596" s="64"/>
      <c r="B3596" s="68"/>
    </row>
    <row r="3597" customHeight="1" spans="1:2">
      <c r="A3597" s="64"/>
      <c r="B3597" s="68"/>
    </row>
    <row r="3598" customHeight="1" spans="1:2">
      <c r="A3598" s="64"/>
      <c r="B3598" s="68"/>
    </row>
    <row r="3599" customHeight="1" spans="1:2">
      <c r="A3599" s="64"/>
      <c r="B3599" s="68"/>
    </row>
    <row r="3600" customHeight="1" spans="1:2">
      <c r="A3600" s="64"/>
      <c r="B3600" s="68"/>
    </row>
    <row r="3601" customHeight="1" spans="1:2">
      <c r="A3601" s="64"/>
      <c r="B3601" s="68"/>
    </row>
    <row r="3602" customHeight="1" spans="1:2">
      <c r="A3602" s="64"/>
      <c r="B3602" s="68"/>
    </row>
    <row r="3603" customHeight="1" spans="1:2">
      <c r="A3603" s="64"/>
      <c r="B3603" s="68"/>
    </row>
    <row r="3604" customHeight="1" spans="1:2">
      <c r="A3604" s="64"/>
      <c r="B3604" s="68"/>
    </row>
    <row r="3605" customHeight="1" spans="1:2">
      <c r="A3605" s="64"/>
      <c r="B3605" s="68"/>
    </row>
    <row r="3606" customHeight="1" spans="1:2">
      <c r="A3606" s="64"/>
      <c r="B3606" s="68"/>
    </row>
    <row r="3607" customHeight="1" spans="1:2">
      <c r="A3607" s="64"/>
      <c r="B3607" s="68"/>
    </row>
    <row r="3608" customHeight="1" spans="1:2">
      <c r="A3608" s="64"/>
      <c r="B3608" s="68"/>
    </row>
    <row r="3609" customHeight="1" spans="1:2">
      <c r="A3609" s="64"/>
      <c r="B3609" s="68"/>
    </row>
    <row r="3610" customHeight="1" spans="1:2">
      <c r="A3610" s="64"/>
      <c r="B3610" s="68"/>
    </row>
    <row r="3611" customHeight="1" spans="1:2">
      <c r="A3611" s="64"/>
      <c r="B3611" s="68"/>
    </row>
    <row r="3612" customHeight="1" spans="1:2">
      <c r="A3612" s="64"/>
      <c r="B3612" s="68"/>
    </row>
    <row r="3613" customHeight="1" spans="1:2">
      <c r="A3613" s="64"/>
      <c r="B3613" s="68"/>
    </row>
    <row r="3614" customHeight="1" spans="1:2">
      <c r="A3614" s="64"/>
      <c r="B3614" s="68"/>
    </row>
    <row r="3615" customHeight="1" spans="1:2">
      <c r="A3615" s="64"/>
      <c r="B3615" s="68"/>
    </row>
    <row r="3616" customHeight="1" spans="1:2">
      <c r="A3616" s="64"/>
      <c r="B3616" s="68"/>
    </row>
    <row r="3617" customHeight="1" spans="1:2">
      <c r="A3617" s="64"/>
      <c r="B3617" s="68"/>
    </row>
    <row r="3618" customHeight="1" spans="1:2">
      <c r="A3618" s="64"/>
      <c r="B3618" s="68"/>
    </row>
    <row r="3619" customHeight="1" spans="1:2">
      <c r="A3619" s="64"/>
      <c r="B3619" s="68"/>
    </row>
    <row r="3620" customHeight="1" spans="1:2">
      <c r="A3620" s="64"/>
      <c r="B3620" s="68"/>
    </row>
    <row r="3621" customHeight="1" spans="1:2">
      <c r="A3621" s="64"/>
      <c r="B3621" s="68"/>
    </row>
    <row r="3622" customHeight="1" spans="1:2">
      <c r="A3622" s="64"/>
      <c r="B3622" s="68"/>
    </row>
    <row r="3623" customHeight="1" spans="1:2">
      <c r="A3623" s="64"/>
      <c r="B3623" s="68"/>
    </row>
    <row r="3624" customHeight="1" spans="1:2">
      <c r="A3624" s="64"/>
      <c r="B3624" s="68"/>
    </row>
    <row r="3625" customHeight="1" spans="1:2">
      <c r="A3625" s="64"/>
      <c r="B3625" s="68"/>
    </row>
    <row r="3626" customHeight="1" spans="1:2">
      <c r="A3626" s="64"/>
      <c r="B3626" s="68"/>
    </row>
    <row r="3627" customHeight="1" spans="1:2">
      <c r="A3627" s="64"/>
      <c r="B3627" s="68"/>
    </row>
    <row r="3628" customHeight="1" spans="1:2">
      <c r="A3628" s="64"/>
      <c r="B3628" s="68"/>
    </row>
    <row r="3629" customHeight="1" spans="1:2">
      <c r="A3629" s="64"/>
      <c r="B3629" s="68"/>
    </row>
    <row r="3630" customHeight="1" spans="1:2">
      <c r="A3630" s="64"/>
      <c r="B3630" s="68"/>
    </row>
    <row r="3631" customHeight="1" spans="1:2">
      <c r="A3631" s="64"/>
      <c r="B3631" s="68"/>
    </row>
    <row r="3632" customHeight="1" spans="1:2">
      <c r="A3632" s="64"/>
      <c r="B3632" s="68"/>
    </row>
    <row r="3633" customHeight="1" spans="1:2">
      <c r="A3633" s="64"/>
      <c r="B3633" s="68"/>
    </row>
    <row r="3634" customHeight="1" spans="1:2">
      <c r="A3634" s="64"/>
      <c r="B3634" s="68"/>
    </row>
    <row r="3635" customHeight="1" spans="1:2">
      <c r="A3635" s="64"/>
      <c r="B3635" s="68"/>
    </row>
    <row r="3636" customHeight="1" spans="1:2">
      <c r="A3636" s="64"/>
      <c r="B3636" s="68"/>
    </row>
    <row r="3637" customHeight="1" spans="1:2">
      <c r="A3637" s="64"/>
      <c r="B3637" s="68"/>
    </row>
    <row r="3638" customHeight="1" spans="1:2">
      <c r="A3638" s="64"/>
      <c r="B3638" s="68"/>
    </row>
    <row r="3639" customHeight="1" spans="1:2">
      <c r="A3639" s="64"/>
      <c r="B3639" s="68"/>
    </row>
    <row r="3640" customHeight="1" spans="1:2">
      <c r="A3640" s="64"/>
      <c r="B3640" s="68"/>
    </row>
    <row r="3641" customHeight="1" spans="1:2">
      <c r="A3641" s="64"/>
      <c r="B3641" s="68"/>
    </row>
    <row r="3642" customHeight="1" spans="1:2">
      <c r="A3642" s="64"/>
      <c r="B3642" s="68"/>
    </row>
    <row r="3643" customHeight="1" spans="1:2">
      <c r="A3643" s="64"/>
      <c r="B3643" s="68"/>
    </row>
    <row r="3644" customHeight="1" spans="1:2">
      <c r="A3644" s="64"/>
      <c r="B3644" s="68"/>
    </row>
    <row r="3645" customHeight="1" spans="1:2">
      <c r="A3645" s="64"/>
      <c r="B3645" s="68"/>
    </row>
    <row r="3646" customHeight="1" spans="1:2">
      <c r="A3646" s="64"/>
      <c r="B3646" s="68"/>
    </row>
    <row r="3647" customHeight="1" spans="1:2">
      <c r="A3647" s="64"/>
      <c r="B3647" s="68"/>
    </row>
    <row r="3648" customHeight="1" spans="1:2">
      <c r="A3648" s="64"/>
      <c r="B3648" s="68"/>
    </row>
    <row r="3649" customHeight="1" spans="1:2">
      <c r="A3649" s="64"/>
      <c r="B3649" s="68"/>
    </row>
    <row r="3650" customHeight="1" spans="1:2">
      <c r="A3650" s="64"/>
      <c r="B3650" s="68"/>
    </row>
    <row r="3651" customHeight="1" spans="1:2">
      <c r="A3651" s="64"/>
      <c r="B3651" s="68"/>
    </row>
    <row r="3652" customHeight="1" spans="1:2">
      <c r="A3652" s="64"/>
      <c r="B3652" s="68"/>
    </row>
    <row r="3653" customHeight="1" spans="1:2">
      <c r="A3653" s="64"/>
      <c r="B3653" s="68"/>
    </row>
    <row r="3654" customHeight="1" spans="1:2">
      <c r="A3654" s="64"/>
      <c r="B3654" s="68"/>
    </row>
    <row r="3655" customHeight="1" spans="1:2">
      <c r="A3655" s="64"/>
      <c r="B3655" s="68"/>
    </row>
    <row r="3656" customHeight="1" spans="1:2">
      <c r="A3656" s="64"/>
      <c r="B3656" s="68"/>
    </row>
    <row r="3657" customHeight="1" spans="1:2">
      <c r="A3657" s="64"/>
      <c r="B3657" s="68"/>
    </row>
    <row r="3658" customHeight="1" spans="1:2">
      <c r="A3658" s="64"/>
      <c r="B3658" s="68"/>
    </row>
    <row r="3659" customHeight="1" spans="1:2">
      <c r="A3659" s="64"/>
      <c r="B3659" s="68"/>
    </row>
    <row r="3660" customHeight="1" spans="1:2">
      <c r="A3660" s="64"/>
      <c r="B3660" s="68"/>
    </row>
    <row r="3661" customHeight="1" spans="1:2">
      <c r="A3661" s="64"/>
      <c r="B3661" s="68"/>
    </row>
    <row r="3662" customHeight="1" spans="1:2">
      <c r="A3662" s="64"/>
      <c r="B3662" s="68"/>
    </row>
    <row r="3663" customHeight="1" spans="1:2">
      <c r="A3663" s="64"/>
      <c r="B3663" s="68"/>
    </row>
    <row r="3664" customHeight="1" spans="1:2">
      <c r="A3664" s="64"/>
      <c r="B3664" s="68"/>
    </row>
    <row r="3665" customHeight="1" spans="1:2">
      <c r="A3665" s="64"/>
      <c r="B3665" s="68"/>
    </row>
    <row r="3666" customHeight="1" spans="1:2">
      <c r="A3666" s="64"/>
      <c r="B3666" s="68"/>
    </row>
    <row r="3667" customHeight="1" spans="1:2">
      <c r="A3667" s="64"/>
      <c r="B3667" s="68"/>
    </row>
    <row r="3668" customHeight="1" spans="1:2">
      <c r="A3668" s="64"/>
      <c r="B3668" s="68"/>
    </row>
    <row r="3669" customHeight="1" spans="1:2">
      <c r="A3669" s="64"/>
      <c r="B3669" s="68"/>
    </row>
    <row r="3670" customHeight="1" spans="1:2">
      <c r="A3670" s="64"/>
      <c r="B3670" s="68"/>
    </row>
    <row r="3671" customHeight="1" spans="1:2">
      <c r="A3671" s="64"/>
      <c r="B3671" s="68"/>
    </row>
    <row r="3672" customHeight="1" spans="1:2">
      <c r="A3672" s="64"/>
      <c r="B3672" s="68"/>
    </row>
    <row r="3673" customHeight="1" spans="1:2">
      <c r="A3673" s="64"/>
      <c r="B3673" s="68"/>
    </row>
    <row r="3674" customHeight="1" spans="1:2">
      <c r="A3674" s="64"/>
      <c r="B3674" s="68"/>
    </row>
    <row r="3675" customHeight="1" spans="1:2">
      <c r="A3675" s="64"/>
      <c r="B3675" s="68"/>
    </row>
    <row r="3676" customHeight="1" spans="1:2">
      <c r="A3676" s="64"/>
      <c r="B3676" s="68"/>
    </row>
    <row r="3677" customHeight="1" spans="1:2">
      <c r="A3677" s="64"/>
      <c r="B3677" s="68"/>
    </row>
    <row r="3678" customHeight="1" spans="1:2">
      <c r="A3678" s="64"/>
      <c r="B3678" s="68"/>
    </row>
    <row r="3679" customHeight="1" spans="1:2">
      <c r="A3679" s="64"/>
      <c r="B3679" s="68"/>
    </row>
    <row r="3680" customHeight="1" spans="1:2">
      <c r="A3680" s="64"/>
      <c r="B3680" s="68"/>
    </row>
    <row r="3681" customHeight="1" spans="1:2">
      <c r="A3681" s="64"/>
      <c r="B3681" s="68"/>
    </row>
    <row r="3682" customHeight="1" spans="1:2">
      <c r="A3682" s="64"/>
      <c r="B3682" s="68"/>
    </row>
    <row r="3683" customHeight="1" spans="1:2">
      <c r="A3683" s="64"/>
      <c r="B3683" s="68"/>
    </row>
    <row r="3684" customHeight="1" spans="1:2">
      <c r="A3684" s="64"/>
      <c r="B3684" s="68"/>
    </row>
    <row r="3685" customHeight="1" spans="1:2">
      <c r="A3685" s="64"/>
      <c r="B3685" s="68"/>
    </row>
    <row r="3686" customHeight="1" spans="1:2">
      <c r="A3686" s="64"/>
      <c r="B3686" s="68"/>
    </row>
    <row r="3687" customHeight="1" spans="1:2">
      <c r="A3687" s="64"/>
      <c r="B3687" s="68"/>
    </row>
    <row r="3688" customHeight="1" spans="1:2">
      <c r="A3688" s="64"/>
      <c r="B3688" s="68"/>
    </row>
    <row r="3689" customHeight="1" spans="1:2">
      <c r="A3689" s="64"/>
      <c r="B3689" s="68"/>
    </row>
    <row r="3690" customHeight="1" spans="1:2">
      <c r="A3690" s="64"/>
      <c r="B3690" s="68"/>
    </row>
    <row r="3691" customHeight="1" spans="1:2">
      <c r="A3691" s="64"/>
      <c r="B3691" s="68"/>
    </row>
    <row r="3692" customHeight="1" spans="1:2">
      <c r="A3692" s="64"/>
      <c r="B3692" s="68"/>
    </row>
    <row r="3693" customHeight="1" spans="1:2">
      <c r="A3693" s="64"/>
      <c r="B3693" s="68"/>
    </row>
    <row r="3694" customHeight="1" spans="1:2">
      <c r="A3694" s="64"/>
      <c r="B3694" s="68"/>
    </row>
    <row r="3695" customHeight="1" spans="1:2">
      <c r="A3695" s="64"/>
      <c r="B3695" s="68"/>
    </row>
    <row r="3696" customHeight="1" spans="1:2">
      <c r="A3696" s="64"/>
      <c r="B3696" s="68"/>
    </row>
    <row r="3697" customHeight="1" spans="1:2">
      <c r="A3697" s="64"/>
      <c r="B3697" s="68"/>
    </row>
    <row r="3698" customHeight="1" spans="1:2">
      <c r="A3698" s="64"/>
      <c r="B3698" s="68"/>
    </row>
    <row r="3699" customHeight="1" spans="1:2">
      <c r="A3699" s="64"/>
      <c r="B3699" s="68"/>
    </row>
    <row r="3700" customHeight="1" spans="1:2">
      <c r="A3700" s="64"/>
      <c r="B3700" s="68"/>
    </row>
    <row r="3701" customHeight="1" spans="1:2">
      <c r="A3701" s="64"/>
      <c r="B3701" s="68"/>
    </row>
    <row r="3702" customHeight="1" spans="1:2">
      <c r="A3702" s="64"/>
      <c r="B3702" s="68"/>
    </row>
    <row r="3703" customHeight="1" spans="1:2">
      <c r="A3703" s="64"/>
      <c r="B3703" s="68"/>
    </row>
    <row r="3704" customHeight="1" spans="1:2">
      <c r="A3704" s="64"/>
      <c r="B3704" s="68"/>
    </row>
    <row r="3705" customHeight="1" spans="1:2">
      <c r="A3705" s="64"/>
      <c r="B3705" s="68"/>
    </row>
    <row r="3706" customHeight="1" spans="1:2">
      <c r="A3706" s="64"/>
      <c r="B3706" s="68"/>
    </row>
    <row r="3707" customHeight="1" spans="1:2">
      <c r="A3707" s="64"/>
      <c r="B3707" s="68"/>
    </row>
    <row r="3708" customHeight="1" spans="1:2">
      <c r="A3708" s="64"/>
      <c r="B3708" s="68"/>
    </row>
    <row r="3709" customHeight="1" spans="1:2">
      <c r="A3709" s="64"/>
      <c r="B3709" s="68"/>
    </row>
    <row r="3710" customHeight="1" spans="1:2">
      <c r="A3710" s="64"/>
      <c r="B3710" s="68"/>
    </row>
    <row r="3711" customHeight="1" spans="1:2">
      <c r="A3711" s="64"/>
      <c r="B3711" s="68"/>
    </row>
    <row r="3712" customHeight="1" spans="1:2">
      <c r="A3712" s="64"/>
      <c r="B3712" s="68"/>
    </row>
    <row r="3713" customHeight="1" spans="1:2">
      <c r="A3713" s="64"/>
      <c r="B3713" s="68"/>
    </row>
    <row r="3714" customHeight="1" spans="1:2">
      <c r="A3714" s="64"/>
      <c r="B3714" s="68"/>
    </row>
    <row r="3715" customHeight="1" spans="1:2">
      <c r="A3715" s="64"/>
      <c r="B3715" s="68"/>
    </row>
    <row r="3716" customHeight="1" spans="1:2">
      <c r="A3716" s="64"/>
      <c r="B3716" s="68"/>
    </row>
    <row r="3717" customHeight="1" spans="1:2">
      <c r="A3717" s="64"/>
      <c r="B3717" s="68"/>
    </row>
    <row r="3718" customHeight="1" spans="1:2">
      <c r="A3718" s="64"/>
      <c r="B3718" s="68"/>
    </row>
    <row r="3719" customHeight="1" spans="1:2">
      <c r="A3719" s="64"/>
      <c r="B3719" s="68"/>
    </row>
    <row r="3720" customHeight="1" spans="1:2">
      <c r="A3720" s="64"/>
      <c r="B3720" s="68"/>
    </row>
    <row r="3721" customHeight="1" spans="1:2">
      <c r="A3721" s="64"/>
      <c r="B3721" s="68"/>
    </row>
    <row r="3722" customHeight="1" spans="1:2">
      <c r="A3722" s="64"/>
      <c r="B3722" s="68"/>
    </row>
    <row r="3723" customHeight="1" spans="1:2">
      <c r="A3723" s="64"/>
      <c r="B3723" s="68"/>
    </row>
    <row r="3724" customHeight="1" spans="1:2">
      <c r="A3724" s="64"/>
      <c r="B3724" s="68"/>
    </row>
    <row r="3725" customHeight="1" spans="1:2">
      <c r="A3725" s="64"/>
      <c r="B3725" s="68"/>
    </row>
    <row r="3726" customHeight="1" spans="1:2">
      <c r="A3726" s="64"/>
      <c r="B3726" s="68"/>
    </row>
    <row r="3727" customHeight="1" spans="1:2">
      <c r="A3727" s="64"/>
      <c r="B3727" s="68"/>
    </row>
    <row r="3728" customHeight="1" spans="1:2">
      <c r="A3728" s="64"/>
      <c r="B3728" s="68"/>
    </row>
    <row r="3729" customHeight="1" spans="1:2">
      <c r="A3729" s="64"/>
      <c r="B3729" s="68"/>
    </row>
    <row r="3730" customHeight="1" spans="1:2">
      <c r="A3730" s="64"/>
      <c r="B3730" s="68"/>
    </row>
    <row r="3731" customHeight="1" spans="1:2">
      <c r="A3731" s="64"/>
      <c r="B3731" s="68"/>
    </row>
    <row r="3732" customHeight="1" spans="1:2">
      <c r="A3732" s="64"/>
      <c r="B3732" s="68"/>
    </row>
    <row r="3733" customHeight="1" spans="1:2">
      <c r="A3733" s="64"/>
      <c r="B3733" s="68"/>
    </row>
    <row r="3734" customHeight="1" spans="1:2">
      <c r="A3734" s="64"/>
      <c r="B3734" s="68"/>
    </row>
    <row r="3735" customHeight="1" spans="1:2">
      <c r="A3735" s="64"/>
      <c r="B3735" s="68"/>
    </row>
    <row r="3736" customHeight="1" spans="1:2">
      <c r="A3736" s="64"/>
      <c r="B3736" s="68"/>
    </row>
    <row r="3737" customHeight="1" spans="1:2">
      <c r="A3737" s="64"/>
      <c r="B3737" s="68"/>
    </row>
    <row r="3738" customHeight="1" spans="1:2">
      <c r="A3738" s="64"/>
      <c r="B3738" s="68"/>
    </row>
    <row r="3739" customHeight="1" spans="1:2">
      <c r="A3739" s="64"/>
      <c r="B3739" s="68"/>
    </row>
    <row r="3740" customHeight="1" spans="1:2">
      <c r="A3740" s="64"/>
      <c r="B3740" s="68"/>
    </row>
    <row r="3741" customHeight="1" spans="1:2">
      <c r="A3741" s="64"/>
      <c r="B3741" s="68"/>
    </row>
    <row r="3742" customHeight="1" spans="1:2">
      <c r="A3742" s="64"/>
      <c r="B3742" s="68"/>
    </row>
    <row r="3743" customHeight="1" spans="1:2">
      <c r="A3743" s="64"/>
      <c r="B3743" s="68"/>
    </row>
    <row r="3744" customHeight="1" spans="1:2">
      <c r="A3744" s="64"/>
      <c r="B3744" s="68"/>
    </row>
    <row r="3745" customHeight="1" spans="1:2">
      <c r="A3745" s="64"/>
      <c r="B3745" s="68"/>
    </row>
    <row r="3746" customHeight="1" spans="1:2">
      <c r="A3746" s="64"/>
      <c r="B3746" s="68"/>
    </row>
    <row r="3747" customHeight="1" spans="1:2">
      <c r="A3747" s="64"/>
      <c r="B3747" s="68"/>
    </row>
    <row r="3748" customHeight="1" spans="1:2">
      <c r="A3748" s="64"/>
      <c r="B3748" s="68"/>
    </row>
    <row r="3749" customHeight="1" spans="1:2">
      <c r="A3749" s="64"/>
      <c r="B3749" s="68"/>
    </row>
    <row r="3750" customHeight="1" spans="1:2">
      <c r="A3750" s="64"/>
      <c r="B3750" s="68"/>
    </row>
    <row r="3751" customHeight="1" spans="1:2">
      <c r="A3751" s="64"/>
      <c r="B3751" s="68"/>
    </row>
    <row r="3752" customHeight="1" spans="1:2">
      <c r="A3752" s="64"/>
      <c r="B3752" s="68"/>
    </row>
    <row r="3753" customHeight="1" spans="1:2">
      <c r="A3753" s="64"/>
      <c r="B3753" s="68"/>
    </row>
    <row r="3754" customHeight="1" spans="1:2">
      <c r="A3754" s="64"/>
      <c r="B3754" s="68"/>
    </row>
    <row r="3755" customHeight="1" spans="1:2">
      <c r="A3755" s="64"/>
      <c r="B3755" s="68"/>
    </row>
    <row r="3756" customHeight="1" spans="1:2">
      <c r="A3756" s="64"/>
      <c r="B3756" s="68"/>
    </row>
    <row r="3757" customHeight="1" spans="1:2">
      <c r="A3757" s="64"/>
      <c r="B3757" s="68"/>
    </row>
    <row r="3758" customHeight="1" spans="1:2">
      <c r="A3758" s="64"/>
      <c r="B3758" s="68"/>
    </row>
    <row r="3759" customHeight="1" spans="1:2">
      <c r="A3759" s="64"/>
      <c r="B3759" s="68"/>
    </row>
    <row r="3760" customHeight="1" spans="1:2">
      <c r="A3760" s="64"/>
      <c r="B3760" s="68"/>
    </row>
    <row r="3761" customHeight="1" spans="1:2">
      <c r="A3761" s="64"/>
      <c r="B3761" s="68"/>
    </row>
    <row r="3762" customHeight="1" spans="1:2">
      <c r="A3762" s="64"/>
      <c r="B3762" s="68"/>
    </row>
    <row r="3763" customHeight="1" spans="1:2">
      <c r="A3763" s="64"/>
      <c r="B3763" s="68"/>
    </row>
    <row r="3764" customHeight="1" spans="1:2">
      <c r="A3764" s="64"/>
      <c r="B3764" s="68"/>
    </row>
    <row r="3765" customHeight="1" spans="1:2">
      <c r="A3765" s="64"/>
      <c r="B3765" s="68"/>
    </row>
    <row r="3766" customHeight="1" spans="1:2">
      <c r="A3766" s="64"/>
      <c r="B3766" s="68"/>
    </row>
    <row r="3767" customHeight="1" spans="1:2">
      <c r="A3767" s="64"/>
      <c r="B3767" s="68"/>
    </row>
    <row r="3768" customHeight="1" spans="1:2">
      <c r="A3768" s="64"/>
      <c r="B3768" s="68"/>
    </row>
    <row r="3769" customHeight="1" spans="1:2">
      <c r="A3769" s="64"/>
      <c r="B3769" s="68"/>
    </row>
    <row r="3770" customHeight="1" spans="1:2">
      <c r="A3770" s="64"/>
      <c r="B3770" s="68"/>
    </row>
    <row r="3771" customHeight="1" spans="1:2">
      <c r="A3771" s="64"/>
      <c r="B3771" s="68"/>
    </row>
    <row r="3772" customHeight="1" spans="1:2">
      <c r="A3772" s="64"/>
      <c r="B3772" s="68"/>
    </row>
    <row r="3773" customHeight="1" spans="1:2">
      <c r="A3773" s="64"/>
      <c r="B3773" s="68"/>
    </row>
    <row r="3774" customHeight="1" spans="1:2">
      <c r="A3774" s="64"/>
      <c r="B3774" s="68"/>
    </row>
    <row r="3775" customHeight="1" spans="1:2">
      <c r="A3775" s="64"/>
      <c r="B3775" s="68"/>
    </row>
    <row r="3776" customHeight="1" spans="1:2">
      <c r="A3776" s="64"/>
      <c r="B3776" s="68"/>
    </row>
    <row r="3777" customHeight="1" spans="1:2">
      <c r="A3777" s="64"/>
      <c r="B3777" s="68"/>
    </row>
    <row r="3778" customHeight="1" spans="1:2">
      <c r="A3778" s="64"/>
      <c r="B3778" s="68"/>
    </row>
    <row r="3779" customHeight="1" spans="1:2">
      <c r="A3779" s="64"/>
      <c r="B3779" s="68"/>
    </row>
    <row r="3780" customHeight="1" spans="1:2">
      <c r="A3780" s="64"/>
      <c r="B3780" s="68"/>
    </row>
    <row r="3781" customHeight="1" spans="1:2">
      <c r="A3781" s="64"/>
      <c r="B3781" s="68"/>
    </row>
    <row r="3782" customHeight="1" spans="1:2">
      <c r="A3782" s="64"/>
      <c r="B3782" s="68"/>
    </row>
    <row r="3783" customHeight="1" spans="1:2">
      <c r="A3783" s="64"/>
      <c r="B3783" s="68"/>
    </row>
    <row r="3784" customHeight="1" spans="1:2">
      <c r="A3784" s="64"/>
      <c r="B3784" s="68"/>
    </row>
    <row r="3785" customHeight="1" spans="1:2">
      <c r="A3785" s="64"/>
      <c r="B3785" s="68"/>
    </row>
    <row r="3786" customHeight="1" spans="1:2">
      <c r="A3786" s="64"/>
      <c r="B3786" s="68"/>
    </row>
    <row r="3787" customHeight="1" spans="1:2">
      <c r="A3787" s="64"/>
      <c r="B3787" s="68"/>
    </row>
    <row r="3788" customHeight="1" spans="1:2">
      <c r="A3788" s="64"/>
      <c r="B3788" s="68"/>
    </row>
    <row r="3789" customHeight="1" spans="1:2">
      <c r="A3789" s="64"/>
      <c r="B3789" s="68"/>
    </row>
    <row r="3790" customHeight="1" spans="1:2">
      <c r="A3790" s="64"/>
      <c r="B3790" s="68"/>
    </row>
    <row r="3791" customHeight="1" spans="1:2">
      <c r="A3791" s="64"/>
      <c r="B3791" s="68"/>
    </row>
    <row r="3792" customHeight="1" spans="1:2">
      <c r="A3792" s="64"/>
      <c r="B3792" s="68"/>
    </row>
    <row r="3793" customHeight="1" spans="1:2">
      <c r="A3793" s="64"/>
      <c r="B3793" s="68"/>
    </row>
    <row r="3794" customHeight="1" spans="1:2">
      <c r="A3794" s="64"/>
      <c r="B3794" s="68"/>
    </row>
    <row r="3795" customHeight="1" spans="1:2">
      <c r="A3795" s="64"/>
      <c r="B3795" s="68"/>
    </row>
    <row r="3796" customHeight="1" spans="1:2">
      <c r="A3796" s="64"/>
      <c r="B3796" s="68"/>
    </row>
    <row r="3797" customHeight="1" spans="1:2">
      <c r="A3797" s="64"/>
      <c r="B3797" s="68"/>
    </row>
    <row r="3798" customHeight="1" spans="1:2">
      <c r="A3798" s="64"/>
      <c r="B3798" s="68"/>
    </row>
    <row r="3799" customHeight="1" spans="1:2">
      <c r="A3799" s="64"/>
      <c r="B3799" s="68"/>
    </row>
    <row r="3800" customHeight="1" spans="1:2">
      <c r="A3800" s="64"/>
      <c r="B3800" s="68"/>
    </row>
    <row r="3801" customHeight="1" spans="1:2">
      <c r="A3801" s="64"/>
      <c r="B3801" s="68"/>
    </row>
    <row r="3802" customHeight="1" spans="1:2">
      <c r="A3802" s="64"/>
      <c r="B3802" s="68"/>
    </row>
    <row r="3803" customHeight="1" spans="1:2">
      <c r="A3803" s="64"/>
      <c r="B3803" s="68"/>
    </row>
    <row r="3804" customHeight="1" spans="1:2">
      <c r="A3804" s="64"/>
      <c r="B3804" s="68"/>
    </row>
    <row r="3805" customHeight="1" spans="1:2">
      <c r="A3805" s="64"/>
      <c r="B3805" s="68"/>
    </row>
    <row r="3806" customHeight="1" spans="1:2">
      <c r="A3806" s="64"/>
      <c r="B3806" s="68"/>
    </row>
    <row r="3807" customHeight="1" spans="1:2">
      <c r="A3807" s="64"/>
      <c r="B3807" s="68"/>
    </row>
    <row r="3808" customHeight="1" spans="1:2">
      <c r="A3808" s="64"/>
      <c r="B3808" s="68"/>
    </row>
    <row r="3809" customHeight="1" spans="1:2">
      <c r="A3809" s="64"/>
      <c r="B3809" s="68"/>
    </row>
    <row r="3810" customHeight="1" spans="1:2">
      <c r="A3810" s="64"/>
      <c r="B3810" s="68"/>
    </row>
    <row r="3811" customHeight="1" spans="1:2">
      <c r="A3811" s="64"/>
      <c r="B3811" s="68"/>
    </row>
    <row r="3812" customHeight="1" spans="1:2">
      <c r="A3812" s="64"/>
      <c r="B3812" s="68"/>
    </row>
    <row r="3813" customHeight="1" spans="1:2">
      <c r="A3813" s="64"/>
      <c r="B3813" s="68"/>
    </row>
    <row r="3814" customHeight="1" spans="1:2">
      <c r="A3814" s="64"/>
      <c r="B3814" s="68"/>
    </row>
    <row r="3815" customHeight="1" spans="1:2">
      <c r="A3815" s="64"/>
      <c r="B3815" s="68"/>
    </row>
    <row r="3816" customHeight="1" spans="1:2">
      <c r="A3816" s="64"/>
      <c r="B3816" s="68"/>
    </row>
    <row r="3817" customHeight="1" spans="1:2">
      <c r="A3817" s="64"/>
      <c r="B3817" s="68"/>
    </row>
    <row r="3818" customHeight="1" spans="1:2">
      <c r="A3818" s="64"/>
      <c r="B3818" s="68"/>
    </row>
    <row r="3819" customHeight="1" spans="1:2">
      <c r="A3819" s="64"/>
      <c r="B3819" s="68"/>
    </row>
    <row r="3820" customHeight="1" spans="1:2">
      <c r="A3820" s="64"/>
      <c r="B3820" s="68"/>
    </row>
    <row r="3821" customHeight="1" spans="1:2">
      <c r="A3821" s="64"/>
      <c r="B3821" s="68"/>
    </row>
    <row r="3822" customHeight="1" spans="1:2">
      <c r="A3822" s="64"/>
      <c r="B3822" s="68"/>
    </row>
    <row r="3823" customHeight="1" spans="1:2">
      <c r="A3823" s="64"/>
      <c r="B3823" s="68"/>
    </row>
    <row r="3824" customHeight="1" spans="1:2">
      <c r="A3824" s="64"/>
      <c r="B3824" s="68"/>
    </row>
    <row r="3825" customHeight="1" spans="1:2">
      <c r="A3825" s="64"/>
      <c r="B3825" s="68"/>
    </row>
    <row r="3826" customHeight="1" spans="1:2">
      <c r="A3826" s="64"/>
      <c r="B3826" s="68"/>
    </row>
    <row r="3827" customHeight="1" spans="1:2">
      <c r="A3827" s="64"/>
      <c r="B3827" s="68"/>
    </row>
    <row r="3828" customHeight="1" spans="1:2">
      <c r="A3828" s="64"/>
      <c r="B3828" s="68"/>
    </row>
    <row r="3829" customHeight="1" spans="1:2">
      <c r="A3829" s="64"/>
      <c r="B3829" s="68"/>
    </row>
    <row r="3830" customHeight="1" spans="1:2">
      <c r="A3830" s="64"/>
      <c r="B3830" s="68"/>
    </row>
    <row r="3831" customHeight="1" spans="1:2">
      <c r="A3831" s="64"/>
      <c r="B3831" s="68"/>
    </row>
    <row r="3832" customHeight="1" spans="1:2">
      <c r="A3832" s="64"/>
      <c r="B3832" s="68"/>
    </row>
    <row r="3833" customHeight="1" spans="1:2">
      <c r="A3833" s="64"/>
      <c r="B3833" s="68"/>
    </row>
    <row r="3834" customHeight="1" spans="1:2">
      <c r="A3834" s="64"/>
      <c r="B3834" s="68"/>
    </row>
    <row r="3835" customHeight="1" spans="1:2">
      <c r="A3835" s="64"/>
      <c r="B3835" s="68"/>
    </row>
    <row r="3836" customHeight="1" spans="1:2">
      <c r="A3836" s="64"/>
      <c r="B3836" s="68"/>
    </row>
    <row r="3837" customHeight="1" spans="1:2">
      <c r="A3837" s="64"/>
      <c r="B3837" s="68"/>
    </row>
    <row r="3838" customHeight="1" spans="1:2">
      <c r="A3838" s="64"/>
      <c r="B3838" s="68"/>
    </row>
    <row r="3839" customHeight="1" spans="1:2">
      <c r="A3839" s="64"/>
      <c r="B3839" s="68"/>
    </row>
    <row r="3840" customHeight="1" spans="1:2">
      <c r="A3840" s="64"/>
      <c r="B3840" s="68"/>
    </row>
    <row r="3841" customHeight="1" spans="1:2">
      <c r="A3841" s="64"/>
      <c r="B3841" s="68"/>
    </row>
    <row r="3842" customHeight="1" spans="1:2">
      <c r="A3842" s="64"/>
      <c r="B3842" s="68"/>
    </row>
    <row r="3843" customHeight="1" spans="1:2">
      <c r="A3843" s="64"/>
      <c r="B3843" s="68"/>
    </row>
    <row r="3844" customHeight="1" spans="1:2">
      <c r="A3844" s="64"/>
      <c r="B3844" s="68"/>
    </row>
    <row r="3845" customHeight="1" spans="1:2">
      <c r="A3845" s="64"/>
      <c r="B3845" s="68"/>
    </row>
    <row r="3846" customHeight="1" spans="1:2">
      <c r="A3846" s="64"/>
      <c r="B3846" s="68"/>
    </row>
    <row r="3847" customHeight="1" spans="1:2">
      <c r="A3847" s="64"/>
      <c r="B3847" s="68"/>
    </row>
    <row r="3848" customHeight="1" spans="1:2">
      <c r="A3848" s="64"/>
      <c r="B3848" s="68"/>
    </row>
    <row r="3849" customHeight="1" spans="1:2">
      <c r="A3849" s="64"/>
      <c r="B3849" s="68"/>
    </row>
    <row r="3850" customHeight="1" spans="1:2">
      <c r="A3850" s="64"/>
      <c r="B3850" s="68"/>
    </row>
    <row r="3851" customHeight="1" spans="1:2">
      <c r="A3851" s="64"/>
      <c r="B3851" s="68"/>
    </row>
    <row r="3852" customHeight="1" spans="1:2">
      <c r="A3852" s="64"/>
      <c r="B3852" s="68"/>
    </row>
    <row r="3853" customHeight="1" spans="1:2">
      <c r="A3853" s="64"/>
      <c r="B3853" s="68"/>
    </row>
    <row r="3854" customHeight="1" spans="1:2">
      <c r="A3854" s="64"/>
      <c r="B3854" s="68"/>
    </row>
    <row r="3855" customHeight="1" spans="1:2">
      <c r="A3855" s="64"/>
      <c r="B3855" s="68"/>
    </row>
    <row r="3856" customHeight="1" spans="1:2">
      <c r="A3856" s="64"/>
      <c r="B3856" s="68"/>
    </row>
    <row r="3857" customHeight="1" spans="1:2">
      <c r="A3857" s="64"/>
      <c r="B3857" s="68"/>
    </row>
    <row r="3858" customHeight="1" spans="1:2">
      <c r="A3858" s="64"/>
      <c r="B3858" s="68"/>
    </row>
    <row r="3859" customHeight="1" spans="1:2">
      <c r="A3859" s="64"/>
      <c r="B3859" s="68"/>
    </row>
    <row r="3860" customHeight="1" spans="1:2">
      <c r="A3860" s="64"/>
      <c r="B3860" s="68"/>
    </row>
    <row r="3861" customHeight="1" spans="1:2">
      <c r="A3861" s="64"/>
      <c r="B3861" s="68"/>
    </row>
    <row r="3862" customHeight="1" spans="1:2">
      <c r="A3862" s="64"/>
      <c r="B3862" s="68"/>
    </row>
    <row r="3863" customHeight="1" spans="1:2">
      <c r="A3863" s="64"/>
      <c r="B3863" s="68"/>
    </row>
    <row r="3864" customHeight="1" spans="1:2">
      <c r="A3864" s="64"/>
      <c r="B3864" s="68"/>
    </row>
    <row r="3865" customHeight="1" spans="1:2">
      <c r="A3865" s="64"/>
      <c r="B3865" s="68"/>
    </row>
    <row r="3866" customHeight="1" spans="1:2">
      <c r="A3866" s="64"/>
      <c r="B3866" s="68"/>
    </row>
    <row r="3867" customHeight="1" spans="1:2">
      <c r="A3867" s="64"/>
      <c r="B3867" s="68"/>
    </row>
    <row r="3868" customHeight="1" spans="1:2">
      <c r="A3868" s="64"/>
      <c r="B3868" s="68"/>
    </row>
    <row r="3869" customHeight="1" spans="1:2">
      <c r="A3869" s="64"/>
      <c r="B3869" s="68"/>
    </row>
    <row r="3870" customHeight="1" spans="1:2">
      <c r="A3870" s="64"/>
      <c r="B3870" s="68"/>
    </row>
    <row r="3871" customHeight="1" spans="1:2">
      <c r="A3871" s="64"/>
      <c r="B3871" s="68"/>
    </row>
    <row r="3872" customHeight="1" spans="1:2">
      <c r="A3872" s="64"/>
      <c r="B3872" s="68"/>
    </row>
    <row r="3873" customHeight="1" spans="1:2">
      <c r="A3873" s="64"/>
      <c r="B3873" s="68"/>
    </row>
    <row r="3874" customHeight="1" spans="1:2">
      <c r="A3874" s="64"/>
      <c r="B3874" s="68"/>
    </row>
    <row r="3875" customHeight="1" spans="1:2">
      <c r="A3875" s="64"/>
      <c r="B3875" s="68"/>
    </row>
    <row r="3876" customHeight="1" spans="1:2">
      <c r="A3876" s="64"/>
      <c r="B3876" s="68"/>
    </row>
    <row r="3877" customHeight="1" spans="1:2">
      <c r="A3877" s="64"/>
      <c r="B3877" s="68"/>
    </row>
    <row r="3878" customHeight="1" spans="1:2">
      <c r="A3878" s="64"/>
      <c r="B3878" s="68"/>
    </row>
    <row r="3879" customHeight="1" spans="1:2">
      <c r="A3879" s="64"/>
      <c r="B3879" s="68"/>
    </row>
    <row r="3880" customHeight="1" spans="1:2">
      <c r="A3880" s="64"/>
      <c r="B3880" s="68"/>
    </row>
    <row r="3881" customHeight="1" spans="1:2">
      <c r="A3881" s="64"/>
      <c r="B3881" s="68"/>
    </row>
    <row r="3882" customHeight="1" spans="1:2">
      <c r="A3882" s="64"/>
      <c r="B3882" s="68"/>
    </row>
    <row r="3883" customHeight="1" spans="1:2">
      <c r="A3883" s="64"/>
      <c r="B3883" s="68"/>
    </row>
    <row r="3884" customHeight="1" spans="1:2">
      <c r="A3884" s="64"/>
      <c r="B3884" s="68"/>
    </row>
    <row r="3885" customHeight="1" spans="1:2">
      <c r="A3885" s="64"/>
      <c r="B3885" s="68"/>
    </row>
    <row r="3886" customHeight="1" spans="1:2">
      <c r="A3886" s="64"/>
      <c r="B3886" s="68"/>
    </row>
    <row r="3887" customHeight="1" spans="1:2">
      <c r="A3887" s="64"/>
      <c r="B3887" s="68"/>
    </row>
    <row r="3888" customHeight="1" spans="1:2">
      <c r="A3888" s="64"/>
      <c r="B3888" s="68"/>
    </row>
    <row r="3889" customHeight="1" spans="1:2">
      <c r="A3889" s="64"/>
      <c r="B3889" s="68"/>
    </row>
    <row r="3890" customHeight="1" spans="1:2">
      <c r="A3890" s="64"/>
      <c r="B3890" s="68"/>
    </row>
    <row r="3891" customHeight="1" spans="1:2">
      <c r="A3891" s="64"/>
      <c r="B3891" s="68"/>
    </row>
    <row r="3892" customHeight="1" spans="1:2">
      <c r="A3892" s="64"/>
      <c r="B3892" s="68"/>
    </row>
    <row r="3893" customHeight="1" spans="1:2">
      <c r="A3893" s="64"/>
      <c r="B3893" s="68"/>
    </row>
    <row r="3894" customHeight="1" spans="1:2">
      <c r="A3894" s="64"/>
      <c r="B3894" s="68"/>
    </row>
    <row r="3895" customHeight="1" spans="1:2">
      <c r="A3895" s="64"/>
      <c r="B3895" s="68"/>
    </row>
    <row r="3896" customHeight="1" spans="1:2">
      <c r="A3896" s="64"/>
      <c r="B3896" s="68"/>
    </row>
    <row r="3897" customHeight="1" spans="1:2">
      <c r="A3897" s="64"/>
      <c r="B3897" s="68"/>
    </row>
    <row r="3898" customHeight="1" spans="1:2">
      <c r="A3898" s="64"/>
      <c r="B3898" s="68"/>
    </row>
    <row r="3899" customHeight="1" spans="1:2">
      <c r="A3899" s="64"/>
      <c r="B3899" s="68"/>
    </row>
    <row r="3900" customHeight="1" spans="1:2">
      <c r="A3900" s="64"/>
      <c r="B3900" s="68"/>
    </row>
    <row r="3901" customHeight="1" spans="1:2">
      <c r="A3901" s="64"/>
      <c r="B3901" s="68"/>
    </row>
    <row r="3902" customHeight="1" spans="1:2">
      <c r="A3902" s="64"/>
      <c r="B3902" s="68"/>
    </row>
    <row r="3903" customHeight="1" spans="1:2">
      <c r="A3903" s="64"/>
      <c r="B3903" s="68"/>
    </row>
    <row r="3904" customHeight="1" spans="1:2">
      <c r="A3904" s="64"/>
      <c r="B3904" s="68"/>
    </row>
    <row r="3905" customHeight="1" spans="1:2">
      <c r="A3905" s="64"/>
      <c r="B3905" s="68"/>
    </row>
    <row r="3906" customHeight="1" spans="1:2">
      <c r="A3906" s="64"/>
      <c r="B3906" s="68"/>
    </row>
    <row r="3907" customHeight="1" spans="1:2">
      <c r="A3907" s="64"/>
      <c r="B3907" s="68"/>
    </row>
    <row r="3908" customHeight="1" spans="1:2">
      <c r="A3908" s="64"/>
      <c r="B3908" s="68"/>
    </row>
    <row r="3909" customHeight="1" spans="1:2">
      <c r="A3909" s="64"/>
      <c r="B3909" s="68"/>
    </row>
    <row r="3910" customHeight="1" spans="1:2">
      <c r="A3910" s="64"/>
      <c r="B3910" s="68"/>
    </row>
    <row r="3911" customHeight="1" spans="1:2">
      <c r="A3911" s="64"/>
      <c r="B3911" s="68"/>
    </row>
    <row r="3912" customHeight="1" spans="1:2">
      <c r="A3912" s="64"/>
      <c r="B3912" s="68"/>
    </row>
    <row r="3913" customHeight="1" spans="1:2">
      <c r="A3913" s="64"/>
      <c r="B3913" s="68"/>
    </row>
    <row r="3914" customHeight="1" spans="1:2">
      <c r="A3914" s="64"/>
      <c r="B3914" s="68"/>
    </row>
    <row r="3915" customHeight="1" spans="1:2">
      <c r="A3915" s="64"/>
      <c r="B3915" s="68"/>
    </row>
    <row r="3916" customHeight="1" spans="1:2">
      <c r="A3916" s="64"/>
      <c r="B3916" s="68"/>
    </row>
    <row r="3917" customHeight="1" spans="1:2">
      <c r="A3917" s="64"/>
      <c r="B3917" s="68"/>
    </row>
    <row r="3918" customHeight="1" spans="1:2">
      <c r="A3918" s="64"/>
      <c r="B3918" s="68"/>
    </row>
    <row r="3919" customHeight="1" spans="1:2">
      <c r="A3919" s="64"/>
      <c r="B3919" s="68"/>
    </row>
    <row r="3920" customHeight="1" spans="1:2">
      <c r="A3920" s="64"/>
      <c r="B3920" s="68"/>
    </row>
    <row r="3921" customHeight="1" spans="1:2">
      <c r="A3921" s="64"/>
      <c r="B3921" s="68"/>
    </row>
    <row r="3922" customHeight="1" spans="1:2">
      <c r="A3922" s="64"/>
      <c r="B3922" s="68"/>
    </row>
    <row r="3923" customHeight="1" spans="1:2">
      <c r="A3923" s="64"/>
      <c r="B3923" s="68"/>
    </row>
    <row r="3924" customHeight="1" spans="1:2">
      <c r="A3924" s="64"/>
      <c r="B3924" s="68"/>
    </row>
    <row r="3925" customHeight="1" spans="1:2">
      <c r="A3925" s="64"/>
      <c r="B3925" s="68"/>
    </row>
    <row r="3926" customHeight="1" spans="1:2">
      <c r="A3926" s="64"/>
      <c r="B3926" s="68"/>
    </row>
    <row r="3927" customHeight="1" spans="1:2">
      <c r="A3927" s="64"/>
      <c r="B3927" s="68"/>
    </row>
    <row r="3928" customHeight="1" spans="1:2">
      <c r="A3928" s="64"/>
      <c r="B3928" s="68"/>
    </row>
    <row r="3929" customHeight="1" spans="1:2">
      <c r="A3929" s="64"/>
      <c r="B3929" s="68"/>
    </row>
    <row r="3930" customHeight="1" spans="1:2">
      <c r="A3930" s="64"/>
      <c r="B3930" s="68"/>
    </row>
    <row r="3931" customHeight="1" spans="1:2">
      <c r="A3931" s="64"/>
      <c r="B3931" s="68"/>
    </row>
    <row r="3932" customHeight="1" spans="1:2">
      <c r="A3932" s="64"/>
      <c r="B3932" s="68"/>
    </row>
    <row r="3933" customHeight="1" spans="1:2">
      <c r="A3933" s="64"/>
      <c r="B3933" s="68"/>
    </row>
    <row r="3934" customHeight="1" spans="1:2">
      <c r="A3934" s="64"/>
      <c r="B3934" s="68"/>
    </row>
    <row r="3935" customHeight="1" spans="1:2">
      <c r="A3935" s="64"/>
      <c r="B3935" s="68"/>
    </row>
    <row r="3936" customHeight="1" spans="1:2">
      <c r="A3936" s="64"/>
      <c r="B3936" s="68"/>
    </row>
    <row r="3937" customHeight="1" spans="1:2">
      <c r="A3937" s="64"/>
      <c r="B3937" s="68"/>
    </row>
    <row r="3938" customHeight="1" spans="1:2">
      <c r="A3938" s="64"/>
      <c r="B3938" s="68"/>
    </row>
    <row r="3939" customHeight="1" spans="1:2">
      <c r="A3939" s="64"/>
      <c r="B3939" s="68"/>
    </row>
    <row r="3940" customHeight="1" spans="1:2">
      <c r="A3940" s="64"/>
      <c r="B3940" s="68"/>
    </row>
    <row r="3941" customHeight="1" spans="1:2">
      <c r="A3941" s="64"/>
      <c r="B3941" s="68"/>
    </row>
    <row r="3942" customHeight="1" spans="1:2">
      <c r="A3942" s="64"/>
      <c r="B3942" s="68"/>
    </row>
    <row r="3943" customHeight="1" spans="1:2">
      <c r="A3943" s="64"/>
      <c r="B3943" s="68"/>
    </row>
    <row r="3944" customHeight="1" spans="1:2">
      <c r="A3944" s="64"/>
      <c r="B3944" s="68"/>
    </row>
    <row r="3945" customHeight="1" spans="1:2">
      <c r="A3945" s="64"/>
      <c r="B3945" s="68"/>
    </row>
    <row r="3946" customHeight="1" spans="1:2">
      <c r="A3946" s="64"/>
      <c r="B3946" s="68"/>
    </row>
    <row r="3947" customHeight="1" spans="1:2">
      <c r="A3947" s="64"/>
      <c r="B3947" s="68"/>
    </row>
    <row r="3948" customHeight="1" spans="1:2">
      <c r="A3948" s="64"/>
      <c r="B3948" s="68"/>
    </row>
    <row r="3949" customHeight="1" spans="1:2">
      <c r="A3949" s="64"/>
      <c r="B3949" s="68"/>
    </row>
    <row r="3950" customHeight="1" spans="1:2">
      <c r="A3950" s="64"/>
      <c r="B3950" s="68"/>
    </row>
    <row r="3951" customHeight="1" spans="1:2">
      <c r="A3951" s="64"/>
      <c r="B3951" s="68"/>
    </row>
    <row r="3952" customHeight="1" spans="1:2">
      <c r="A3952" s="64"/>
      <c r="B3952" s="68"/>
    </row>
    <row r="3953" customHeight="1" spans="1:2">
      <c r="A3953" s="64"/>
      <c r="B3953" s="68"/>
    </row>
    <row r="3954" customHeight="1" spans="1:2">
      <c r="A3954" s="64"/>
      <c r="B3954" s="68"/>
    </row>
    <row r="3955" customHeight="1" spans="1:2">
      <c r="A3955" s="64"/>
      <c r="B3955" s="68"/>
    </row>
    <row r="3956" customHeight="1" spans="1:2">
      <c r="A3956" s="64"/>
      <c r="B3956" s="68"/>
    </row>
    <row r="3957" customHeight="1" spans="1:2">
      <c r="A3957" s="64"/>
      <c r="B3957" s="68"/>
    </row>
    <row r="3958" customHeight="1" spans="1:2">
      <c r="A3958" s="64"/>
      <c r="B3958" s="68"/>
    </row>
    <row r="3959" customHeight="1" spans="1:2">
      <c r="A3959" s="64"/>
      <c r="B3959" s="68"/>
    </row>
    <row r="3960" customHeight="1" spans="1:2">
      <c r="A3960" s="64"/>
      <c r="B3960" s="68"/>
    </row>
    <row r="3961" customHeight="1" spans="1:2">
      <c r="A3961" s="64"/>
      <c r="B3961" s="68"/>
    </row>
    <row r="3962" customHeight="1" spans="1:2">
      <c r="A3962" s="64"/>
      <c r="B3962" s="68"/>
    </row>
    <row r="3963" customHeight="1" spans="1:2">
      <c r="A3963" s="64"/>
      <c r="B3963" s="68"/>
    </row>
    <row r="3964" customHeight="1" spans="1:2">
      <c r="A3964" s="64"/>
      <c r="B3964" s="68"/>
    </row>
    <row r="3965" customHeight="1" spans="1:2">
      <c r="A3965" s="64"/>
      <c r="B3965" s="68"/>
    </row>
    <row r="3966" customHeight="1" spans="1:2">
      <c r="A3966" s="64"/>
      <c r="B3966" s="68"/>
    </row>
    <row r="3967" customHeight="1" spans="1:2">
      <c r="A3967" s="64"/>
      <c r="B3967" s="68"/>
    </row>
    <row r="3968" customHeight="1" spans="1:2">
      <c r="A3968" s="64"/>
      <c r="B3968" s="68"/>
    </row>
    <row r="3969" customHeight="1" spans="1:2">
      <c r="A3969" s="64"/>
      <c r="B3969" s="68"/>
    </row>
    <row r="3970" customHeight="1" spans="1:2">
      <c r="A3970" s="64"/>
      <c r="B3970" s="68"/>
    </row>
    <row r="3971" customHeight="1" spans="1:2">
      <c r="A3971" s="64"/>
      <c r="B3971" s="68"/>
    </row>
    <row r="3972" customHeight="1" spans="1:2">
      <c r="A3972" s="64"/>
      <c r="B3972" s="68"/>
    </row>
    <row r="3973" customHeight="1" spans="1:2">
      <c r="A3973" s="64"/>
      <c r="B3973" s="68"/>
    </row>
    <row r="3974" customHeight="1" spans="1:2">
      <c r="A3974" s="64"/>
      <c r="B3974" s="68"/>
    </row>
    <row r="3975" customHeight="1" spans="1:2">
      <c r="A3975" s="64"/>
      <c r="B3975" s="68"/>
    </row>
    <row r="3976" customHeight="1" spans="1:2">
      <c r="A3976" s="64"/>
      <c r="B3976" s="68"/>
    </row>
    <row r="3977" customHeight="1" spans="1:2">
      <c r="A3977" s="64"/>
      <c r="B3977" s="68"/>
    </row>
    <row r="3978" customHeight="1" spans="1:2">
      <c r="A3978" s="64"/>
      <c r="B3978" s="68"/>
    </row>
    <row r="3979" customHeight="1" spans="1:2">
      <c r="A3979" s="64"/>
      <c r="B3979" s="68"/>
    </row>
    <row r="3980" customHeight="1" spans="1:2">
      <c r="A3980" s="64"/>
      <c r="B3980" s="68"/>
    </row>
    <row r="3981" customHeight="1" spans="1:2">
      <c r="A3981" s="64"/>
      <c r="B3981" s="68"/>
    </row>
    <row r="3982" customHeight="1" spans="1:2">
      <c r="A3982" s="64"/>
      <c r="B3982" s="68"/>
    </row>
    <row r="3983" customHeight="1" spans="1:2">
      <c r="A3983" s="64"/>
      <c r="B3983" s="68"/>
    </row>
    <row r="3984" customHeight="1" spans="1:2">
      <c r="A3984" s="64"/>
      <c r="B3984" s="68"/>
    </row>
    <row r="3985" customHeight="1" spans="1:2">
      <c r="A3985" s="64"/>
      <c r="B3985" s="68"/>
    </row>
    <row r="3986" customHeight="1" spans="1:2">
      <c r="A3986" s="64"/>
      <c r="B3986" s="68"/>
    </row>
    <row r="3987" customHeight="1" spans="1:2">
      <c r="A3987" s="64"/>
      <c r="B3987" s="68"/>
    </row>
    <row r="3988" customHeight="1" spans="1:2">
      <c r="A3988" s="64"/>
      <c r="B3988" s="68"/>
    </row>
    <row r="3989" customHeight="1" spans="1:2">
      <c r="A3989" s="64"/>
      <c r="B3989" s="68"/>
    </row>
    <row r="3990" customHeight="1" spans="1:2">
      <c r="A3990" s="64"/>
      <c r="B3990" s="68"/>
    </row>
    <row r="3991" customHeight="1" spans="1:2">
      <c r="A3991" s="64"/>
      <c r="B3991" s="68"/>
    </row>
    <row r="3992" customHeight="1" spans="1:2">
      <c r="A3992" s="64"/>
      <c r="B3992" s="68"/>
    </row>
    <row r="3993" customHeight="1" spans="1:2">
      <c r="A3993" s="64"/>
      <c r="B3993" s="68"/>
    </row>
    <row r="3994" customHeight="1" spans="1:2">
      <c r="A3994" s="64"/>
      <c r="B3994" s="68"/>
    </row>
    <row r="3995" customHeight="1" spans="1:2">
      <c r="A3995" s="64"/>
      <c r="B3995" s="68"/>
    </row>
    <row r="3996" customHeight="1" spans="1:2">
      <c r="A3996" s="64"/>
      <c r="B3996" s="68"/>
    </row>
    <row r="3997" customHeight="1" spans="1:2">
      <c r="A3997" s="64"/>
      <c r="B3997" s="68"/>
    </row>
    <row r="3998" customHeight="1" spans="1:2">
      <c r="A3998" s="64"/>
      <c r="B3998" s="68"/>
    </row>
    <row r="3999" customHeight="1" spans="1:2">
      <c r="A3999" s="64"/>
      <c r="B3999" s="68"/>
    </row>
    <row r="4000" customHeight="1" spans="1:2">
      <c r="A4000" s="64"/>
      <c r="B4000" s="68"/>
    </row>
    <row r="4001" customHeight="1" spans="1:2">
      <c r="A4001" s="64"/>
      <c r="B4001" s="68"/>
    </row>
    <row r="4002" customHeight="1" spans="1:2">
      <c r="A4002" s="64"/>
      <c r="B4002" s="68"/>
    </row>
    <row r="4003" customHeight="1" spans="1:2">
      <c r="A4003" s="64"/>
      <c r="B4003" s="68"/>
    </row>
    <row r="4004" customHeight="1" spans="1:2">
      <c r="A4004" s="64"/>
      <c r="B4004" s="68"/>
    </row>
    <row r="4005" customHeight="1" spans="1:2">
      <c r="A4005" s="64"/>
      <c r="B4005" s="68"/>
    </row>
    <row r="4006" customHeight="1" spans="1:2">
      <c r="A4006" s="64"/>
      <c r="B4006" s="68"/>
    </row>
    <row r="4007" customHeight="1" spans="1:2">
      <c r="A4007" s="64"/>
      <c r="B4007" s="68"/>
    </row>
    <row r="4008" customHeight="1" spans="1:2">
      <c r="A4008" s="64"/>
      <c r="B4008" s="68"/>
    </row>
    <row r="4009" customHeight="1" spans="1:2">
      <c r="A4009" s="64"/>
      <c r="B4009" s="68"/>
    </row>
    <row r="4010" customHeight="1" spans="1:2">
      <c r="A4010" s="64"/>
      <c r="B4010" s="68"/>
    </row>
    <row r="4011" customHeight="1" spans="1:2">
      <c r="A4011" s="64"/>
      <c r="B4011" s="68"/>
    </row>
    <row r="4012" customHeight="1" spans="1:2">
      <c r="A4012" s="64"/>
      <c r="B4012" s="68"/>
    </row>
    <row r="4013" customHeight="1" spans="1:2">
      <c r="A4013" s="64"/>
      <c r="B4013" s="68"/>
    </row>
    <row r="4014" customHeight="1" spans="1:2">
      <c r="A4014" s="64"/>
      <c r="B4014" s="68"/>
    </row>
    <row r="4015" customHeight="1" spans="1:2">
      <c r="A4015" s="64"/>
      <c r="B4015" s="68"/>
    </row>
    <row r="4016" customHeight="1" spans="1:2">
      <c r="A4016" s="64"/>
      <c r="B4016" s="68"/>
    </row>
    <row r="4017" customHeight="1" spans="1:2">
      <c r="A4017" s="64"/>
      <c r="B4017" s="68"/>
    </row>
    <row r="4018" customHeight="1" spans="1:2">
      <c r="A4018" s="64"/>
      <c r="B4018" s="68"/>
    </row>
    <row r="4019" customHeight="1" spans="1:2">
      <c r="A4019" s="64"/>
      <c r="B4019" s="68"/>
    </row>
    <row r="4020" customHeight="1" spans="1:2">
      <c r="A4020" s="64"/>
      <c r="B4020" s="68"/>
    </row>
    <row r="4021" customHeight="1" spans="1:2">
      <c r="A4021" s="64"/>
      <c r="B4021" s="68"/>
    </row>
    <row r="4022" customHeight="1" spans="1:2">
      <c r="A4022" s="64"/>
      <c r="B4022" s="68"/>
    </row>
    <row r="4023" customHeight="1" spans="1:2">
      <c r="A4023" s="64"/>
      <c r="B4023" s="68"/>
    </row>
    <row r="4024" customHeight="1" spans="1:2">
      <c r="A4024" s="64"/>
      <c r="B4024" s="68"/>
    </row>
    <row r="4025" customHeight="1" spans="1:2">
      <c r="A4025" s="64"/>
      <c r="B4025" s="68"/>
    </row>
    <row r="4026" customHeight="1" spans="1:2">
      <c r="A4026" s="64"/>
      <c r="B4026" s="68"/>
    </row>
    <row r="4027" customHeight="1" spans="1:2">
      <c r="A4027" s="64"/>
      <c r="B4027" s="68"/>
    </row>
    <row r="4028" customHeight="1" spans="1:2">
      <c r="A4028" s="64"/>
      <c r="B4028" s="68"/>
    </row>
    <row r="4029" customHeight="1" spans="1:2">
      <c r="A4029" s="64"/>
      <c r="B4029" s="68"/>
    </row>
    <row r="4030" customHeight="1" spans="1:2">
      <c r="A4030" s="64"/>
      <c r="B4030" s="68"/>
    </row>
    <row r="4031" customHeight="1" spans="1:2">
      <c r="A4031" s="64"/>
      <c r="B4031" s="68"/>
    </row>
    <row r="4032" customHeight="1" spans="1:2">
      <c r="A4032" s="64"/>
      <c r="B4032" s="68"/>
    </row>
    <row r="4033" customHeight="1" spans="1:2">
      <c r="A4033" s="64"/>
      <c r="B4033" s="68"/>
    </row>
    <row r="4034" customHeight="1" spans="1:2">
      <c r="A4034" s="64"/>
      <c r="B4034" s="68"/>
    </row>
    <row r="4035" customHeight="1" spans="1:2">
      <c r="A4035" s="64"/>
      <c r="B4035" s="68"/>
    </row>
    <row r="4036" customHeight="1" spans="1:2">
      <c r="A4036" s="64"/>
      <c r="B4036" s="68"/>
    </row>
    <row r="4037" customHeight="1" spans="1:2">
      <c r="A4037" s="64"/>
      <c r="B4037" s="68"/>
    </row>
    <row r="4038" customHeight="1" spans="1:2">
      <c r="A4038" s="64"/>
      <c r="B4038" s="68"/>
    </row>
    <row r="4039" customHeight="1" spans="1:2">
      <c r="A4039" s="64"/>
      <c r="B4039" s="68"/>
    </row>
    <row r="4040" customHeight="1" spans="1:2">
      <c r="A4040" s="64"/>
      <c r="B4040" s="68"/>
    </row>
    <row r="4041" customHeight="1" spans="1:2">
      <c r="A4041" s="64"/>
      <c r="B4041" s="68"/>
    </row>
    <row r="4042" customHeight="1" spans="1:2">
      <c r="A4042" s="64"/>
      <c r="B4042" s="68"/>
    </row>
    <row r="4043" customHeight="1" spans="1:2">
      <c r="A4043" s="64"/>
      <c r="B4043" s="68"/>
    </row>
    <row r="4044" customHeight="1" spans="1:2">
      <c r="A4044" s="64"/>
      <c r="B4044" s="68"/>
    </row>
    <row r="4045" customHeight="1" spans="1:2">
      <c r="A4045" s="64"/>
      <c r="B4045" s="68"/>
    </row>
    <row r="4046" customHeight="1" spans="1:2">
      <c r="A4046" s="64"/>
      <c r="B4046" s="68"/>
    </row>
    <row r="4047" customHeight="1" spans="1:2">
      <c r="A4047" s="64"/>
      <c r="B4047" s="68"/>
    </row>
    <row r="4048" customHeight="1" spans="1:2">
      <c r="A4048" s="64"/>
      <c r="B4048" s="68"/>
    </row>
    <row r="4049" customHeight="1" spans="1:2">
      <c r="A4049" s="64"/>
      <c r="B4049" s="68"/>
    </row>
    <row r="4050" customHeight="1" spans="1:2">
      <c r="A4050" s="64"/>
      <c r="B4050" s="68"/>
    </row>
    <row r="4051" customHeight="1" spans="1:2">
      <c r="A4051" s="64"/>
      <c r="B4051" s="68"/>
    </row>
    <row r="4052" customHeight="1" spans="1:2">
      <c r="A4052" s="64"/>
      <c r="B4052" s="68"/>
    </row>
    <row r="4053" customHeight="1" spans="1:2">
      <c r="A4053" s="64"/>
      <c r="B4053" s="68"/>
    </row>
    <row r="4054" customHeight="1" spans="1:2">
      <c r="A4054" s="64"/>
      <c r="B4054" s="68"/>
    </row>
    <row r="4055" customHeight="1" spans="1:2">
      <c r="A4055" s="64"/>
      <c r="B4055" s="68"/>
    </row>
    <row r="4056" customHeight="1" spans="1:2">
      <c r="A4056" s="64"/>
      <c r="B4056" s="68"/>
    </row>
    <row r="4057" customHeight="1" spans="1:2">
      <c r="A4057" s="64"/>
      <c r="B4057" s="68"/>
    </row>
    <row r="4058" customHeight="1" spans="1:2">
      <c r="A4058" s="64"/>
      <c r="B4058" s="68"/>
    </row>
    <row r="4059" customHeight="1" spans="1:2">
      <c r="A4059" s="64"/>
      <c r="B4059" s="68"/>
    </row>
    <row r="4060" customHeight="1" spans="1:2">
      <c r="A4060" s="64"/>
      <c r="B4060" s="68"/>
    </row>
    <row r="4061" customHeight="1" spans="1:2">
      <c r="A4061" s="64"/>
      <c r="B4061" s="68"/>
    </row>
    <row r="4062" customHeight="1" spans="1:2">
      <c r="A4062" s="64"/>
      <c r="B4062" s="68"/>
    </row>
    <row r="4063" customHeight="1" spans="1:2">
      <c r="A4063" s="64"/>
      <c r="B4063" s="68"/>
    </row>
    <row r="4064" customHeight="1" spans="1:2">
      <c r="A4064" s="64"/>
      <c r="B4064" s="68"/>
    </row>
    <row r="4065" customHeight="1" spans="1:2">
      <c r="A4065" s="64"/>
      <c r="B4065" s="68"/>
    </row>
    <row r="4066" customHeight="1" spans="1:2">
      <c r="A4066" s="64"/>
      <c r="B4066" s="68"/>
    </row>
    <row r="4067" customHeight="1" spans="1:2">
      <c r="A4067" s="64"/>
      <c r="B4067" s="68"/>
    </row>
    <row r="4068" customHeight="1" spans="1:2">
      <c r="A4068" s="64"/>
      <c r="B4068" s="68"/>
    </row>
    <row r="4069" customHeight="1" spans="1:2">
      <c r="A4069" s="64"/>
      <c r="B4069" s="68"/>
    </row>
    <row r="4070" customHeight="1" spans="1:2">
      <c r="A4070" s="64"/>
      <c r="B4070" s="68"/>
    </row>
    <row r="4071" customHeight="1" spans="1:2">
      <c r="A4071" s="64"/>
      <c r="B4071" s="68"/>
    </row>
    <row r="4072" customHeight="1" spans="1:2">
      <c r="A4072" s="64"/>
      <c r="B4072" s="68"/>
    </row>
    <row r="4073" customHeight="1" spans="1:2">
      <c r="A4073" s="64"/>
      <c r="B4073" s="68"/>
    </row>
    <row r="4074" customHeight="1" spans="1:2">
      <c r="A4074" s="64"/>
      <c r="B4074" s="68"/>
    </row>
    <row r="4075" customHeight="1" spans="1:2">
      <c r="A4075" s="64"/>
      <c r="B4075" s="68"/>
    </row>
    <row r="4076" customHeight="1" spans="1:2">
      <c r="A4076" s="64"/>
      <c r="B4076" s="68"/>
    </row>
    <row r="4077" customHeight="1" spans="1:2">
      <c r="A4077" s="64"/>
      <c r="B4077" s="68"/>
    </row>
    <row r="4078" customHeight="1" spans="1:2">
      <c r="A4078" s="64"/>
      <c r="B4078" s="68"/>
    </row>
    <row r="4079" customHeight="1" spans="1:2">
      <c r="A4079" s="64"/>
      <c r="B4079" s="68"/>
    </row>
    <row r="4080" customHeight="1" spans="1:2">
      <c r="A4080" s="64"/>
      <c r="B4080" s="68"/>
    </row>
    <row r="4081" customHeight="1" spans="1:2">
      <c r="A4081" s="64"/>
      <c r="B4081" s="68"/>
    </row>
    <row r="4082" customHeight="1" spans="1:2">
      <c r="A4082" s="64"/>
      <c r="B4082" s="68"/>
    </row>
    <row r="4083" customHeight="1" spans="1:2">
      <c r="A4083" s="64"/>
      <c r="B4083" s="68"/>
    </row>
    <row r="4084" customHeight="1" spans="1:2">
      <c r="A4084" s="64"/>
      <c r="B4084" s="68"/>
    </row>
    <row r="4085" customHeight="1" spans="1:2">
      <c r="A4085" s="64"/>
      <c r="B4085" s="68"/>
    </row>
    <row r="4086" customHeight="1" spans="1:2">
      <c r="A4086" s="64"/>
      <c r="B4086" s="68"/>
    </row>
    <row r="4087" customHeight="1" spans="1:2">
      <c r="A4087" s="64"/>
      <c r="B4087" s="68"/>
    </row>
    <row r="4088" customHeight="1" spans="1:2">
      <c r="A4088" s="64"/>
      <c r="B4088" s="68"/>
    </row>
    <row r="4089" customHeight="1" spans="1:2">
      <c r="A4089" s="64"/>
      <c r="B4089" s="68"/>
    </row>
    <row r="4090" customHeight="1" spans="1:2">
      <c r="A4090" s="64"/>
      <c r="B4090" s="68"/>
    </row>
    <row r="4091" customHeight="1" spans="1:2">
      <c r="A4091" s="64"/>
      <c r="B4091" s="68"/>
    </row>
    <row r="4092" customHeight="1" spans="1:2">
      <c r="A4092" s="64"/>
      <c r="B4092" s="68"/>
    </row>
    <row r="4093" customHeight="1" spans="1:2">
      <c r="A4093" s="64"/>
      <c r="B4093" s="68"/>
    </row>
    <row r="4094" customHeight="1" spans="1:2">
      <c r="A4094" s="64"/>
      <c r="B4094" s="68"/>
    </row>
    <row r="4095" customHeight="1" spans="1:2">
      <c r="A4095" s="64"/>
      <c r="B4095" s="68"/>
    </row>
    <row r="4096" customHeight="1" spans="1:2">
      <c r="A4096" s="64"/>
      <c r="B4096" s="68"/>
    </row>
    <row r="4097" customHeight="1" spans="1:2">
      <c r="A4097" s="64"/>
      <c r="B4097" s="68"/>
    </row>
    <row r="4098" customHeight="1" spans="1:2">
      <c r="A4098" s="64"/>
      <c r="B4098" s="68"/>
    </row>
    <row r="4099" customHeight="1" spans="1:2">
      <c r="A4099" s="64"/>
      <c r="B4099" s="68"/>
    </row>
    <row r="4100" customHeight="1" spans="1:2">
      <c r="A4100" s="64"/>
      <c r="B4100" s="68"/>
    </row>
    <row r="4101" customHeight="1" spans="1:2">
      <c r="A4101" s="64"/>
      <c r="B4101" s="68"/>
    </row>
    <row r="4102" customHeight="1" spans="1:2">
      <c r="A4102" s="64"/>
      <c r="B4102" s="68"/>
    </row>
    <row r="4103" customHeight="1" spans="1:2">
      <c r="A4103" s="64"/>
      <c r="B4103" s="68"/>
    </row>
    <row r="4104" customHeight="1" spans="1:2">
      <c r="A4104" s="64"/>
      <c r="B4104" s="68"/>
    </row>
    <row r="4105" customHeight="1" spans="1:2">
      <c r="A4105" s="64"/>
      <c r="B4105" s="68"/>
    </row>
    <row r="4106" customHeight="1" spans="1:2">
      <c r="A4106" s="64"/>
      <c r="B4106" s="68"/>
    </row>
    <row r="4107" customHeight="1" spans="1:2">
      <c r="A4107" s="64"/>
      <c r="B4107" s="68"/>
    </row>
    <row r="4108" customHeight="1" spans="1:2">
      <c r="A4108" s="64"/>
      <c r="B4108" s="68"/>
    </row>
    <row r="4109" customHeight="1" spans="1:2">
      <c r="A4109" s="64"/>
      <c r="B4109" s="68"/>
    </row>
    <row r="4110" customHeight="1" spans="1:2">
      <c r="A4110" s="64"/>
      <c r="B4110" s="68"/>
    </row>
    <row r="4111" customHeight="1" spans="1:2">
      <c r="A4111" s="64"/>
      <c r="B4111" s="68"/>
    </row>
    <row r="4112" customHeight="1" spans="1:2">
      <c r="A4112" s="64"/>
      <c r="B4112" s="68"/>
    </row>
    <row r="4113" customHeight="1" spans="1:2">
      <c r="A4113" s="64"/>
      <c r="B4113" s="68"/>
    </row>
    <row r="4114" customHeight="1" spans="1:2">
      <c r="A4114" s="64"/>
      <c r="B4114" s="68"/>
    </row>
    <row r="4115" customHeight="1" spans="1:2">
      <c r="A4115" s="64"/>
      <c r="B4115" s="68"/>
    </row>
    <row r="4116" customHeight="1" spans="1:2">
      <c r="A4116" s="64"/>
      <c r="B4116" s="68"/>
    </row>
    <row r="4117" customHeight="1" spans="1:2">
      <c r="A4117" s="64"/>
      <c r="B4117" s="68"/>
    </row>
    <row r="4118" customHeight="1" spans="1:2">
      <c r="A4118" s="64"/>
      <c r="B4118" s="68"/>
    </row>
    <row r="4119" customHeight="1" spans="1:2">
      <c r="A4119" s="64"/>
      <c r="B4119" s="68"/>
    </row>
    <row r="4120" customHeight="1" spans="1:2">
      <c r="A4120" s="64"/>
      <c r="B4120" s="68"/>
    </row>
    <row r="4121" customHeight="1" spans="1:2">
      <c r="A4121" s="64"/>
      <c r="B4121" s="68"/>
    </row>
    <row r="4122" customHeight="1" spans="1:2">
      <c r="A4122" s="64"/>
      <c r="B4122" s="68"/>
    </row>
    <row r="4123" customHeight="1" spans="1:2">
      <c r="A4123" s="64"/>
      <c r="B4123" s="68"/>
    </row>
    <row r="4124" customHeight="1" spans="1:2">
      <c r="A4124" s="64"/>
      <c r="B4124" s="68"/>
    </row>
    <row r="4125" customHeight="1" spans="1:2">
      <c r="A4125" s="64"/>
      <c r="B4125" s="68"/>
    </row>
    <row r="4126" customHeight="1" spans="1:2">
      <c r="A4126" s="64"/>
      <c r="B4126" s="68"/>
    </row>
    <row r="4127" customHeight="1" spans="1:2">
      <c r="A4127" s="64"/>
      <c r="B4127" s="68"/>
    </row>
    <row r="4128" customHeight="1" spans="1:2">
      <c r="A4128" s="64"/>
      <c r="B4128" s="68"/>
    </row>
    <row r="4129" customHeight="1" spans="1:2">
      <c r="A4129" s="64"/>
      <c r="B4129" s="68"/>
    </row>
    <row r="4130" customHeight="1" spans="1:2">
      <c r="A4130" s="64"/>
      <c r="B4130" s="68"/>
    </row>
    <row r="4131" customHeight="1" spans="1:2">
      <c r="A4131" s="64"/>
      <c r="B4131" s="68"/>
    </row>
    <row r="4132" customHeight="1" spans="1:2">
      <c r="A4132" s="64"/>
      <c r="B4132" s="68"/>
    </row>
    <row r="4133" customHeight="1" spans="1:2">
      <c r="A4133" s="64"/>
      <c r="B4133" s="68"/>
    </row>
    <row r="4134" customHeight="1" spans="1:2">
      <c r="A4134" s="64"/>
      <c r="B4134" s="68"/>
    </row>
    <row r="4135" customHeight="1" spans="1:2">
      <c r="A4135" s="64"/>
      <c r="B4135" s="68"/>
    </row>
    <row r="4136" customHeight="1" spans="1:2">
      <c r="A4136" s="64"/>
      <c r="B4136" s="68"/>
    </row>
    <row r="4137" customHeight="1" spans="1:2">
      <c r="A4137" s="64"/>
      <c r="B4137" s="68"/>
    </row>
    <row r="4138" customHeight="1" spans="1:2">
      <c r="A4138" s="64"/>
      <c r="B4138" s="68"/>
    </row>
    <row r="4139" customHeight="1" spans="1:2">
      <c r="A4139" s="64"/>
      <c r="B4139" s="68"/>
    </row>
    <row r="4140" customHeight="1" spans="1:2">
      <c r="A4140" s="64"/>
      <c r="B4140" s="68"/>
    </row>
    <row r="4141" customHeight="1" spans="1:2">
      <c r="A4141" s="64"/>
      <c r="B4141" s="68"/>
    </row>
    <row r="4142" customHeight="1" spans="1:2">
      <c r="A4142" s="64"/>
      <c r="B4142" s="68"/>
    </row>
    <row r="4143" customHeight="1" spans="1:2">
      <c r="A4143" s="64"/>
      <c r="B4143" s="68"/>
    </row>
    <row r="4144" customHeight="1" spans="1:2">
      <c r="A4144" s="64"/>
      <c r="B4144" s="68"/>
    </row>
    <row r="4145" customHeight="1" spans="1:2">
      <c r="A4145" s="64"/>
      <c r="B4145" s="68"/>
    </row>
    <row r="4146" customHeight="1" spans="1:2">
      <c r="A4146" s="64"/>
      <c r="B4146" s="68"/>
    </row>
    <row r="4147" customHeight="1" spans="1:2">
      <c r="A4147" s="64"/>
      <c r="B4147" s="68"/>
    </row>
    <row r="4148" customHeight="1" spans="1:2">
      <c r="A4148" s="64"/>
      <c r="B4148" s="68"/>
    </row>
    <row r="4149" customHeight="1" spans="1:2">
      <c r="A4149" s="64"/>
      <c r="B4149" s="68"/>
    </row>
    <row r="4150" customHeight="1" spans="1:2">
      <c r="A4150" s="64"/>
      <c r="B4150" s="68"/>
    </row>
    <row r="4151" customHeight="1" spans="1:2">
      <c r="A4151" s="64"/>
      <c r="B4151" s="68"/>
    </row>
    <row r="4152" customHeight="1" spans="1:2">
      <c r="A4152" s="64"/>
      <c r="B4152" s="68"/>
    </row>
    <row r="4153" customHeight="1" spans="1:2">
      <c r="A4153" s="64"/>
      <c r="B4153" s="68"/>
    </row>
    <row r="4154" customHeight="1" spans="1:2">
      <c r="A4154" s="64"/>
      <c r="B4154" s="68"/>
    </row>
    <row r="4155" customHeight="1" spans="1:2">
      <c r="A4155" s="64"/>
      <c r="B4155" s="68"/>
    </row>
    <row r="4156" customHeight="1" spans="1:2">
      <c r="A4156" s="64"/>
      <c r="B4156" s="68"/>
    </row>
    <row r="4157" customHeight="1" spans="1:2">
      <c r="A4157" s="64"/>
      <c r="B4157" s="68"/>
    </row>
    <row r="4158" customHeight="1" spans="1:2">
      <c r="A4158" s="64"/>
      <c r="B4158" s="68"/>
    </row>
    <row r="4159" customHeight="1" spans="1:2">
      <c r="A4159" s="64"/>
      <c r="B4159" s="68"/>
    </row>
    <row r="4160" customHeight="1" spans="1:2">
      <c r="A4160" s="64"/>
      <c r="B4160" s="68"/>
    </row>
    <row r="4161" customHeight="1" spans="1:2">
      <c r="A4161" s="64"/>
      <c r="B4161" s="68"/>
    </row>
    <row r="4162" customHeight="1" spans="1:2">
      <c r="A4162" s="64"/>
      <c r="B4162" s="68"/>
    </row>
    <row r="4163" customHeight="1" spans="1:2">
      <c r="A4163" s="64"/>
      <c r="B4163" s="68"/>
    </row>
    <row r="4164" customHeight="1" spans="1:2">
      <c r="A4164" s="64"/>
      <c r="B4164" s="68"/>
    </row>
    <row r="4165" customHeight="1" spans="1:2">
      <c r="A4165" s="64"/>
      <c r="B4165" s="68"/>
    </row>
    <row r="4166" customHeight="1" spans="1:2">
      <c r="A4166" s="64"/>
      <c r="B4166" s="68"/>
    </row>
    <row r="4167" customHeight="1" spans="1:2">
      <c r="A4167" s="64"/>
      <c r="B4167" s="68"/>
    </row>
    <row r="4168" customHeight="1" spans="1:2">
      <c r="A4168" s="64"/>
      <c r="B4168" s="68"/>
    </row>
    <row r="4169" customHeight="1" spans="1:2">
      <c r="A4169" s="64"/>
      <c r="B4169" s="68"/>
    </row>
    <row r="4170" customHeight="1" spans="1:2">
      <c r="A4170" s="64"/>
      <c r="B4170" s="68"/>
    </row>
    <row r="4171" customHeight="1" spans="1:2">
      <c r="A4171" s="64"/>
      <c r="B4171" s="68"/>
    </row>
    <row r="4172" customHeight="1" spans="1:2">
      <c r="A4172" s="64"/>
      <c r="B4172" s="68"/>
    </row>
    <row r="4173" customHeight="1" spans="1:2">
      <c r="A4173" s="64"/>
      <c r="B4173" s="68"/>
    </row>
    <row r="4174" customHeight="1" spans="1:2">
      <c r="A4174" s="64"/>
      <c r="B4174" s="68"/>
    </row>
    <row r="4175" customHeight="1" spans="1:2">
      <c r="A4175" s="64"/>
      <c r="B4175" s="68"/>
    </row>
    <row r="4176" customHeight="1" spans="1:2">
      <c r="A4176" s="64"/>
      <c r="B4176" s="68"/>
    </row>
    <row r="4177" customHeight="1" spans="1:2">
      <c r="A4177" s="64"/>
      <c r="B4177" s="68"/>
    </row>
    <row r="4178" customHeight="1" spans="1:2">
      <c r="A4178" s="64"/>
      <c r="B4178" s="68"/>
    </row>
    <row r="4179" customHeight="1" spans="1:2">
      <c r="A4179" s="64"/>
      <c r="B4179" s="68"/>
    </row>
    <row r="4180" customHeight="1" spans="1:2">
      <c r="A4180" s="64"/>
      <c r="B4180" s="68"/>
    </row>
    <row r="4181" customHeight="1" spans="1:2">
      <c r="A4181" s="64"/>
      <c r="B4181" s="68"/>
    </row>
    <row r="4182" customHeight="1" spans="1:2">
      <c r="A4182" s="64"/>
      <c r="B4182" s="68"/>
    </row>
    <row r="4183" customHeight="1" spans="1:2">
      <c r="A4183" s="64"/>
      <c r="B4183" s="68"/>
    </row>
    <row r="4184" customHeight="1" spans="1:2">
      <c r="A4184" s="64"/>
      <c r="B4184" s="68"/>
    </row>
    <row r="4185" customHeight="1" spans="1:2">
      <c r="A4185" s="64"/>
      <c r="B4185" s="68"/>
    </row>
    <row r="4186" customHeight="1" spans="1:2">
      <c r="A4186" s="64"/>
      <c r="B4186" s="68"/>
    </row>
    <row r="4187" customHeight="1" spans="1:2">
      <c r="A4187" s="64"/>
      <c r="B4187" s="68"/>
    </row>
    <row r="4188" customHeight="1" spans="1:2">
      <c r="A4188" s="64"/>
      <c r="B4188" s="68"/>
    </row>
    <row r="4189" customHeight="1" spans="1:2">
      <c r="A4189" s="64"/>
      <c r="B4189" s="68"/>
    </row>
    <row r="4190" customHeight="1" spans="1:2">
      <c r="A4190" s="64"/>
      <c r="B4190" s="68"/>
    </row>
    <row r="4191" customHeight="1" spans="1:2">
      <c r="A4191" s="64"/>
      <c r="B4191" s="68"/>
    </row>
    <row r="4192" customHeight="1" spans="1:2">
      <c r="A4192" s="64"/>
      <c r="B4192" s="68"/>
    </row>
    <row r="4193" customHeight="1" spans="1:2">
      <c r="A4193" s="64"/>
      <c r="B4193" s="68"/>
    </row>
    <row r="4194" customHeight="1" spans="1:2">
      <c r="A4194" s="64"/>
      <c r="B4194" s="68"/>
    </row>
    <row r="4195" customHeight="1" spans="1:2">
      <c r="A4195" s="64"/>
      <c r="B4195" s="68"/>
    </row>
    <row r="4196" customHeight="1" spans="1:2">
      <c r="A4196" s="64"/>
      <c r="B4196" s="68"/>
    </row>
    <row r="4197" customHeight="1" spans="1:2">
      <c r="A4197" s="64"/>
      <c r="B4197" s="68"/>
    </row>
    <row r="4198" customHeight="1" spans="1:2">
      <c r="A4198" s="64"/>
      <c r="B4198" s="68"/>
    </row>
    <row r="4199" customHeight="1" spans="1:2">
      <c r="A4199" s="64"/>
      <c r="B4199" s="68"/>
    </row>
    <row r="4200" customHeight="1" spans="1:2">
      <c r="A4200" s="64"/>
      <c r="B4200" s="68"/>
    </row>
    <row r="4201" customHeight="1" spans="1:2">
      <c r="A4201" s="64"/>
      <c r="B4201" s="68"/>
    </row>
    <row r="4202" customHeight="1" spans="1:2">
      <c r="A4202" s="64"/>
      <c r="B4202" s="68"/>
    </row>
    <row r="4203" customHeight="1" spans="1:2">
      <c r="A4203" s="64"/>
      <c r="B4203" s="68"/>
    </row>
    <row r="4204" customHeight="1" spans="1:2">
      <c r="A4204" s="64"/>
      <c r="B4204" s="68"/>
    </row>
    <row r="4205" customHeight="1" spans="1:2">
      <c r="A4205" s="64"/>
      <c r="B4205" s="68"/>
    </row>
    <row r="4206" customHeight="1" spans="1:2">
      <c r="A4206" s="64"/>
      <c r="B4206" s="68"/>
    </row>
    <row r="4207" customHeight="1" spans="1:2">
      <c r="A4207" s="64"/>
      <c r="B4207" s="68"/>
    </row>
    <row r="4208" customHeight="1" spans="1:2">
      <c r="A4208" s="64"/>
      <c r="B4208" s="68"/>
    </row>
    <row r="4209" customHeight="1" spans="1:2">
      <c r="A4209" s="64"/>
      <c r="B4209" s="68"/>
    </row>
    <row r="4210" customHeight="1" spans="1:2">
      <c r="A4210" s="64"/>
      <c r="B4210" s="68"/>
    </row>
    <row r="4211" customHeight="1" spans="1:2">
      <c r="A4211" s="64"/>
      <c r="B4211" s="68"/>
    </row>
    <row r="4212" customHeight="1" spans="1:2">
      <c r="A4212" s="64"/>
      <c r="B4212" s="68"/>
    </row>
    <row r="4213" customHeight="1" spans="1:2">
      <c r="A4213" s="64"/>
      <c r="B4213" s="68"/>
    </row>
    <row r="4214" customHeight="1" spans="1:2">
      <c r="A4214" s="64"/>
      <c r="B4214" s="68"/>
    </row>
    <row r="4215" customHeight="1" spans="1:2">
      <c r="A4215" s="64"/>
      <c r="B4215" s="68"/>
    </row>
    <row r="4216" customHeight="1" spans="1:2">
      <c r="A4216" s="64"/>
      <c r="B4216" s="68"/>
    </row>
    <row r="4217" customHeight="1" spans="1:2">
      <c r="A4217" s="64"/>
      <c r="B4217" s="68"/>
    </row>
    <row r="4218" customHeight="1" spans="1:2">
      <c r="A4218" s="64"/>
      <c r="B4218" s="68"/>
    </row>
    <row r="4219" customHeight="1" spans="1:2">
      <c r="A4219" s="64"/>
      <c r="B4219" s="68"/>
    </row>
    <row r="4220" customHeight="1" spans="1:2">
      <c r="A4220" s="64"/>
      <c r="B4220" s="68"/>
    </row>
    <row r="4221" customHeight="1" spans="1:2">
      <c r="A4221" s="64"/>
      <c r="B4221" s="68"/>
    </row>
    <row r="4222" customHeight="1" spans="1:2">
      <c r="A4222" s="64"/>
      <c r="B4222" s="68"/>
    </row>
    <row r="4223" customHeight="1" spans="1:2">
      <c r="A4223" s="64"/>
      <c r="B4223" s="68"/>
    </row>
    <row r="4224" customHeight="1" spans="1:2">
      <c r="A4224" s="64"/>
      <c r="B4224" s="68"/>
    </row>
    <row r="4225" customHeight="1" spans="1:2">
      <c r="A4225" s="64"/>
      <c r="B4225" s="68"/>
    </row>
    <row r="4226" customHeight="1" spans="1:2">
      <c r="A4226" s="64"/>
      <c r="B4226" s="68"/>
    </row>
    <row r="4227" customHeight="1" spans="1:2">
      <c r="A4227" s="64"/>
      <c r="B4227" s="68"/>
    </row>
    <row r="4228" customHeight="1" spans="1:2">
      <c r="A4228" s="64"/>
      <c r="B4228" s="68"/>
    </row>
    <row r="4229" customHeight="1" spans="1:2">
      <c r="A4229" s="64"/>
      <c r="B4229" s="68"/>
    </row>
    <row r="4230" customHeight="1" spans="1:2">
      <c r="A4230" s="64"/>
      <c r="B4230" s="68"/>
    </row>
    <row r="4231" customHeight="1" spans="1:2">
      <c r="A4231" s="64"/>
      <c r="B4231" s="68"/>
    </row>
    <row r="4232" customHeight="1" spans="1:2">
      <c r="A4232" s="64"/>
      <c r="B4232" s="68"/>
    </row>
    <row r="4233" customHeight="1" spans="1:2">
      <c r="A4233" s="64"/>
      <c r="B4233" s="68"/>
    </row>
    <row r="4234" customHeight="1" spans="1:2">
      <c r="A4234" s="64"/>
      <c r="B4234" s="68"/>
    </row>
    <row r="4235" customHeight="1" spans="1:2">
      <c r="A4235" s="64"/>
      <c r="B4235" s="68"/>
    </row>
    <row r="4236" customHeight="1" spans="1:2">
      <c r="A4236" s="64"/>
      <c r="B4236" s="68"/>
    </row>
    <row r="4237" customHeight="1" spans="1:2">
      <c r="A4237" s="64"/>
      <c r="B4237" s="68"/>
    </row>
    <row r="4238" customHeight="1" spans="1:2">
      <c r="A4238" s="64"/>
      <c r="B4238" s="68"/>
    </row>
    <row r="4239" customHeight="1" spans="1:2">
      <c r="A4239" s="64"/>
      <c r="B4239" s="68"/>
    </row>
    <row r="4240" customHeight="1" spans="1:2">
      <c r="A4240" s="64"/>
      <c r="B4240" s="68"/>
    </row>
    <row r="4241" customHeight="1" spans="1:2">
      <c r="A4241" s="64"/>
      <c r="B4241" s="68"/>
    </row>
    <row r="4242" customHeight="1" spans="1:2">
      <c r="A4242" s="64"/>
      <c r="B4242" s="68"/>
    </row>
    <row r="4243" customHeight="1" spans="1:2">
      <c r="A4243" s="64"/>
      <c r="B4243" s="68"/>
    </row>
    <row r="4244" customHeight="1" spans="1:2">
      <c r="A4244" s="64"/>
      <c r="B4244" s="68"/>
    </row>
    <row r="4245" customHeight="1" spans="1:2">
      <c r="A4245" s="64"/>
      <c r="B4245" s="68"/>
    </row>
    <row r="4246" customHeight="1" spans="1:2">
      <c r="A4246" s="64"/>
      <c r="B4246" s="68"/>
    </row>
    <row r="4247" customHeight="1" spans="1:2">
      <c r="A4247" s="64"/>
      <c r="B4247" s="68"/>
    </row>
    <row r="4248" customHeight="1" spans="1:2">
      <c r="A4248" s="64"/>
      <c r="B4248" s="68"/>
    </row>
    <row r="4249" customHeight="1" spans="1:2">
      <c r="A4249" s="64"/>
      <c r="B4249" s="68"/>
    </row>
    <row r="4250" customHeight="1" spans="1:2">
      <c r="A4250" s="64"/>
      <c r="B4250" s="68"/>
    </row>
    <row r="4251" customHeight="1" spans="1:2">
      <c r="A4251" s="64"/>
      <c r="B4251" s="68"/>
    </row>
    <row r="4252" customHeight="1" spans="1:2">
      <c r="A4252" s="64"/>
      <c r="B4252" s="68"/>
    </row>
    <row r="4253" customHeight="1" spans="1:2">
      <c r="A4253" s="64"/>
      <c r="B4253" s="68"/>
    </row>
    <row r="4254" customHeight="1" spans="1:2">
      <c r="A4254" s="64"/>
      <c r="B4254" s="68"/>
    </row>
    <row r="4255" customHeight="1" spans="1:2">
      <c r="A4255" s="64"/>
      <c r="B4255" s="68"/>
    </row>
    <row r="4256" customHeight="1" spans="1:2">
      <c r="A4256" s="64"/>
      <c r="B4256" s="68"/>
    </row>
    <row r="4257" customHeight="1" spans="1:2">
      <c r="A4257" s="64"/>
      <c r="B4257" s="68"/>
    </row>
    <row r="4258" customHeight="1" spans="1:2">
      <c r="A4258" s="64"/>
      <c r="B4258" s="68"/>
    </row>
    <row r="4259" customHeight="1" spans="1:2">
      <c r="A4259" s="64"/>
      <c r="B4259" s="68"/>
    </row>
    <row r="4260" customHeight="1" spans="1:2">
      <c r="A4260" s="64"/>
      <c r="B4260" s="68"/>
    </row>
    <row r="4261" customHeight="1" spans="1:2">
      <c r="A4261" s="64"/>
      <c r="B4261" s="68"/>
    </row>
    <row r="4262" customHeight="1" spans="1:2">
      <c r="A4262" s="64"/>
      <c r="B4262" s="68"/>
    </row>
    <row r="4263" customHeight="1" spans="1:2">
      <c r="A4263" s="64"/>
      <c r="B4263" s="68"/>
    </row>
    <row r="4264" customHeight="1" spans="1:2">
      <c r="A4264" s="64"/>
      <c r="B4264" s="68"/>
    </row>
    <row r="4265" customHeight="1" spans="1:2">
      <c r="A4265" s="64"/>
      <c r="B4265" s="68"/>
    </row>
    <row r="4266" customHeight="1" spans="1:2">
      <c r="A4266" s="64"/>
      <c r="B4266" s="68"/>
    </row>
    <row r="4267" customHeight="1" spans="1:2">
      <c r="A4267" s="64"/>
      <c r="B4267" s="68"/>
    </row>
    <row r="4268" customHeight="1" spans="1:2">
      <c r="A4268" s="64"/>
      <c r="B4268" s="68"/>
    </row>
    <row r="4269" customHeight="1" spans="1:2">
      <c r="A4269" s="64"/>
      <c r="B4269" s="68"/>
    </row>
    <row r="4270" customHeight="1" spans="1:2">
      <c r="A4270" s="64"/>
      <c r="B4270" s="68"/>
    </row>
    <row r="4271" customHeight="1" spans="1:2">
      <c r="A4271" s="64"/>
      <c r="B4271" s="68"/>
    </row>
    <row r="4272" customHeight="1" spans="1:2">
      <c r="A4272" s="64"/>
      <c r="B4272" s="68"/>
    </row>
    <row r="4273" customHeight="1" spans="1:2">
      <c r="A4273" s="64"/>
      <c r="B4273" s="68"/>
    </row>
    <row r="4274" customHeight="1" spans="1:2">
      <c r="A4274" s="64"/>
      <c r="B4274" s="68"/>
    </row>
    <row r="4275" customHeight="1" spans="1:2">
      <c r="A4275" s="64"/>
      <c r="B4275" s="68"/>
    </row>
    <row r="4276" customHeight="1" spans="1:2">
      <c r="A4276" s="64"/>
      <c r="B4276" s="68"/>
    </row>
    <row r="4277" customHeight="1" spans="1:2">
      <c r="A4277" s="64"/>
      <c r="B4277" s="68"/>
    </row>
    <row r="4278" customHeight="1" spans="1:2">
      <c r="A4278" s="64"/>
      <c r="B4278" s="68"/>
    </row>
    <row r="4279" customHeight="1" spans="1:2">
      <c r="A4279" s="64"/>
      <c r="B4279" s="68"/>
    </row>
    <row r="4280" customHeight="1" spans="1:2">
      <c r="A4280" s="64"/>
      <c r="B4280" s="68"/>
    </row>
    <row r="4281" customHeight="1" spans="1:2">
      <c r="A4281" s="64"/>
      <c r="B4281" s="68"/>
    </row>
    <row r="4282" customHeight="1" spans="1:2">
      <c r="A4282" s="64"/>
      <c r="B4282" s="68"/>
    </row>
    <row r="4283" customHeight="1" spans="1:2">
      <c r="A4283" s="64"/>
      <c r="B4283" s="68"/>
    </row>
    <row r="4284" customHeight="1" spans="1:2">
      <c r="A4284" s="64"/>
      <c r="B4284" s="68"/>
    </row>
    <row r="4285" customHeight="1" spans="1:2">
      <c r="A4285" s="64"/>
      <c r="B4285" s="68"/>
    </row>
    <row r="4286" customHeight="1" spans="1:2">
      <c r="A4286" s="64"/>
      <c r="B4286" s="68"/>
    </row>
    <row r="4287" customHeight="1" spans="1:2">
      <c r="A4287" s="64"/>
      <c r="B4287" s="68"/>
    </row>
    <row r="4288" customHeight="1" spans="1:2">
      <c r="A4288" s="64"/>
      <c r="B4288" s="68"/>
    </row>
    <row r="4289" customHeight="1" spans="1:2">
      <c r="A4289" s="64"/>
      <c r="B4289" s="68"/>
    </row>
    <row r="4290" customHeight="1" spans="1:2">
      <c r="A4290" s="64"/>
      <c r="B4290" s="68"/>
    </row>
    <row r="4291" customHeight="1" spans="1:2">
      <c r="A4291" s="64"/>
      <c r="B4291" s="68"/>
    </row>
    <row r="4292" customHeight="1" spans="1:2">
      <c r="A4292" s="64"/>
      <c r="B4292" s="68"/>
    </row>
    <row r="4293" customHeight="1" spans="1:2">
      <c r="A4293" s="64"/>
      <c r="B4293" s="68"/>
    </row>
    <row r="4294" customHeight="1" spans="1:2">
      <c r="A4294" s="64"/>
      <c r="B4294" s="68"/>
    </row>
    <row r="4295" customHeight="1" spans="1:2">
      <c r="A4295" s="64"/>
      <c r="B4295" s="68"/>
    </row>
    <row r="4296" customHeight="1" spans="1:2">
      <c r="A4296" s="64"/>
      <c r="B4296" s="68"/>
    </row>
    <row r="4297" customHeight="1" spans="1:2">
      <c r="A4297" s="64"/>
      <c r="B4297" s="68"/>
    </row>
    <row r="4298" customHeight="1" spans="1:2">
      <c r="A4298" s="64"/>
      <c r="B4298" s="68"/>
    </row>
    <row r="4299" customHeight="1" spans="1:2">
      <c r="A4299" s="64"/>
      <c r="B4299" s="68"/>
    </row>
    <row r="4300" customHeight="1" spans="1:2">
      <c r="A4300" s="64"/>
      <c r="B4300" s="68"/>
    </row>
    <row r="4301" customHeight="1" spans="1:2">
      <c r="A4301" s="64"/>
      <c r="B4301" s="68"/>
    </row>
    <row r="4302" customHeight="1" spans="1:2">
      <c r="A4302" s="64"/>
      <c r="B4302" s="68"/>
    </row>
    <row r="4303" customHeight="1" spans="1:2">
      <c r="A4303" s="64"/>
      <c r="B4303" s="68"/>
    </row>
    <row r="4304" customHeight="1" spans="1:2">
      <c r="A4304" s="64"/>
      <c r="B4304" s="68"/>
    </row>
    <row r="4305" customHeight="1" spans="1:2">
      <c r="A4305" s="64"/>
      <c r="B4305" s="68"/>
    </row>
    <row r="4306" customHeight="1" spans="1:2">
      <c r="A4306" s="64"/>
      <c r="B4306" s="68"/>
    </row>
    <row r="4307" customHeight="1" spans="1:2">
      <c r="A4307" s="64"/>
      <c r="B4307" s="68"/>
    </row>
    <row r="4308" customHeight="1" spans="1:2">
      <c r="A4308" s="64"/>
      <c r="B4308" s="68"/>
    </row>
    <row r="4309" customHeight="1" spans="1:2">
      <c r="A4309" s="64"/>
      <c r="B4309" s="68"/>
    </row>
    <row r="4310" customHeight="1" spans="1:2">
      <c r="A4310" s="64"/>
      <c r="B4310" s="68"/>
    </row>
    <row r="4311" customHeight="1" spans="1:2">
      <c r="A4311" s="64"/>
      <c r="B4311" s="68"/>
    </row>
    <row r="4312" customHeight="1" spans="1:2">
      <c r="A4312" s="64"/>
      <c r="B4312" s="68"/>
    </row>
    <row r="4313" customHeight="1" spans="1:2">
      <c r="A4313" s="64"/>
      <c r="B4313" s="68"/>
    </row>
    <row r="4314" customHeight="1" spans="1:2">
      <c r="A4314" s="64"/>
      <c r="B4314" s="68"/>
    </row>
    <row r="4315" customHeight="1" spans="1:2">
      <c r="A4315" s="64"/>
      <c r="B4315" s="68"/>
    </row>
    <row r="4316" customHeight="1" spans="1:2">
      <c r="A4316" s="64"/>
      <c r="B4316" s="68"/>
    </row>
    <row r="4317" customHeight="1" spans="1:2">
      <c r="A4317" s="64"/>
      <c r="B4317" s="68"/>
    </row>
    <row r="4318" customHeight="1" spans="1:2">
      <c r="A4318" s="64"/>
      <c r="B4318" s="68"/>
    </row>
    <row r="4319" customHeight="1" spans="1:2">
      <c r="A4319" s="64"/>
      <c r="B4319" s="68"/>
    </row>
    <row r="4320" customHeight="1" spans="1:2">
      <c r="A4320" s="64"/>
      <c r="B4320" s="68"/>
    </row>
    <row r="4321" customHeight="1" spans="1:2">
      <c r="A4321" s="64"/>
      <c r="B4321" s="68"/>
    </row>
    <row r="4322" customHeight="1" spans="1:2">
      <c r="A4322" s="64"/>
      <c r="B4322" s="68"/>
    </row>
    <row r="4323" customHeight="1" spans="1:2">
      <c r="A4323" s="64"/>
      <c r="B4323" s="68"/>
    </row>
    <row r="4324" customHeight="1" spans="1:2">
      <c r="A4324" s="64"/>
      <c r="B4324" s="68"/>
    </row>
    <row r="4325" customHeight="1" spans="1:2">
      <c r="A4325" s="64"/>
      <c r="B4325" s="68"/>
    </row>
    <row r="4326" customHeight="1" spans="1:2">
      <c r="A4326" s="64"/>
      <c r="B4326" s="68"/>
    </row>
    <row r="4327" customHeight="1" spans="1:2">
      <c r="A4327" s="64"/>
      <c r="B4327" s="68"/>
    </row>
    <row r="4328" customHeight="1" spans="1:2">
      <c r="A4328" s="64"/>
      <c r="B4328" s="68"/>
    </row>
    <row r="4329" customHeight="1" spans="1:2">
      <c r="A4329" s="64"/>
      <c r="B4329" s="68"/>
    </row>
    <row r="4330" customHeight="1" spans="1:2">
      <c r="A4330" s="64"/>
      <c r="B4330" s="68"/>
    </row>
    <row r="4331" customHeight="1" spans="1:2">
      <c r="A4331" s="64"/>
      <c r="B4331" s="68"/>
    </row>
    <row r="4332" customHeight="1" spans="1:2">
      <c r="A4332" s="64"/>
      <c r="B4332" s="68"/>
    </row>
    <row r="4333" customHeight="1" spans="1:2">
      <c r="A4333" s="64"/>
      <c r="B4333" s="68"/>
    </row>
    <row r="4334" customHeight="1" spans="1:2">
      <c r="A4334" s="64"/>
      <c r="B4334" s="68"/>
    </row>
    <row r="4335" customHeight="1" spans="1:2">
      <c r="A4335" s="64"/>
      <c r="B4335" s="68"/>
    </row>
    <row r="4336" customHeight="1" spans="1:2">
      <c r="A4336" s="64"/>
      <c r="B4336" s="68"/>
    </row>
    <row r="4337" customHeight="1" spans="1:2">
      <c r="A4337" s="64"/>
      <c r="B4337" s="68"/>
    </row>
    <row r="4338" customHeight="1" spans="1:2">
      <c r="A4338" s="64"/>
      <c r="B4338" s="68"/>
    </row>
    <row r="4339" customHeight="1" spans="1:2">
      <c r="A4339" s="64"/>
      <c r="B4339" s="68"/>
    </row>
    <row r="4340" customHeight="1" spans="1:2">
      <c r="A4340" s="64"/>
      <c r="B4340" s="68"/>
    </row>
    <row r="4341" customHeight="1" spans="1:2">
      <c r="A4341" s="64"/>
      <c r="B4341" s="68"/>
    </row>
    <row r="4342" customHeight="1" spans="1:2">
      <c r="A4342" s="64"/>
      <c r="B4342" s="68"/>
    </row>
    <row r="4343" customHeight="1" spans="1:2">
      <c r="A4343" s="64"/>
      <c r="B4343" s="68"/>
    </row>
    <row r="4344" customHeight="1" spans="1:2">
      <c r="A4344" s="64"/>
      <c r="B4344" s="68"/>
    </row>
    <row r="4345" customHeight="1" spans="1:2">
      <c r="A4345" s="64"/>
      <c r="B4345" s="68"/>
    </row>
    <row r="4346" customHeight="1" spans="1:2">
      <c r="A4346" s="64"/>
      <c r="B4346" s="68"/>
    </row>
    <row r="4347" customHeight="1" spans="1:2">
      <c r="A4347" s="64"/>
      <c r="B4347" s="68"/>
    </row>
    <row r="4348" customHeight="1" spans="1:2">
      <c r="A4348" s="64"/>
      <c r="B4348" s="68"/>
    </row>
    <row r="4349" customHeight="1" spans="1:2">
      <c r="A4349" s="64"/>
      <c r="B4349" s="68"/>
    </row>
    <row r="4350" customHeight="1" spans="1:2">
      <c r="A4350" s="64"/>
      <c r="B4350" s="68"/>
    </row>
    <row r="4351" customHeight="1" spans="1:2">
      <c r="A4351" s="64"/>
      <c r="B4351" s="68"/>
    </row>
    <row r="4352" customHeight="1" spans="1:2">
      <c r="A4352" s="64"/>
      <c r="B4352" s="68"/>
    </row>
    <row r="4353" customHeight="1" spans="1:2">
      <c r="A4353" s="64"/>
      <c r="B4353" s="68"/>
    </row>
    <row r="4354" customHeight="1" spans="1:2">
      <c r="A4354" s="64"/>
      <c r="B4354" s="68"/>
    </row>
    <row r="4355" customHeight="1" spans="1:2">
      <c r="A4355" s="64"/>
      <c r="B4355" s="68"/>
    </row>
    <row r="4356" customHeight="1" spans="1:2">
      <c r="A4356" s="64"/>
      <c r="B4356" s="68"/>
    </row>
    <row r="4357" customHeight="1" spans="1:2">
      <c r="A4357" s="64"/>
      <c r="B4357" s="68"/>
    </row>
    <row r="4358" customHeight="1" spans="1:2">
      <c r="A4358" s="64"/>
      <c r="B4358" s="68"/>
    </row>
    <row r="4359" customHeight="1" spans="1:2">
      <c r="A4359" s="64"/>
      <c r="B4359" s="68"/>
    </row>
    <row r="4360" customHeight="1" spans="1:2">
      <c r="A4360" s="64"/>
      <c r="B4360" s="68"/>
    </row>
    <row r="4361" customHeight="1" spans="1:2">
      <c r="A4361" s="64"/>
      <c r="B4361" s="68"/>
    </row>
    <row r="4362" customHeight="1" spans="1:2">
      <c r="A4362" s="64"/>
      <c r="B4362" s="68"/>
    </row>
    <row r="4363" customHeight="1" spans="1:2">
      <c r="A4363" s="64"/>
      <c r="B4363" s="68"/>
    </row>
    <row r="4364" customHeight="1" spans="1:2">
      <c r="A4364" s="64"/>
      <c r="B4364" s="68"/>
    </row>
    <row r="4365" customHeight="1" spans="1:2">
      <c r="A4365" s="64"/>
      <c r="B4365" s="68"/>
    </row>
    <row r="4366" customHeight="1" spans="1:2">
      <c r="A4366" s="64"/>
      <c r="B4366" s="68"/>
    </row>
    <row r="4367" customHeight="1" spans="1:2">
      <c r="A4367" s="64"/>
      <c r="B4367" s="68"/>
    </row>
    <row r="4368" customHeight="1" spans="1:2">
      <c r="A4368" s="64"/>
      <c r="B4368" s="68"/>
    </row>
    <row r="4369" customHeight="1" spans="1:2">
      <c r="A4369" s="64"/>
      <c r="B4369" s="68"/>
    </row>
    <row r="4370" customHeight="1" spans="1:2">
      <c r="A4370" s="64"/>
      <c r="B4370" s="68"/>
    </row>
    <row r="4371" customHeight="1" spans="1:2">
      <c r="A4371" s="64"/>
      <c r="B4371" s="68"/>
    </row>
    <row r="4372" customHeight="1" spans="1:2">
      <c r="A4372" s="64"/>
      <c r="B4372" s="68"/>
    </row>
    <row r="4373" customHeight="1" spans="1:2">
      <c r="A4373" s="64"/>
      <c r="B4373" s="68"/>
    </row>
    <row r="4374" customHeight="1" spans="1:2">
      <c r="A4374" s="64"/>
      <c r="B4374" s="68"/>
    </row>
    <row r="4375" customHeight="1" spans="1:2">
      <c r="A4375" s="64"/>
      <c r="B4375" s="68"/>
    </row>
    <row r="4376" customHeight="1" spans="1:2">
      <c r="A4376" s="64"/>
      <c r="B4376" s="68"/>
    </row>
    <row r="4377" customHeight="1" spans="1:2">
      <c r="A4377" s="64"/>
      <c r="B4377" s="68"/>
    </row>
    <row r="4378" customHeight="1" spans="1:2">
      <c r="A4378" s="64"/>
      <c r="B4378" s="68"/>
    </row>
    <row r="4379" customHeight="1" spans="1:2">
      <c r="A4379" s="64"/>
      <c r="B4379" s="68"/>
    </row>
    <row r="4380" customHeight="1" spans="1:2">
      <c r="A4380" s="64"/>
      <c r="B4380" s="68"/>
    </row>
    <row r="4381" customHeight="1" spans="1:2">
      <c r="A4381" s="64"/>
      <c r="B4381" s="68"/>
    </row>
    <row r="4382" customHeight="1" spans="1:2">
      <c r="A4382" s="64"/>
      <c r="B4382" s="68"/>
    </row>
    <row r="4383" customHeight="1" spans="1:2">
      <c r="A4383" s="64"/>
      <c r="B4383" s="68"/>
    </row>
    <row r="4384" customHeight="1" spans="1:2">
      <c r="A4384" s="64"/>
      <c r="B4384" s="68"/>
    </row>
    <row r="4385" customHeight="1" spans="1:2">
      <c r="A4385" s="64"/>
      <c r="B4385" s="68"/>
    </row>
    <row r="4386" customHeight="1" spans="1:2">
      <c r="A4386" s="64"/>
      <c r="B4386" s="68"/>
    </row>
    <row r="4387" customHeight="1" spans="1:2">
      <c r="A4387" s="64"/>
      <c r="B4387" s="68"/>
    </row>
    <row r="4388" customHeight="1" spans="1:2">
      <c r="A4388" s="64"/>
      <c r="B4388" s="68"/>
    </row>
    <row r="4389" customHeight="1" spans="1:2">
      <c r="A4389" s="64"/>
      <c r="B4389" s="68"/>
    </row>
    <row r="4390" customHeight="1" spans="1:2">
      <c r="A4390" s="64"/>
      <c r="B4390" s="68"/>
    </row>
    <row r="4391" customHeight="1" spans="1:2">
      <c r="A4391" s="64"/>
      <c r="B4391" s="68"/>
    </row>
    <row r="4392" customHeight="1" spans="1:2">
      <c r="A4392" s="64"/>
      <c r="B4392" s="68"/>
    </row>
    <row r="4393" customHeight="1" spans="1:2">
      <c r="A4393" s="64"/>
      <c r="B4393" s="68"/>
    </row>
    <row r="4394" customHeight="1" spans="1:2">
      <c r="A4394" s="64"/>
      <c r="B4394" s="68"/>
    </row>
    <row r="4395" customHeight="1" spans="1:2">
      <c r="A4395" s="64"/>
      <c r="B4395" s="68"/>
    </row>
    <row r="4396" customHeight="1" spans="1:2">
      <c r="A4396" s="64"/>
      <c r="B4396" s="68"/>
    </row>
    <row r="4397" customHeight="1" spans="1:2">
      <c r="A4397" s="64"/>
      <c r="B4397" s="68"/>
    </row>
    <row r="4398" customHeight="1" spans="1:2">
      <c r="A4398" s="64"/>
      <c r="B4398" s="68"/>
    </row>
    <row r="4399" customHeight="1" spans="1:2">
      <c r="A4399" s="64"/>
      <c r="B4399" s="68"/>
    </row>
    <row r="4400" customHeight="1" spans="1:2">
      <c r="A4400" s="64"/>
      <c r="B4400" s="68"/>
    </row>
    <row r="4401" customHeight="1" spans="1:2">
      <c r="A4401" s="64"/>
      <c r="B4401" s="68"/>
    </row>
    <row r="4402" customHeight="1" spans="1:2">
      <c r="A4402" s="64"/>
      <c r="B4402" s="68"/>
    </row>
    <row r="4403" customHeight="1" spans="1:2">
      <c r="A4403" s="64"/>
      <c r="B4403" s="68"/>
    </row>
    <row r="4404" customHeight="1" spans="1:2">
      <c r="A4404" s="64"/>
      <c r="B4404" s="68"/>
    </row>
    <row r="4405" customHeight="1" spans="1:2">
      <c r="A4405" s="64"/>
      <c r="B4405" s="68"/>
    </row>
    <row r="4406" customHeight="1" spans="1:2">
      <c r="A4406" s="64"/>
      <c r="B4406" s="68"/>
    </row>
    <row r="4407" customHeight="1" spans="1:2">
      <c r="A4407" s="64"/>
      <c r="B4407" s="68"/>
    </row>
    <row r="4408" customHeight="1" spans="1:2">
      <c r="A4408" s="64"/>
      <c r="B4408" s="68"/>
    </row>
    <row r="4409" customHeight="1" spans="1:2">
      <c r="A4409" s="64"/>
      <c r="B4409" s="68"/>
    </row>
    <row r="4410" customHeight="1" spans="1:2">
      <c r="A4410" s="64"/>
      <c r="B4410" s="68"/>
    </row>
    <row r="4411" customHeight="1" spans="1:2">
      <c r="A4411" s="64"/>
      <c r="B4411" s="68"/>
    </row>
    <row r="4412" customHeight="1" spans="1:2">
      <c r="A4412" s="64"/>
      <c r="B4412" s="68"/>
    </row>
    <row r="4413" customHeight="1" spans="1:2">
      <c r="A4413" s="64"/>
      <c r="B4413" s="68"/>
    </row>
    <row r="4414" customHeight="1" spans="1:2">
      <c r="A4414" s="64"/>
      <c r="B4414" s="68"/>
    </row>
    <row r="4415" customHeight="1" spans="1:2">
      <c r="A4415" s="64"/>
      <c r="B4415" s="68"/>
    </row>
    <row r="4416" customHeight="1" spans="1:2">
      <c r="A4416" s="64"/>
      <c r="B4416" s="68"/>
    </row>
    <row r="4417" customHeight="1" spans="1:2">
      <c r="A4417" s="64"/>
      <c r="B4417" s="68"/>
    </row>
    <row r="4418" customHeight="1" spans="1:2">
      <c r="A4418" s="64"/>
      <c r="B4418" s="68"/>
    </row>
    <row r="4419" customHeight="1" spans="1:2">
      <c r="A4419" s="64"/>
      <c r="B4419" s="68"/>
    </row>
    <row r="4420" customHeight="1" spans="1:2">
      <c r="A4420" s="64"/>
      <c r="B4420" s="68"/>
    </row>
    <row r="4421" customHeight="1" spans="1:2">
      <c r="A4421" s="64"/>
      <c r="B4421" s="68"/>
    </row>
    <row r="4422" customHeight="1" spans="1:2">
      <c r="A4422" s="64"/>
      <c r="B4422" s="68"/>
    </row>
    <row r="4423" customHeight="1" spans="1:2">
      <c r="A4423" s="64"/>
      <c r="B4423" s="68"/>
    </row>
    <row r="4424" customHeight="1" spans="1:2">
      <c r="A4424" s="64"/>
      <c r="B4424" s="68"/>
    </row>
    <row r="4425" customHeight="1" spans="1:2">
      <c r="A4425" s="64"/>
      <c r="B4425" s="68"/>
    </row>
    <row r="4426" customHeight="1" spans="1:2">
      <c r="A4426" s="64"/>
      <c r="B4426" s="68"/>
    </row>
    <row r="4427" customHeight="1" spans="1:2">
      <c r="A4427" s="64"/>
      <c r="B4427" s="68"/>
    </row>
    <row r="4428" customHeight="1" spans="1:2">
      <c r="A4428" s="64"/>
      <c r="B4428" s="68"/>
    </row>
    <row r="4429" customHeight="1" spans="1:2">
      <c r="A4429" s="64"/>
      <c r="B4429" s="68"/>
    </row>
    <row r="4430" customHeight="1" spans="1:2">
      <c r="A4430" s="64"/>
      <c r="B4430" s="68"/>
    </row>
    <row r="4431" customHeight="1" spans="1:2">
      <c r="A4431" s="64"/>
      <c r="B4431" s="68"/>
    </row>
    <row r="4432" customHeight="1" spans="1:2">
      <c r="A4432" s="64"/>
      <c r="B4432" s="68"/>
    </row>
    <row r="4433" customHeight="1" spans="1:2">
      <c r="A4433" s="64"/>
      <c r="B4433" s="68"/>
    </row>
    <row r="4434" customHeight="1" spans="1:2">
      <c r="A4434" s="64"/>
      <c r="B4434" s="68"/>
    </row>
    <row r="4435" customHeight="1" spans="1:2">
      <c r="A4435" s="64"/>
      <c r="B4435" s="68"/>
    </row>
    <row r="4436" customHeight="1" spans="1:2">
      <c r="A4436" s="64"/>
      <c r="B4436" s="68"/>
    </row>
    <row r="4437" customHeight="1" spans="1:2">
      <c r="A4437" s="64"/>
      <c r="B4437" s="68"/>
    </row>
    <row r="4438" customHeight="1" spans="1:2">
      <c r="A4438" s="64"/>
      <c r="B4438" s="68"/>
    </row>
    <row r="4439" customHeight="1" spans="1:2">
      <c r="A4439" s="64"/>
      <c r="B4439" s="68"/>
    </row>
    <row r="4440" customHeight="1" spans="1:2">
      <c r="A4440" s="64"/>
      <c r="B4440" s="68"/>
    </row>
    <row r="4441" customHeight="1" spans="1:2">
      <c r="A4441" s="64"/>
      <c r="B4441" s="68"/>
    </row>
    <row r="4442" customHeight="1" spans="1:2">
      <c r="A4442" s="64"/>
      <c r="B4442" s="68"/>
    </row>
    <row r="4443" customHeight="1" spans="1:2">
      <c r="A4443" s="64"/>
      <c r="B4443" s="68"/>
    </row>
    <row r="4444" customHeight="1" spans="1:2">
      <c r="A4444" s="64"/>
      <c r="B4444" s="68"/>
    </row>
    <row r="4445" customHeight="1" spans="1:2">
      <c r="A4445" s="64"/>
      <c r="B4445" s="68"/>
    </row>
    <row r="4446" customHeight="1" spans="1:2">
      <c r="A4446" s="64"/>
      <c r="B4446" s="68"/>
    </row>
    <row r="4447" customHeight="1" spans="1:2">
      <c r="A4447" s="64"/>
      <c r="B4447" s="68"/>
    </row>
    <row r="4448" customHeight="1" spans="1:2">
      <c r="A4448" s="64"/>
      <c r="B4448" s="68"/>
    </row>
    <row r="4449" customHeight="1" spans="1:2">
      <c r="A4449" s="64"/>
      <c r="B4449" s="68"/>
    </row>
    <row r="4450" customHeight="1" spans="1:2">
      <c r="A4450" s="64"/>
      <c r="B4450" s="68"/>
    </row>
    <row r="4451" customHeight="1" spans="1:2">
      <c r="A4451" s="64"/>
      <c r="B4451" s="68"/>
    </row>
    <row r="4452" customHeight="1" spans="1:2">
      <c r="A4452" s="64"/>
      <c r="B4452" s="68"/>
    </row>
    <row r="4453" customHeight="1" spans="1:2">
      <c r="A4453" s="64"/>
      <c r="B4453" s="68"/>
    </row>
    <row r="4454" customHeight="1" spans="1:2">
      <c r="A4454" s="64"/>
      <c r="B4454" s="68"/>
    </row>
    <row r="4455" customHeight="1" spans="1:2">
      <c r="A4455" s="64"/>
      <c r="B4455" s="68"/>
    </row>
    <row r="4456" customHeight="1" spans="1:2">
      <c r="A4456" s="64"/>
      <c r="B4456" s="68"/>
    </row>
    <row r="4457" customHeight="1" spans="1:2">
      <c r="A4457" s="64"/>
      <c r="B4457" s="68"/>
    </row>
    <row r="4458" customHeight="1" spans="1:2">
      <c r="A4458" s="64"/>
      <c r="B4458" s="68"/>
    </row>
    <row r="4459" customHeight="1" spans="1:2">
      <c r="A4459" s="64"/>
      <c r="B4459" s="68"/>
    </row>
    <row r="4460" customHeight="1" spans="1:2">
      <c r="A4460" s="64"/>
      <c r="B4460" s="68"/>
    </row>
    <row r="4461" customHeight="1" spans="1:2">
      <c r="A4461" s="64"/>
      <c r="B4461" s="68"/>
    </row>
    <row r="4462" customHeight="1" spans="1:2">
      <c r="A4462" s="64"/>
      <c r="B4462" s="68"/>
    </row>
    <row r="4463" customHeight="1" spans="1:2">
      <c r="A4463" s="64"/>
      <c r="B4463" s="68"/>
    </row>
    <row r="4464" customHeight="1" spans="1:2">
      <c r="A4464" s="64"/>
      <c r="B4464" s="68"/>
    </row>
    <row r="4465" customHeight="1" spans="1:2">
      <c r="A4465" s="64"/>
      <c r="B4465" s="68"/>
    </row>
    <row r="4466" customHeight="1" spans="1:2">
      <c r="A4466" s="64"/>
      <c r="B4466" s="68"/>
    </row>
    <row r="4467" customHeight="1" spans="1:2">
      <c r="A4467" s="64"/>
      <c r="B4467" s="68"/>
    </row>
    <row r="4468" customHeight="1" spans="1:2">
      <c r="A4468" s="64"/>
      <c r="B4468" s="68"/>
    </row>
    <row r="4469" customHeight="1" spans="1:2">
      <c r="A4469" s="64"/>
      <c r="B4469" s="68"/>
    </row>
    <row r="4470" customHeight="1" spans="1:2">
      <c r="A4470" s="64"/>
      <c r="B4470" s="68"/>
    </row>
    <row r="4471" customHeight="1" spans="1:2">
      <c r="A4471" s="64"/>
      <c r="B4471" s="68"/>
    </row>
    <row r="4472" customHeight="1" spans="1:2">
      <c r="A4472" s="64"/>
      <c r="B4472" s="68"/>
    </row>
    <row r="4473" customHeight="1" spans="1:2">
      <c r="A4473" s="64"/>
      <c r="B4473" s="68"/>
    </row>
    <row r="4474" customHeight="1" spans="1:2">
      <c r="A4474" s="64"/>
      <c r="B4474" s="68"/>
    </row>
    <row r="4475" customHeight="1" spans="1:2">
      <c r="A4475" s="64"/>
      <c r="B4475" s="68"/>
    </row>
    <row r="4476" customHeight="1" spans="1:2">
      <c r="A4476" s="64"/>
      <c r="B4476" s="68"/>
    </row>
    <row r="4477" customHeight="1" spans="1:2">
      <c r="A4477" s="64"/>
      <c r="B4477" s="68"/>
    </row>
    <row r="4478" customHeight="1" spans="1:2">
      <c r="A4478" s="64"/>
      <c r="B4478" s="68"/>
    </row>
    <row r="4479" customHeight="1" spans="1:2">
      <c r="A4479" s="64"/>
      <c r="B4479" s="68"/>
    </row>
    <row r="4480" customHeight="1" spans="1:2">
      <c r="A4480" s="64"/>
      <c r="B4480" s="68"/>
    </row>
    <row r="4481" customHeight="1" spans="1:2">
      <c r="A4481" s="64"/>
      <c r="B4481" s="68"/>
    </row>
    <row r="4482" customHeight="1" spans="1:2">
      <c r="A4482" s="64"/>
      <c r="B4482" s="68"/>
    </row>
    <row r="4483" customHeight="1" spans="1:2">
      <c r="A4483" s="64"/>
      <c r="B4483" s="68"/>
    </row>
    <row r="4484" customHeight="1" spans="1:2">
      <c r="A4484" s="64"/>
      <c r="B4484" s="68"/>
    </row>
    <row r="4485" customHeight="1" spans="1:2">
      <c r="A4485" s="64"/>
      <c r="B4485" s="68"/>
    </row>
    <row r="4486" customHeight="1" spans="1:2">
      <c r="A4486" s="64"/>
      <c r="B4486" s="68"/>
    </row>
    <row r="4487" customHeight="1" spans="1:2">
      <c r="A4487" s="64"/>
      <c r="B4487" s="68"/>
    </row>
    <row r="4488" customHeight="1" spans="1:2">
      <c r="A4488" s="64"/>
      <c r="B4488" s="68"/>
    </row>
    <row r="4489" customHeight="1" spans="1:2">
      <c r="A4489" s="64"/>
      <c r="B4489" s="68"/>
    </row>
    <row r="4490" customHeight="1" spans="1:2">
      <c r="A4490" s="64"/>
      <c r="B4490" s="68"/>
    </row>
    <row r="4491" customHeight="1" spans="1:2">
      <c r="A4491" s="64"/>
      <c r="B4491" s="68"/>
    </row>
    <row r="4492" customHeight="1" spans="1:2">
      <c r="A4492" s="64"/>
      <c r="B4492" s="68"/>
    </row>
    <row r="4493" customHeight="1" spans="1:2">
      <c r="A4493" s="64"/>
      <c r="B4493" s="68"/>
    </row>
    <row r="4494" customHeight="1" spans="1:2">
      <c r="A4494" s="64"/>
      <c r="B4494" s="68"/>
    </row>
    <row r="4495" customHeight="1" spans="1:2">
      <c r="A4495" s="64"/>
      <c r="B4495" s="68"/>
    </row>
    <row r="4496" customHeight="1" spans="1:2">
      <c r="A4496" s="64"/>
      <c r="B4496" s="68"/>
    </row>
    <row r="4497" customHeight="1" spans="1:2">
      <c r="A4497" s="64"/>
      <c r="B4497" s="68"/>
    </row>
    <row r="4498" customHeight="1" spans="1:2">
      <c r="A4498" s="64"/>
      <c r="B4498" s="68"/>
    </row>
    <row r="4499" customHeight="1" spans="1:2">
      <c r="A4499" s="64"/>
      <c r="B4499" s="68"/>
    </row>
    <row r="4500" customHeight="1" spans="1:2">
      <c r="A4500" s="64"/>
      <c r="B4500" s="68"/>
    </row>
    <row r="4501" customHeight="1" spans="1:2">
      <c r="A4501" s="64"/>
      <c r="B4501" s="68"/>
    </row>
    <row r="4502" customHeight="1" spans="1:2">
      <c r="A4502" s="64"/>
      <c r="B4502" s="68"/>
    </row>
    <row r="4503" customHeight="1" spans="1:2">
      <c r="A4503" s="64"/>
      <c r="B4503" s="68"/>
    </row>
    <row r="4504" customHeight="1" spans="1:2">
      <c r="A4504" s="64"/>
      <c r="B4504" s="68"/>
    </row>
    <row r="4505" customHeight="1" spans="1:2">
      <c r="A4505" s="64"/>
      <c r="B4505" s="68"/>
    </row>
    <row r="4506" customHeight="1" spans="1:2">
      <c r="A4506" s="64"/>
      <c r="B4506" s="68"/>
    </row>
    <row r="4507" customHeight="1" spans="1:2">
      <c r="A4507" s="64"/>
      <c r="B4507" s="68"/>
    </row>
    <row r="4508" customHeight="1" spans="1:2">
      <c r="A4508" s="64"/>
      <c r="B4508" s="68"/>
    </row>
    <row r="4509" customHeight="1" spans="1:2">
      <c r="A4509" s="64"/>
      <c r="B4509" s="68"/>
    </row>
    <row r="4510" customHeight="1" spans="1:2">
      <c r="A4510" s="64"/>
      <c r="B4510" s="68"/>
    </row>
    <row r="4511" customHeight="1" spans="1:2">
      <c r="A4511" s="64"/>
      <c r="B4511" s="68"/>
    </row>
    <row r="4512" customHeight="1" spans="1:2">
      <c r="A4512" s="64"/>
      <c r="B4512" s="68"/>
    </row>
    <row r="4513" customHeight="1" spans="1:2">
      <c r="A4513" s="64"/>
      <c r="B4513" s="68"/>
    </row>
    <row r="4514" customHeight="1" spans="1:2">
      <c r="A4514" s="64"/>
      <c r="B4514" s="68"/>
    </row>
    <row r="4515" customHeight="1" spans="1:2">
      <c r="A4515" s="64"/>
      <c r="B4515" s="68"/>
    </row>
    <row r="4516" customHeight="1" spans="1:2">
      <c r="A4516" s="64"/>
      <c r="B4516" s="68"/>
    </row>
    <row r="4517" customHeight="1" spans="1:2">
      <c r="A4517" s="64"/>
      <c r="B4517" s="68"/>
    </row>
    <row r="4518" customHeight="1" spans="1:2">
      <c r="A4518" s="64"/>
      <c r="B4518" s="68"/>
    </row>
    <row r="4519" customHeight="1" spans="1:2">
      <c r="A4519" s="64"/>
      <c r="B4519" s="68"/>
    </row>
    <row r="4520" customHeight="1" spans="1:2">
      <c r="A4520" s="64"/>
      <c r="B4520" s="68"/>
    </row>
    <row r="4521" customHeight="1" spans="1:2">
      <c r="A4521" s="64"/>
      <c r="B4521" s="68"/>
    </row>
    <row r="4522" customHeight="1" spans="1:2">
      <c r="A4522" s="64"/>
      <c r="B4522" s="68"/>
    </row>
    <row r="4523" customHeight="1" spans="1:2">
      <c r="A4523" s="64"/>
      <c r="B4523" s="68"/>
    </row>
    <row r="4524" customHeight="1" spans="1:2">
      <c r="A4524" s="64"/>
      <c r="B4524" s="68"/>
    </row>
    <row r="4525" customHeight="1" spans="1:2">
      <c r="A4525" s="64"/>
      <c r="B4525" s="68"/>
    </row>
    <row r="4526" customHeight="1" spans="1:2">
      <c r="A4526" s="64"/>
      <c r="B4526" s="68"/>
    </row>
    <row r="4527" customHeight="1" spans="1:2">
      <c r="A4527" s="64"/>
      <c r="B4527" s="68"/>
    </row>
    <row r="4528" customHeight="1" spans="1:2">
      <c r="A4528" s="64"/>
      <c r="B4528" s="68"/>
    </row>
    <row r="4529" customHeight="1" spans="1:2">
      <c r="A4529" s="64"/>
      <c r="B4529" s="68"/>
    </row>
    <row r="4530" customHeight="1" spans="1:2">
      <c r="A4530" s="64"/>
      <c r="B4530" s="68"/>
    </row>
    <row r="4531" customHeight="1" spans="1:2">
      <c r="A4531" s="64"/>
      <c r="B4531" s="68"/>
    </row>
    <row r="4532" customHeight="1" spans="1:2">
      <c r="A4532" s="64"/>
      <c r="B4532" s="68"/>
    </row>
    <row r="4533" customHeight="1" spans="1:2">
      <c r="A4533" s="64"/>
      <c r="B4533" s="68"/>
    </row>
    <row r="4534" customHeight="1" spans="1:2">
      <c r="A4534" s="64"/>
      <c r="B4534" s="68"/>
    </row>
    <row r="4535" customHeight="1" spans="1:2">
      <c r="A4535" s="64"/>
      <c r="B4535" s="68"/>
    </row>
    <row r="4536" customHeight="1" spans="1:2">
      <c r="A4536" s="64"/>
      <c r="B4536" s="68"/>
    </row>
    <row r="4537" customHeight="1" spans="1:2">
      <c r="A4537" s="64"/>
      <c r="B4537" s="68"/>
    </row>
    <row r="4538" customHeight="1" spans="1:2">
      <c r="A4538" s="64"/>
      <c r="B4538" s="68"/>
    </row>
    <row r="4539" customHeight="1" spans="1:2">
      <c r="A4539" s="64"/>
      <c r="B4539" s="68"/>
    </row>
    <row r="4540" customHeight="1" spans="1:2">
      <c r="A4540" s="64"/>
      <c r="B4540" s="68"/>
    </row>
    <row r="4541" customHeight="1" spans="1:2">
      <c r="A4541" s="64"/>
      <c r="B4541" s="68"/>
    </row>
    <row r="4542" customHeight="1" spans="1:2">
      <c r="A4542" s="64"/>
      <c r="B4542" s="68"/>
    </row>
    <row r="4543" customHeight="1" spans="1:2">
      <c r="A4543" s="64"/>
      <c r="B4543" s="68"/>
    </row>
    <row r="4544" customHeight="1" spans="1:2">
      <c r="A4544" s="64"/>
      <c r="B4544" s="68"/>
    </row>
    <row r="4545" customHeight="1" spans="1:2">
      <c r="A4545" s="64"/>
      <c r="B4545" s="68"/>
    </row>
    <row r="4546" customHeight="1" spans="1:2">
      <c r="A4546" s="64"/>
      <c r="B4546" s="68"/>
    </row>
    <row r="4547" customHeight="1" spans="1:2">
      <c r="A4547" s="64"/>
      <c r="B4547" s="68"/>
    </row>
    <row r="4548" customHeight="1" spans="1:2">
      <c r="A4548" s="64"/>
      <c r="B4548" s="68"/>
    </row>
    <row r="4549" customHeight="1" spans="1:2">
      <c r="A4549" s="64"/>
      <c r="B4549" s="68"/>
    </row>
    <row r="4550" customHeight="1" spans="1:2">
      <c r="A4550" s="64"/>
      <c r="B4550" s="68"/>
    </row>
    <row r="4551" customHeight="1" spans="1:2">
      <c r="A4551" s="64"/>
      <c r="B4551" s="68"/>
    </row>
    <row r="4552" customHeight="1" spans="1:2">
      <c r="A4552" s="64"/>
      <c r="B4552" s="68"/>
    </row>
    <row r="4553" customHeight="1" spans="1:2">
      <c r="A4553" s="64"/>
      <c r="B4553" s="68"/>
    </row>
    <row r="4554" customHeight="1" spans="1:2">
      <c r="A4554" s="64"/>
      <c r="B4554" s="68"/>
    </row>
    <row r="4555" customHeight="1" spans="1:2">
      <c r="A4555" s="64"/>
      <c r="B4555" s="68"/>
    </row>
    <row r="4556" customHeight="1" spans="1:2">
      <c r="A4556" s="64"/>
      <c r="B4556" s="68"/>
    </row>
    <row r="4557" customHeight="1" spans="1:2">
      <c r="A4557" s="64"/>
      <c r="B4557" s="68"/>
    </row>
    <row r="4558" customHeight="1" spans="1:2">
      <c r="A4558" s="64"/>
      <c r="B4558" s="68"/>
    </row>
    <row r="4559" customHeight="1" spans="1:2">
      <c r="A4559" s="64"/>
      <c r="B4559" s="68"/>
    </row>
    <row r="4560" customHeight="1" spans="1:2">
      <c r="A4560" s="64"/>
      <c r="B4560" s="68"/>
    </row>
    <row r="4561" customHeight="1" spans="1:2">
      <c r="A4561" s="64"/>
      <c r="B4561" s="68"/>
    </row>
    <row r="4562" customHeight="1" spans="1:2">
      <c r="A4562" s="64"/>
      <c r="B4562" s="68"/>
    </row>
    <row r="4563" customHeight="1" spans="1:2">
      <c r="A4563" s="64"/>
      <c r="B4563" s="68"/>
    </row>
    <row r="4564" customHeight="1" spans="1:2">
      <c r="A4564" s="64"/>
      <c r="B4564" s="68"/>
    </row>
    <row r="4565" customHeight="1" spans="1:2">
      <c r="A4565" s="64"/>
      <c r="B4565" s="68"/>
    </row>
    <row r="4566" customHeight="1" spans="1:2">
      <c r="A4566" s="64"/>
      <c r="B4566" s="68"/>
    </row>
    <row r="4567" customHeight="1" spans="1:2">
      <c r="A4567" s="64"/>
      <c r="B4567" s="68"/>
    </row>
    <row r="4568" customHeight="1" spans="1:2">
      <c r="A4568" s="64"/>
      <c r="B4568" s="68"/>
    </row>
    <row r="4569" customHeight="1" spans="1:2">
      <c r="A4569" s="64"/>
      <c r="B4569" s="68"/>
    </row>
    <row r="4570" customHeight="1" spans="1:2">
      <c r="A4570" s="64"/>
      <c r="B4570" s="68"/>
    </row>
    <row r="4571" customHeight="1" spans="1:2">
      <c r="A4571" s="64"/>
      <c r="B4571" s="68"/>
    </row>
    <row r="4572" customHeight="1" spans="1:2">
      <c r="A4572" s="64"/>
      <c r="B4572" s="68"/>
    </row>
    <row r="4573" customHeight="1" spans="1:2">
      <c r="A4573" s="64"/>
      <c r="B4573" s="68"/>
    </row>
    <row r="4574" customHeight="1" spans="1:2">
      <c r="A4574" s="64"/>
      <c r="B4574" s="68"/>
    </row>
    <row r="4575" customHeight="1" spans="1:2">
      <c r="A4575" s="64"/>
      <c r="B4575" s="68"/>
    </row>
    <row r="4576" customHeight="1" spans="1:2">
      <c r="A4576" s="64"/>
      <c r="B4576" s="68"/>
    </row>
    <row r="4577" customHeight="1" spans="1:2">
      <c r="A4577" s="64"/>
      <c r="B4577" s="68"/>
    </row>
    <row r="4578" customHeight="1" spans="1:2">
      <c r="A4578" s="64"/>
      <c r="B4578" s="68"/>
    </row>
    <row r="4579" customHeight="1" spans="1:2">
      <c r="A4579" s="64"/>
      <c r="B4579" s="68"/>
    </row>
    <row r="4580" customHeight="1" spans="1:2">
      <c r="A4580" s="64"/>
      <c r="B4580" s="68"/>
    </row>
    <row r="4581" customHeight="1" spans="1:2">
      <c r="A4581" s="64"/>
      <c r="B4581" s="68"/>
    </row>
    <row r="4582" customHeight="1" spans="1:2">
      <c r="A4582" s="64"/>
      <c r="B4582" s="68"/>
    </row>
    <row r="4583" customHeight="1" spans="1:2">
      <c r="A4583" s="64"/>
      <c r="B4583" s="68"/>
    </row>
    <row r="4584" customHeight="1" spans="1:2">
      <c r="A4584" s="64"/>
      <c r="B4584" s="68"/>
    </row>
    <row r="4585" customHeight="1" spans="1:2">
      <c r="A4585" s="64"/>
      <c r="B4585" s="68"/>
    </row>
    <row r="4586" customHeight="1" spans="1:2">
      <c r="A4586" s="64"/>
      <c r="B4586" s="68"/>
    </row>
    <row r="4587" customHeight="1" spans="1:2">
      <c r="A4587" s="64"/>
      <c r="B4587" s="68"/>
    </row>
    <row r="4588" customHeight="1" spans="1:2">
      <c r="A4588" s="64"/>
      <c r="B4588" s="68"/>
    </row>
    <row r="4589" customHeight="1" spans="1:2">
      <c r="A4589" s="64"/>
      <c r="B4589" s="68"/>
    </row>
    <row r="4590" customHeight="1" spans="1:2">
      <c r="A4590" s="64"/>
      <c r="B4590" s="68"/>
    </row>
    <row r="4591" customHeight="1" spans="1:2">
      <c r="A4591" s="64"/>
      <c r="B4591" s="68"/>
    </row>
    <row r="4592" customHeight="1" spans="1:2">
      <c r="A4592" s="64"/>
      <c r="B4592" s="68"/>
    </row>
    <row r="4593" customHeight="1" spans="1:2">
      <c r="A4593" s="64"/>
      <c r="B4593" s="68"/>
    </row>
    <row r="4594" customHeight="1" spans="1:2">
      <c r="A4594" s="64"/>
      <c r="B4594" s="68"/>
    </row>
    <row r="4595" customHeight="1" spans="1:2">
      <c r="A4595" s="64"/>
      <c r="B4595" s="68"/>
    </row>
    <row r="4596" customHeight="1" spans="1:2">
      <c r="A4596" s="64"/>
      <c r="B4596" s="68"/>
    </row>
    <row r="4597" customHeight="1" spans="1:2">
      <c r="A4597" s="64"/>
      <c r="B4597" s="68"/>
    </row>
    <row r="4598" customHeight="1" spans="1:2">
      <c r="A4598" s="64"/>
      <c r="B4598" s="68"/>
    </row>
    <row r="4599" customHeight="1" spans="1:2">
      <c r="A4599" s="64"/>
      <c r="B4599" s="68"/>
    </row>
    <row r="4600" customHeight="1" spans="1:2">
      <c r="A4600" s="64"/>
      <c r="B4600" s="68"/>
    </row>
    <row r="4601" customHeight="1" spans="1:2">
      <c r="A4601" s="64"/>
      <c r="B4601" s="68"/>
    </row>
    <row r="4602" customHeight="1" spans="1:2">
      <c r="A4602" s="64"/>
      <c r="B4602" s="68"/>
    </row>
    <row r="4603" customHeight="1" spans="1:2">
      <c r="A4603" s="64"/>
      <c r="B4603" s="68"/>
    </row>
    <row r="4604" customHeight="1" spans="1:2">
      <c r="A4604" s="64"/>
      <c r="B4604" s="68"/>
    </row>
    <row r="4605" customHeight="1" spans="1:2">
      <c r="A4605" s="64"/>
      <c r="B4605" s="68"/>
    </row>
    <row r="4606" customHeight="1" spans="1:2">
      <c r="A4606" s="64"/>
      <c r="B4606" s="68"/>
    </row>
    <row r="4607" customHeight="1" spans="1:2">
      <c r="A4607" s="64"/>
      <c r="B4607" s="68"/>
    </row>
    <row r="4608" customHeight="1" spans="1:2">
      <c r="A4608" s="64"/>
      <c r="B4608" s="68"/>
    </row>
    <row r="4609" customHeight="1" spans="1:2">
      <c r="A4609" s="64"/>
      <c r="B4609" s="68"/>
    </row>
    <row r="4610" customHeight="1" spans="1:2">
      <c r="A4610" s="64"/>
      <c r="B4610" s="68"/>
    </row>
    <row r="4611" customHeight="1" spans="1:2">
      <c r="A4611" s="64"/>
      <c r="B4611" s="68"/>
    </row>
    <row r="4612" customHeight="1" spans="1:2">
      <c r="A4612" s="64"/>
      <c r="B4612" s="68"/>
    </row>
    <row r="4613" customHeight="1" spans="1:2">
      <c r="A4613" s="64"/>
      <c r="B4613" s="68"/>
    </row>
    <row r="4614" customHeight="1" spans="1:2">
      <c r="A4614" s="64"/>
      <c r="B4614" s="68"/>
    </row>
    <row r="4615" customHeight="1" spans="1:2">
      <c r="A4615" s="64"/>
      <c r="B4615" s="68"/>
    </row>
    <row r="4616" customHeight="1" spans="1:2">
      <c r="A4616" s="64"/>
      <c r="B4616" s="68"/>
    </row>
    <row r="4617" customHeight="1" spans="1:2">
      <c r="A4617" s="64"/>
      <c r="B4617" s="68"/>
    </row>
    <row r="4618" customHeight="1" spans="1:2">
      <c r="A4618" s="64"/>
      <c r="B4618" s="68"/>
    </row>
    <row r="4619" customHeight="1" spans="1:2">
      <c r="A4619" s="64"/>
      <c r="B4619" s="68"/>
    </row>
    <row r="4620" customHeight="1" spans="1:2">
      <c r="A4620" s="64"/>
      <c r="B4620" s="68"/>
    </row>
    <row r="4621" customHeight="1" spans="1:2">
      <c r="A4621" s="64"/>
      <c r="B4621" s="68"/>
    </row>
    <row r="4622" customHeight="1" spans="1:2">
      <c r="A4622" s="64"/>
      <c r="B4622" s="68"/>
    </row>
    <row r="4623" customHeight="1" spans="1:2">
      <c r="A4623" s="64"/>
      <c r="B4623" s="68"/>
    </row>
    <row r="4624" customHeight="1" spans="1:2">
      <c r="A4624" s="64"/>
      <c r="B4624" s="68"/>
    </row>
    <row r="4625" customHeight="1" spans="1:2">
      <c r="A4625" s="64"/>
      <c r="B4625" s="68"/>
    </row>
    <row r="4626" customHeight="1" spans="1:2">
      <c r="A4626" s="64"/>
      <c r="B4626" s="68"/>
    </row>
    <row r="4627" customHeight="1" spans="1:2">
      <c r="A4627" s="64"/>
      <c r="B4627" s="68"/>
    </row>
    <row r="4628" customHeight="1" spans="1:2">
      <c r="A4628" s="64"/>
      <c r="B4628" s="68"/>
    </row>
    <row r="4629" customHeight="1" spans="1:2">
      <c r="A4629" s="64"/>
      <c r="B4629" s="68"/>
    </row>
    <row r="4630" customHeight="1" spans="1:2">
      <c r="A4630" s="64"/>
      <c r="B4630" s="68"/>
    </row>
    <row r="4631" customHeight="1" spans="1:2">
      <c r="A4631" s="64"/>
      <c r="B4631" s="68"/>
    </row>
    <row r="4632" customHeight="1" spans="1:2">
      <c r="A4632" s="64"/>
      <c r="B4632" s="68"/>
    </row>
    <row r="4633" customHeight="1" spans="1:2">
      <c r="A4633" s="64"/>
      <c r="B4633" s="68"/>
    </row>
    <row r="4634" customHeight="1" spans="1:2">
      <c r="A4634" s="64"/>
      <c r="B4634" s="68"/>
    </row>
    <row r="4635" customHeight="1" spans="1:2">
      <c r="A4635" s="64"/>
      <c r="B4635" s="68"/>
    </row>
    <row r="4636" customHeight="1" spans="1:2">
      <c r="A4636" s="64"/>
      <c r="B4636" s="68"/>
    </row>
    <row r="4637" customHeight="1" spans="1:2">
      <c r="A4637" s="64"/>
      <c r="B4637" s="68"/>
    </row>
    <row r="4638" customHeight="1" spans="1:2">
      <c r="A4638" s="64"/>
      <c r="B4638" s="68"/>
    </row>
    <row r="4639" customHeight="1" spans="1:2">
      <c r="A4639" s="64"/>
      <c r="B4639" s="68"/>
    </row>
    <row r="4640" customHeight="1" spans="1:2">
      <c r="A4640" s="64"/>
      <c r="B4640" s="68"/>
    </row>
    <row r="4641" customHeight="1" spans="1:2">
      <c r="A4641" s="64"/>
      <c r="B4641" s="68"/>
    </row>
    <row r="4642" customHeight="1" spans="1:2">
      <c r="A4642" s="64"/>
      <c r="B4642" s="68"/>
    </row>
    <row r="4643" customHeight="1" spans="1:2">
      <c r="A4643" s="64"/>
      <c r="B4643" s="68"/>
    </row>
    <row r="4644" customHeight="1" spans="1:2">
      <c r="A4644" s="64"/>
      <c r="B4644" s="68"/>
    </row>
    <row r="4645" customHeight="1" spans="1:2">
      <c r="A4645" s="64"/>
      <c r="B4645" s="68"/>
    </row>
    <row r="4646" customHeight="1" spans="1:2">
      <c r="A4646" s="64"/>
      <c r="B4646" s="68"/>
    </row>
    <row r="4647" customHeight="1" spans="1:2">
      <c r="A4647" s="64"/>
      <c r="B4647" s="68"/>
    </row>
    <row r="4648" customHeight="1" spans="1:2">
      <c r="A4648" s="64"/>
      <c r="B4648" s="68"/>
    </row>
    <row r="4649" customHeight="1" spans="1:2">
      <c r="A4649" s="64"/>
      <c r="B4649" s="68"/>
    </row>
    <row r="4650" customHeight="1" spans="1:2">
      <c r="A4650" s="64"/>
      <c r="B4650" s="68"/>
    </row>
    <row r="4651" customHeight="1" spans="1:2">
      <c r="A4651" s="64"/>
      <c r="B4651" s="68"/>
    </row>
    <row r="4652" customHeight="1" spans="1:2">
      <c r="A4652" s="64"/>
      <c r="B4652" s="68"/>
    </row>
    <row r="4653" customHeight="1" spans="1:2">
      <c r="A4653" s="64"/>
      <c r="B4653" s="68"/>
    </row>
    <row r="4654" customHeight="1" spans="1:2">
      <c r="A4654" s="64"/>
      <c r="B4654" s="68"/>
    </row>
    <row r="4655" customHeight="1" spans="1:2">
      <c r="A4655" s="64"/>
      <c r="B4655" s="68"/>
    </row>
    <row r="4656" customHeight="1" spans="1:2">
      <c r="A4656" s="64"/>
      <c r="B4656" s="68"/>
    </row>
    <row r="4657" customHeight="1" spans="1:2">
      <c r="A4657" s="64"/>
      <c r="B4657" s="68"/>
    </row>
    <row r="4658" customHeight="1" spans="1:2">
      <c r="A4658" s="64"/>
      <c r="B4658" s="68"/>
    </row>
    <row r="4659" customHeight="1" spans="1:2">
      <c r="A4659" s="64"/>
      <c r="B4659" s="68"/>
    </row>
    <row r="4660" customHeight="1" spans="1:2">
      <c r="A4660" s="64"/>
      <c r="B4660" s="68"/>
    </row>
    <row r="4661" customHeight="1" spans="1:2">
      <c r="A4661" s="64"/>
      <c r="B4661" s="68"/>
    </row>
    <row r="4662" customHeight="1" spans="1:2">
      <c r="A4662" s="64"/>
      <c r="B4662" s="68"/>
    </row>
    <row r="4663" customHeight="1" spans="1:2">
      <c r="A4663" s="64"/>
      <c r="B4663" s="68"/>
    </row>
    <row r="4664" customHeight="1" spans="1:2">
      <c r="A4664" s="64"/>
      <c r="B4664" s="68"/>
    </row>
    <row r="4665" customHeight="1" spans="1:2">
      <c r="A4665" s="64"/>
      <c r="B4665" s="68"/>
    </row>
    <row r="4666" customHeight="1" spans="1:2">
      <c r="A4666" s="64"/>
      <c r="B4666" s="68"/>
    </row>
    <row r="4667" customHeight="1" spans="1:2">
      <c r="A4667" s="64"/>
      <c r="B4667" s="68"/>
    </row>
    <row r="4668" customHeight="1" spans="1:2">
      <c r="A4668" s="64"/>
      <c r="B4668" s="68"/>
    </row>
    <row r="4669" customHeight="1" spans="1:2">
      <c r="A4669" s="64"/>
      <c r="B4669" s="68"/>
    </row>
    <row r="4670" customHeight="1" spans="1:2">
      <c r="A4670" s="64"/>
      <c r="B4670" s="68"/>
    </row>
    <row r="4671" customHeight="1" spans="1:2">
      <c r="A4671" s="64"/>
      <c r="B4671" s="68"/>
    </row>
    <row r="4672" customHeight="1" spans="1:2">
      <c r="A4672" s="64"/>
      <c r="B4672" s="68"/>
    </row>
    <row r="4673" customHeight="1" spans="1:2">
      <c r="A4673" s="64"/>
      <c r="B4673" s="68"/>
    </row>
    <row r="4674" customHeight="1" spans="1:2">
      <c r="A4674" s="64"/>
      <c r="B4674" s="68"/>
    </row>
    <row r="4675" customHeight="1" spans="1:2">
      <c r="A4675" s="64"/>
      <c r="B4675" s="68"/>
    </row>
    <row r="4676" customHeight="1" spans="1:2">
      <c r="A4676" s="64"/>
      <c r="B4676" s="68"/>
    </row>
    <row r="4677" customHeight="1" spans="1:2">
      <c r="A4677" s="64"/>
      <c r="B4677" s="68"/>
    </row>
    <row r="4678" customHeight="1" spans="1:2">
      <c r="A4678" s="64"/>
      <c r="B4678" s="68"/>
    </row>
    <row r="4679" customHeight="1" spans="1:2">
      <c r="A4679" s="64"/>
      <c r="B4679" s="68"/>
    </row>
    <row r="4680" customHeight="1" spans="1:2">
      <c r="A4680" s="64"/>
      <c r="B4680" s="68"/>
    </row>
    <row r="4681" customHeight="1" spans="1:2">
      <c r="A4681" s="64"/>
      <c r="B4681" s="68"/>
    </row>
    <row r="4682" customHeight="1" spans="1:2">
      <c r="A4682" s="64"/>
      <c r="B4682" s="68"/>
    </row>
    <row r="4683" customHeight="1" spans="1:2">
      <c r="A4683" s="64"/>
      <c r="B4683" s="68"/>
    </row>
    <row r="4684" customHeight="1" spans="1:2">
      <c r="A4684" s="64"/>
      <c r="B4684" s="68"/>
    </row>
    <row r="4685" customHeight="1" spans="1:2">
      <c r="A4685" s="64"/>
      <c r="B4685" s="68"/>
    </row>
    <row r="4686" customHeight="1" spans="1:2">
      <c r="A4686" s="64"/>
      <c r="B4686" s="68"/>
    </row>
    <row r="4687" customHeight="1" spans="1:2">
      <c r="A4687" s="64"/>
      <c r="B4687" s="68"/>
    </row>
    <row r="4688" customHeight="1" spans="1:2">
      <c r="A4688" s="64"/>
      <c r="B4688" s="68"/>
    </row>
    <row r="4689" customHeight="1" spans="1:2">
      <c r="A4689" s="64"/>
      <c r="B4689" s="68"/>
    </row>
    <row r="4690" customHeight="1" spans="1:2">
      <c r="A4690" s="64"/>
      <c r="B4690" s="68"/>
    </row>
    <row r="4691" customHeight="1" spans="1:2">
      <c r="A4691" s="64"/>
      <c r="B4691" s="68"/>
    </row>
    <row r="4692" customHeight="1" spans="1:2">
      <c r="A4692" s="64"/>
      <c r="B4692" s="68"/>
    </row>
    <row r="4693" customHeight="1" spans="1:2">
      <c r="A4693" s="64"/>
      <c r="B4693" s="68"/>
    </row>
    <row r="4694" customHeight="1" spans="1:2">
      <c r="A4694" s="64"/>
      <c r="B4694" s="68"/>
    </row>
    <row r="4695" customHeight="1" spans="1:2">
      <c r="A4695" s="64"/>
      <c r="B4695" s="68"/>
    </row>
    <row r="4696" customHeight="1" spans="1:2">
      <c r="A4696" s="64"/>
      <c r="B4696" s="68"/>
    </row>
    <row r="4697" customHeight="1" spans="1:2">
      <c r="A4697" s="64"/>
      <c r="B4697" s="68"/>
    </row>
    <row r="4698" customHeight="1" spans="1:2">
      <c r="A4698" s="64"/>
      <c r="B4698" s="68"/>
    </row>
    <row r="4699" customHeight="1" spans="1:2">
      <c r="A4699" s="64"/>
      <c r="B4699" s="68"/>
    </row>
    <row r="4700" customHeight="1" spans="1:2">
      <c r="A4700" s="64"/>
      <c r="B4700" s="68"/>
    </row>
    <row r="4701" customHeight="1" spans="1:2">
      <c r="A4701" s="64"/>
      <c r="B4701" s="68"/>
    </row>
    <row r="4702" customHeight="1" spans="1:2">
      <c r="A4702" s="64"/>
      <c r="B4702" s="68"/>
    </row>
    <row r="4703" customHeight="1" spans="1:2">
      <c r="A4703" s="64"/>
      <c r="B4703" s="68"/>
    </row>
    <row r="4704" customHeight="1" spans="1:2">
      <c r="A4704" s="64"/>
      <c r="B4704" s="68"/>
    </row>
    <row r="4705" customHeight="1" spans="1:2">
      <c r="A4705" s="64"/>
      <c r="B4705" s="68"/>
    </row>
    <row r="4706" customHeight="1" spans="1:2">
      <c r="A4706" s="64"/>
      <c r="B4706" s="68"/>
    </row>
    <row r="4707" customHeight="1" spans="1:2">
      <c r="A4707" s="64"/>
      <c r="B4707" s="68"/>
    </row>
    <row r="4708" customHeight="1" spans="1:2">
      <c r="A4708" s="64"/>
      <c r="B4708" s="68"/>
    </row>
    <row r="4709" customHeight="1" spans="1:2">
      <c r="A4709" s="64"/>
      <c r="B4709" s="68"/>
    </row>
    <row r="4710" customHeight="1" spans="1:2">
      <c r="A4710" s="64"/>
      <c r="B4710" s="68"/>
    </row>
    <row r="4711" customHeight="1" spans="1:2">
      <c r="A4711" s="64"/>
      <c r="B4711" s="68"/>
    </row>
    <row r="4712" customHeight="1" spans="1:2">
      <c r="A4712" s="64"/>
      <c r="B4712" s="68"/>
    </row>
    <row r="4713" customHeight="1" spans="1:2">
      <c r="A4713" s="64"/>
      <c r="B4713" s="68"/>
    </row>
    <row r="4714" customHeight="1" spans="1:2">
      <c r="A4714" s="64"/>
      <c r="B4714" s="68"/>
    </row>
    <row r="4715" customHeight="1" spans="1:2">
      <c r="A4715" s="64"/>
      <c r="B4715" s="68"/>
    </row>
    <row r="4716" customHeight="1" spans="1:2">
      <c r="A4716" s="64"/>
      <c r="B4716" s="68"/>
    </row>
    <row r="4717" customHeight="1" spans="1:2">
      <c r="A4717" s="64"/>
      <c r="B4717" s="68"/>
    </row>
    <row r="4718" customHeight="1" spans="1:2">
      <c r="A4718" s="64"/>
      <c r="B4718" s="68"/>
    </row>
    <row r="4719" customHeight="1" spans="1:2">
      <c r="A4719" s="64"/>
      <c r="B4719" s="68"/>
    </row>
    <row r="4720" customHeight="1" spans="1:2">
      <c r="A4720" s="64"/>
      <c r="B4720" s="68"/>
    </row>
    <row r="4721" customHeight="1" spans="1:2">
      <c r="A4721" s="64"/>
      <c r="B4721" s="68"/>
    </row>
    <row r="4722" customHeight="1" spans="1:2">
      <c r="A4722" s="64"/>
      <c r="B4722" s="68"/>
    </row>
    <row r="4723" customHeight="1" spans="1:2">
      <c r="A4723" s="64"/>
      <c r="B4723" s="68"/>
    </row>
    <row r="4724" customHeight="1" spans="1:2">
      <c r="A4724" s="64"/>
      <c r="B4724" s="68"/>
    </row>
    <row r="4725" customHeight="1" spans="1:2">
      <c r="A4725" s="64"/>
      <c r="B4725" s="68"/>
    </row>
    <row r="4726" customHeight="1" spans="1:2">
      <c r="A4726" s="64"/>
      <c r="B4726" s="68"/>
    </row>
    <row r="4727" customHeight="1" spans="1:2">
      <c r="A4727" s="64"/>
      <c r="B4727" s="68"/>
    </row>
    <row r="4728" customHeight="1" spans="1:2">
      <c r="A4728" s="64"/>
      <c r="B4728" s="68"/>
    </row>
    <row r="4729" customHeight="1" spans="1:2">
      <c r="A4729" s="64"/>
      <c r="B4729" s="68"/>
    </row>
    <row r="4730" customHeight="1" spans="1:2">
      <c r="A4730" s="64"/>
      <c r="B4730" s="68"/>
    </row>
    <row r="4731" customHeight="1" spans="1:2">
      <c r="A4731" s="64"/>
      <c r="B4731" s="68"/>
    </row>
    <row r="4732" customHeight="1" spans="1:2">
      <c r="A4732" s="64"/>
      <c r="B4732" s="68"/>
    </row>
    <row r="4733" customHeight="1" spans="1:2">
      <c r="A4733" s="64"/>
      <c r="B4733" s="68"/>
    </row>
    <row r="4734" customHeight="1" spans="1:2">
      <c r="A4734" s="64"/>
      <c r="B4734" s="68"/>
    </row>
    <row r="4735" customHeight="1" spans="1:2">
      <c r="A4735" s="64"/>
      <c r="B4735" s="68"/>
    </row>
    <row r="4736" customHeight="1" spans="1:2">
      <c r="A4736" s="64"/>
      <c r="B4736" s="68"/>
    </row>
    <row r="4737" customHeight="1" spans="1:2">
      <c r="A4737" s="64"/>
      <c r="B4737" s="68"/>
    </row>
    <row r="4738" customHeight="1" spans="1:2">
      <c r="A4738" s="64"/>
      <c r="B4738" s="68"/>
    </row>
    <row r="4739" customHeight="1" spans="1:2">
      <c r="A4739" s="64"/>
      <c r="B4739" s="68"/>
    </row>
    <row r="4740" customHeight="1" spans="1:2">
      <c r="A4740" s="64"/>
      <c r="B4740" s="68"/>
    </row>
    <row r="4741" customHeight="1" spans="1:2">
      <c r="A4741" s="64"/>
      <c r="B4741" s="68"/>
    </row>
    <row r="4742" customHeight="1" spans="1:2">
      <c r="A4742" s="64"/>
      <c r="B4742" s="68"/>
    </row>
    <row r="4743" customHeight="1" spans="1:2">
      <c r="A4743" s="64"/>
      <c r="B4743" s="68"/>
    </row>
    <row r="4744" customHeight="1" spans="1:2">
      <c r="A4744" s="64"/>
      <c r="B4744" s="68"/>
    </row>
    <row r="4745" customHeight="1" spans="1:2">
      <c r="A4745" s="64"/>
      <c r="B4745" s="68"/>
    </row>
    <row r="4746" customHeight="1" spans="1:2">
      <c r="A4746" s="64"/>
      <c r="B4746" s="68"/>
    </row>
    <row r="4747" customHeight="1" spans="1:2">
      <c r="A4747" s="64"/>
      <c r="B4747" s="68"/>
    </row>
    <row r="4748" customHeight="1" spans="1:2">
      <c r="A4748" s="64"/>
      <c r="B4748" s="68"/>
    </row>
    <row r="4749" customHeight="1" spans="1:2">
      <c r="A4749" s="64"/>
      <c r="B4749" s="68"/>
    </row>
    <row r="4750" customHeight="1" spans="1:2">
      <c r="A4750" s="64"/>
      <c r="B4750" s="68"/>
    </row>
    <row r="4751" customHeight="1" spans="1:2">
      <c r="A4751" s="64"/>
      <c r="B4751" s="68"/>
    </row>
    <row r="4752" customHeight="1" spans="1:2">
      <c r="A4752" s="64"/>
      <c r="B4752" s="68"/>
    </row>
    <row r="4753" customHeight="1" spans="1:2">
      <c r="A4753" s="64"/>
      <c r="B4753" s="68"/>
    </row>
    <row r="4754" customHeight="1" spans="1:2">
      <c r="A4754" s="64"/>
      <c r="B4754" s="68"/>
    </row>
    <row r="4755" customHeight="1" spans="1:2">
      <c r="A4755" s="64"/>
      <c r="B4755" s="68"/>
    </row>
    <row r="4756" customHeight="1" spans="1:2">
      <c r="A4756" s="64"/>
      <c r="B4756" s="68"/>
    </row>
    <row r="4757" customHeight="1" spans="1:2">
      <c r="A4757" s="64"/>
      <c r="B4757" s="68"/>
    </row>
    <row r="4758" customHeight="1" spans="1:2">
      <c r="A4758" s="64"/>
      <c r="B4758" s="68"/>
    </row>
    <row r="4759" customHeight="1" spans="1:2">
      <c r="A4759" s="64"/>
      <c r="B4759" s="68"/>
    </row>
    <row r="4760" customHeight="1" spans="1:2">
      <c r="A4760" s="64"/>
      <c r="B4760" s="68"/>
    </row>
    <row r="4761" customHeight="1" spans="1:2">
      <c r="A4761" s="64"/>
      <c r="B4761" s="68"/>
    </row>
    <row r="4762" customHeight="1" spans="1:2">
      <c r="A4762" s="64"/>
      <c r="B4762" s="68"/>
    </row>
    <row r="4763" customHeight="1" spans="1:2">
      <c r="A4763" s="64"/>
      <c r="B4763" s="68"/>
    </row>
    <row r="4764" customHeight="1" spans="1:2">
      <c r="A4764" s="64"/>
      <c r="B4764" s="68"/>
    </row>
    <row r="4765" customHeight="1" spans="1:2">
      <c r="A4765" s="64"/>
      <c r="B4765" s="68"/>
    </row>
    <row r="4766" customHeight="1" spans="1:2">
      <c r="A4766" s="64"/>
      <c r="B4766" s="68"/>
    </row>
    <row r="4767" customHeight="1" spans="1:2">
      <c r="A4767" s="64"/>
      <c r="B4767" s="68"/>
    </row>
    <row r="4768" customHeight="1" spans="1:2">
      <c r="A4768" s="64"/>
      <c r="B4768" s="68"/>
    </row>
    <row r="4769" customHeight="1" spans="1:2">
      <c r="A4769" s="64"/>
      <c r="B4769" s="68"/>
    </row>
    <row r="4770" customHeight="1" spans="1:2">
      <c r="A4770" s="64"/>
      <c r="B4770" s="68"/>
    </row>
    <row r="4771" customHeight="1" spans="1:2">
      <c r="A4771" s="64"/>
      <c r="B4771" s="68"/>
    </row>
    <row r="4772" customHeight="1" spans="1:2">
      <c r="A4772" s="64"/>
      <c r="B4772" s="68"/>
    </row>
    <row r="4773" customHeight="1" spans="1:2">
      <c r="A4773" s="64"/>
      <c r="B4773" s="68"/>
    </row>
    <row r="4774" customHeight="1" spans="1:2">
      <c r="A4774" s="64"/>
      <c r="B4774" s="68"/>
    </row>
    <row r="4775" customHeight="1" spans="1:2">
      <c r="A4775" s="64"/>
      <c r="B4775" s="68"/>
    </row>
    <row r="4776" customHeight="1" spans="1:2">
      <c r="A4776" s="64"/>
      <c r="B4776" s="68"/>
    </row>
    <row r="4777" customHeight="1" spans="1:2">
      <c r="A4777" s="64"/>
      <c r="B4777" s="68"/>
    </row>
    <row r="4778" customHeight="1" spans="1:2">
      <c r="A4778" s="64"/>
      <c r="B4778" s="68"/>
    </row>
    <row r="4779" customHeight="1" spans="1:2">
      <c r="A4779" s="64"/>
      <c r="B4779" s="68"/>
    </row>
    <row r="4780" customHeight="1" spans="1:2">
      <c r="A4780" s="64"/>
      <c r="B4780" s="68"/>
    </row>
    <row r="4781" customHeight="1" spans="1:2">
      <c r="A4781" s="64"/>
      <c r="B4781" s="68"/>
    </row>
    <row r="4782" customHeight="1" spans="1:2">
      <c r="A4782" s="64"/>
      <c r="B4782" s="68"/>
    </row>
    <row r="4783" customHeight="1" spans="1:2">
      <c r="A4783" s="64"/>
      <c r="B4783" s="68"/>
    </row>
    <row r="4784" customHeight="1" spans="1:2">
      <c r="A4784" s="64"/>
      <c r="B4784" s="68"/>
    </row>
    <row r="4785" customHeight="1" spans="1:2">
      <c r="A4785" s="64"/>
      <c r="B4785" s="68"/>
    </row>
    <row r="4786" customHeight="1" spans="1:2">
      <c r="A4786" s="64"/>
      <c r="B4786" s="68"/>
    </row>
    <row r="4787" customHeight="1" spans="1:2">
      <c r="A4787" s="64"/>
      <c r="B4787" s="68"/>
    </row>
    <row r="4788" customHeight="1" spans="1:2">
      <c r="A4788" s="64"/>
      <c r="B4788" s="68"/>
    </row>
    <row r="4789" customHeight="1" spans="1:2">
      <c r="A4789" s="64"/>
      <c r="B4789" s="68"/>
    </row>
    <row r="4790" customHeight="1" spans="1:2">
      <c r="A4790" s="64"/>
      <c r="B4790" s="68"/>
    </row>
    <row r="4791" customHeight="1" spans="1:2">
      <c r="A4791" s="64"/>
      <c r="B4791" s="68"/>
    </row>
    <row r="4792" customHeight="1" spans="1:2">
      <c r="A4792" s="64"/>
      <c r="B4792" s="68"/>
    </row>
    <row r="4793" customHeight="1" spans="1:2">
      <c r="A4793" s="64"/>
      <c r="B4793" s="68"/>
    </row>
    <row r="4794" customHeight="1" spans="1:2">
      <c r="A4794" s="64"/>
      <c r="B4794" s="68"/>
    </row>
    <row r="4795" customHeight="1" spans="1:2">
      <c r="A4795" s="64"/>
      <c r="B4795" s="68"/>
    </row>
    <row r="4796" customHeight="1" spans="1:2">
      <c r="A4796" s="64"/>
      <c r="B4796" s="68"/>
    </row>
    <row r="4797" customHeight="1" spans="1:2">
      <c r="A4797" s="64"/>
      <c r="B4797" s="68"/>
    </row>
    <row r="4798" customHeight="1" spans="1:2">
      <c r="A4798" s="64"/>
      <c r="B4798" s="68"/>
    </row>
    <row r="4799" customHeight="1" spans="1:2">
      <c r="A4799" s="64"/>
      <c r="B4799" s="68"/>
    </row>
    <row r="4800" customHeight="1" spans="1:2">
      <c r="A4800" s="64"/>
      <c r="B4800" s="68"/>
    </row>
    <row r="4801" customHeight="1" spans="1:2">
      <c r="A4801" s="64"/>
      <c r="B4801" s="68"/>
    </row>
    <row r="4802" customHeight="1" spans="1:2">
      <c r="A4802" s="64"/>
      <c r="B4802" s="68"/>
    </row>
    <row r="4803" customHeight="1" spans="1:2">
      <c r="A4803" s="64"/>
      <c r="B4803" s="68"/>
    </row>
    <row r="4804" customHeight="1" spans="1:2">
      <c r="A4804" s="64"/>
      <c r="B4804" s="68"/>
    </row>
    <row r="4805" customHeight="1" spans="1:2">
      <c r="A4805" s="64"/>
      <c r="B4805" s="68"/>
    </row>
    <row r="4806" customHeight="1" spans="1:2">
      <c r="A4806" s="64"/>
      <c r="B4806" s="68"/>
    </row>
    <row r="4807" customHeight="1" spans="1:2">
      <c r="A4807" s="64"/>
      <c r="B4807" s="68"/>
    </row>
    <row r="4808" customHeight="1" spans="1:2">
      <c r="A4808" s="64"/>
      <c r="B4808" s="68"/>
    </row>
    <row r="4809" customHeight="1" spans="1:2">
      <c r="A4809" s="64"/>
      <c r="B4809" s="68"/>
    </row>
    <row r="4810" customHeight="1" spans="1:2">
      <c r="A4810" s="64"/>
      <c r="B4810" s="68"/>
    </row>
    <row r="4811" customHeight="1" spans="1:2">
      <c r="A4811" s="64"/>
      <c r="B4811" s="68"/>
    </row>
    <row r="4812" customHeight="1" spans="1:2">
      <c r="A4812" s="64"/>
      <c r="B4812" s="68"/>
    </row>
    <row r="4813" customHeight="1" spans="1:2">
      <c r="A4813" s="64"/>
      <c r="B4813" s="68"/>
    </row>
    <row r="4814" customHeight="1" spans="1:2">
      <c r="A4814" s="64"/>
      <c r="B4814" s="68"/>
    </row>
    <row r="4815" customHeight="1" spans="1:2">
      <c r="A4815" s="64"/>
      <c r="B4815" s="68"/>
    </row>
    <row r="4816" customHeight="1" spans="1:2">
      <c r="A4816" s="64"/>
      <c r="B4816" s="68"/>
    </row>
    <row r="4817" customHeight="1" spans="1:2">
      <c r="A4817" s="64"/>
      <c r="B4817" s="68"/>
    </row>
    <row r="4818" customHeight="1" spans="1:2">
      <c r="A4818" s="64"/>
      <c r="B4818" s="68"/>
    </row>
    <row r="4819" customHeight="1" spans="1:2">
      <c r="A4819" s="64"/>
      <c r="B4819" s="68"/>
    </row>
    <row r="4820" customHeight="1" spans="1:2">
      <c r="A4820" s="64"/>
      <c r="B4820" s="68"/>
    </row>
    <row r="4821" customHeight="1" spans="1:2">
      <c r="A4821" s="64"/>
      <c r="B4821" s="68"/>
    </row>
    <row r="4822" customHeight="1" spans="1:2">
      <c r="A4822" s="64"/>
      <c r="B4822" s="68"/>
    </row>
    <row r="4823" customHeight="1" spans="1:2">
      <c r="A4823" s="64"/>
      <c r="B4823" s="68"/>
    </row>
    <row r="4824" customHeight="1" spans="1:2">
      <c r="A4824" s="64"/>
      <c r="B4824" s="68"/>
    </row>
    <row r="4825" customHeight="1" spans="1:2">
      <c r="A4825" s="64"/>
      <c r="B4825" s="68"/>
    </row>
    <row r="4826" customHeight="1" spans="1:2">
      <c r="A4826" s="64"/>
      <c r="B4826" s="68"/>
    </row>
    <row r="4827" customHeight="1" spans="1:2">
      <c r="A4827" s="64"/>
      <c r="B4827" s="68"/>
    </row>
    <row r="4828" customHeight="1" spans="1:2">
      <c r="A4828" s="64"/>
      <c r="B4828" s="68"/>
    </row>
    <row r="4829" customHeight="1" spans="1:2">
      <c r="A4829" s="64"/>
      <c r="B4829" s="68"/>
    </row>
    <row r="4830" customHeight="1" spans="1:2">
      <c r="A4830" s="64"/>
      <c r="B4830" s="68"/>
    </row>
    <row r="4831" customHeight="1" spans="1:2">
      <c r="A4831" s="64"/>
      <c r="B4831" s="68"/>
    </row>
    <row r="4832" customHeight="1" spans="1:2">
      <c r="A4832" s="64"/>
      <c r="B4832" s="68"/>
    </row>
    <row r="4833" customHeight="1" spans="1:2">
      <c r="A4833" s="64"/>
      <c r="B4833" s="68"/>
    </row>
    <row r="4834" customHeight="1" spans="1:2">
      <c r="A4834" s="64"/>
      <c r="B4834" s="68"/>
    </row>
    <row r="4835" customHeight="1" spans="1:2">
      <c r="A4835" s="64"/>
      <c r="B4835" s="68"/>
    </row>
    <row r="4836" customHeight="1" spans="1:2">
      <c r="A4836" s="64"/>
      <c r="B4836" s="68"/>
    </row>
    <row r="4837" customHeight="1" spans="1:2">
      <c r="A4837" s="64"/>
      <c r="B4837" s="68"/>
    </row>
    <row r="4838" customHeight="1" spans="1:2">
      <c r="A4838" s="64"/>
      <c r="B4838" s="68"/>
    </row>
    <row r="4839" customHeight="1" spans="1:2">
      <c r="A4839" s="64"/>
      <c r="B4839" s="68"/>
    </row>
    <row r="4840" customHeight="1" spans="1:2">
      <c r="A4840" s="64"/>
      <c r="B4840" s="68"/>
    </row>
    <row r="4841" customHeight="1" spans="1:2">
      <c r="A4841" s="64"/>
      <c r="B4841" s="68"/>
    </row>
    <row r="4842" customHeight="1" spans="1:2">
      <c r="A4842" s="64"/>
      <c r="B4842" s="68"/>
    </row>
    <row r="4843" customHeight="1" spans="1:2">
      <c r="A4843" s="64"/>
      <c r="B4843" s="68"/>
    </row>
    <row r="4844" customHeight="1" spans="1:2">
      <c r="A4844" s="64"/>
      <c r="B4844" s="68"/>
    </row>
    <row r="4845" customHeight="1" spans="1:2">
      <c r="A4845" s="64"/>
      <c r="B4845" s="68"/>
    </row>
    <row r="4846" customHeight="1" spans="1:2">
      <c r="A4846" s="64"/>
      <c r="B4846" s="68"/>
    </row>
    <row r="4847" customHeight="1" spans="1:2">
      <c r="A4847" s="64"/>
      <c r="B4847" s="68"/>
    </row>
    <row r="4848" customHeight="1" spans="1:2">
      <c r="A4848" s="64"/>
      <c r="B4848" s="68"/>
    </row>
    <row r="4849" customHeight="1" spans="1:2">
      <c r="A4849" s="64"/>
      <c r="B4849" s="68"/>
    </row>
    <row r="4850" customHeight="1" spans="1:2">
      <c r="A4850" s="64"/>
      <c r="B4850" s="68"/>
    </row>
    <row r="4851" customHeight="1" spans="1:2">
      <c r="A4851" s="64"/>
      <c r="B4851" s="68"/>
    </row>
    <row r="4852" customHeight="1" spans="1:2">
      <c r="A4852" s="64"/>
      <c r="B4852" s="68"/>
    </row>
    <row r="4853" customHeight="1" spans="1:2">
      <c r="A4853" s="64"/>
      <c r="B4853" s="68"/>
    </row>
    <row r="4854" customHeight="1" spans="1:2">
      <c r="A4854" s="64"/>
      <c r="B4854" s="68"/>
    </row>
    <row r="4855" customHeight="1" spans="1:2">
      <c r="A4855" s="64"/>
      <c r="B4855" s="68"/>
    </row>
    <row r="4856" customHeight="1" spans="1:2">
      <c r="A4856" s="64"/>
      <c r="B4856" s="68"/>
    </row>
    <row r="4857" customHeight="1" spans="1:2">
      <c r="A4857" s="64"/>
      <c r="B4857" s="68"/>
    </row>
    <row r="4858" customHeight="1" spans="1:2">
      <c r="A4858" s="64"/>
      <c r="B4858" s="68"/>
    </row>
    <row r="4859" customHeight="1" spans="1:2">
      <c r="A4859" s="64"/>
      <c r="B4859" s="68"/>
    </row>
    <row r="4860" customHeight="1" spans="1:2">
      <c r="A4860" s="64"/>
      <c r="B4860" s="68"/>
    </row>
    <row r="4861" customHeight="1" spans="1:2">
      <c r="A4861" s="64"/>
      <c r="B4861" s="68"/>
    </row>
    <row r="4862" customHeight="1" spans="1:2">
      <c r="A4862" s="64"/>
      <c r="B4862" s="68"/>
    </row>
    <row r="4863" customHeight="1" spans="1:2">
      <c r="A4863" s="64"/>
      <c r="B4863" s="68"/>
    </row>
    <row r="4864" customHeight="1" spans="1:2">
      <c r="A4864" s="64"/>
      <c r="B4864" s="68"/>
    </row>
    <row r="4865" customHeight="1" spans="1:2">
      <c r="A4865" s="64"/>
      <c r="B4865" s="68"/>
    </row>
    <row r="4866" customHeight="1" spans="1:2">
      <c r="A4866" s="64"/>
      <c r="B4866" s="68"/>
    </row>
    <row r="4867" customHeight="1" spans="1:2">
      <c r="A4867" s="64"/>
      <c r="B4867" s="68"/>
    </row>
    <row r="4868" customHeight="1" spans="1:2">
      <c r="A4868" s="64"/>
      <c r="B4868" s="68"/>
    </row>
    <row r="4869" customHeight="1" spans="1:2">
      <c r="A4869" s="64"/>
      <c r="B4869" s="68"/>
    </row>
    <row r="4870" customHeight="1" spans="1:2">
      <c r="A4870" s="64"/>
      <c r="B4870" s="68"/>
    </row>
    <row r="4871" customHeight="1" spans="1:2">
      <c r="A4871" s="64"/>
      <c r="B4871" s="68"/>
    </row>
    <row r="4872" customHeight="1" spans="1:2">
      <c r="A4872" s="64"/>
      <c r="B4872" s="68"/>
    </row>
    <row r="4873" customHeight="1" spans="1:2">
      <c r="A4873" s="64"/>
      <c r="B4873" s="68"/>
    </row>
    <row r="4874" customHeight="1" spans="1:2">
      <c r="A4874" s="64"/>
      <c r="B4874" s="68"/>
    </row>
    <row r="4875" customHeight="1" spans="1:2">
      <c r="A4875" s="64"/>
      <c r="B4875" s="68"/>
    </row>
    <row r="4876" customHeight="1" spans="1:2">
      <c r="A4876" s="64"/>
      <c r="B4876" s="68"/>
    </row>
    <row r="4877" customHeight="1" spans="1:2">
      <c r="A4877" s="64"/>
      <c r="B4877" s="68"/>
    </row>
    <row r="4878" customHeight="1" spans="1:2">
      <c r="A4878" s="64"/>
      <c r="B4878" s="68"/>
    </row>
    <row r="4879" customHeight="1" spans="1:2">
      <c r="A4879" s="64"/>
      <c r="B4879" s="68"/>
    </row>
    <row r="4880" customHeight="1" spans="1:2">
      <c r="A4880" s="64"/>
      <c r="B4880" s="68"/>
    </row>
    <row r="4881" customHeight="1" spans="1:2">
      <c r="A4881" s="64"/>
      <c r="B4881" s="68"/>
    </row>
    <row r="4882" customHeight="1" spans="1:2">
      <c r="A4882" s="64"/>
      <c r="B4882" s="68"/>
    </row>
    <row r="4883" customHeight="1" spans="1:2">
      <c r="A4883" s="64"/>
      <c r="B4883" s="68"/>
    </row>
    <row r="4884" customHeight="1" spans="1:2">
      <c r="A4884" s="64"/>
      <c r="B4884" s="68"/>
    </row>
    <row r="4885" customHeight="1" spans="1:2">
      <c r="A4885" s="64"/>
      <c r="B4885" s="68"/>
    </row>
    <row r="4886" customHeight="1" spans="1:2">
      <c r="A4886" s="64"/>
      <c r="B4886" s="68"/>
    </row>
    <row r="4887" customHeight="1" spans="1:2">
      <c r="A4887" s="64"/>
      <c r="B4887" s="68"/>
    </row>
    <row r="4888" customHeight="1" spans="1:2">
      <c r="A4888" s="64"/>
      <c r="B4888" s="68"/>
    </row>
    <row r="4889" customHeight="1" spans="1:2">
      <c r="A4889" s="64"/>
      <c r="B4889" s="68"/>
    </row>
    <row r="4890" customHeight="1" spans="1:2">
      <c r="A4890" s="64"/>
      <c r="B4890" s="68"/>
    </row>
    <row r="4891" customHeight="1" spans="1:2">
      <c r="A4891" s="64"/>
      <c r="B4891" s="68"/>
    </row>
    <row r="4892" customHeight="1" spans="1:2">
      <c r="A4892" s="64"/>
      <c r="B4892" s="68"/>
    </row>
    <row r="4893" customHeight="1" spans="1:2">
      <c r="A4893" s="64"/>
      <c r="B4893" s="68"/>
    </row>
    <row r="4894" customHeight="1" spans="1:2">
      <c r="A4894" s="64"/>
      <c r="B4894" s="68"/>
    </row>
    <row r="4895" customHeight="1" spans="1:2">
      <c r="A4895" s="64"/>
      <c r="B4895" s="68"/>
    </row>
    <row r="4896" customHeight="1" spans="1:2">
      <c r="A4896" s="64"/>
      <c r="B4896" s="68"/>
    </row>
    <row r="4897" customHeight="1" spans="1:2">
      <c r="A4897" s="64"/>
      <c r="B4897" s="68"/>
    </row>
    <row r="4898" customHeight="1" spans="1:2">
      <c r="A4898" s="64"/>
      <c r="B4898" s="68"/>
    </row>
    <row r="4899" customHeight="1" spans="1:2">
      <c r="A4899" s="64"/>
      <c r="B4899" s="68"/>
    </row>
    <row r="4900" customHeight="1" spans="1:2">
      <c r="A4900" s="64"/>
      <c r="B4900" s="68"/>
    </row>
    <row r="4901" customHeight="1" spans="1:2">
      <c r="A4901" s="64"/>
      <c r="B4901" s="68"/>
    </row>
    <row r="4902" customHeight="1" spans="1:2">
      <c r="A4902" s="64"/>
      <c r="B4902" s="68"/>
    </row>
    <row r="4903" customHeight="1" spans="1:2">
      <c r="A4903" s="64"/>
      <c r="B4903" s="68"/>
    </row>
    <row r="4904" customHeight="1" spans="1:2">
      <c r="A4904" s="64"/>
      <c r="B4904" s="68"/>
    </row>
    <row r="4905" customHeight="1" spans="1:2">
      <c r="A4905" s="64"/>
      <c r="B4905" s="68"/>
    </row>
    <row r="4906" customHeight="1" spans="1:2">
      <c r="A4906" s="64"/>
      <c r="B4906" s="68"/>
    </row>
    <row r="4907" customHeight="1" spans="1:2">
      <c r="A4907" s="64"/>
      <c r="B4907" s="68"/>
    </row>
    <row r="4908" customHeight="1" spans="1:2">
      <c r="A4908" s="64"/>
      <c r="B4908" s="68"/>
    </row>
    <row r="4909" customHeight="1" spans="1:2">
      <c r="A4909" s="64"/>
      <c r="B4909" s="68"/>
    </row>
    <row r="4910" customHeight="1" spans="1:2">
      <c r="A4910" s="64"/>
      <c r="B4910" s="68"/>
    </row>
    <row r="4911" customHeight="1" spans="1:2">
      <c r="A4911" s="64"/>
      <c r="B4911" s="68"/>
    </row>
    <row r="4912" customHeight="1" spans="1:2">
      <c r="A4912" s="64"/>
      <c r="B4912" s="68"/>
    </row>
    <row r="4913" customHeight="1" spans="1:2">
      <c r="A4913" s="64"/>
      <c r="B4913" s="68"/>
    </row>
    <row r="4914" customHeight="1" spans="1:2">
      <c r="A4914" s="64"/>
      <c r="B4914" s="68"/>
    </row>
    <row r="4915" customHeight="1" spans="1:2">
      <c r="A4915" s="64"/>
      <c r="B4915" s="68"/>
    </row>
    <row r="4916" customHeight="1" spans="1:2">
      <c r="A4916" s="64"/>
      <c r="B4916" s="68"/>
    </row>
    <row r="4917" customHeight="1" spans="1:2">
      <c r="A4917" s="64"/>
      <c r="B4917" s="68"/>
    </row>
    <row r="4918" customHeight="1" spans="1:2">
      <c r="A4918" s="64"/>
      <c r="B4918" s="68"/>
    </row>
    <row r="4919" customHeight="1" spans="1:2">
      <c r="A4919" s="64"/>
      <c r="B4919" s="68"/>
    </row>
    <row r="4920" customHeight="1" spans="1:2">
      <c r="A4920" s="64"/>
      <c r="B4920" s="68"/>
    </row>
    <row r="4921" customHeight="1" spans="1:2">
      <c r="A4921" s="64"/>
      <c r="B4921" s="68"/>
    </row>
    <row r="4922" customHeight="1" spans="1:2">
      <c r="A4922" s="64"/>
      <c r="B4922" s="68"/>
    </row>
    <row r="4923" customHeight="1" spans="1:2">
      <c r="A4923" s="64"/>
      <c r="B4923" s="68"/>
    </row>
    <row r="4924" customHeight="1" spans="1:2">
      <c r="A4924" s="64"/>
      <c r="B4924" s="68"/>
    </row>
    <row r="4925" customHeight="1" spans="1:2">
      <c r="A4925" s="64"/>
      <c r="B4925" s="68"/>
    </row>
    <row r="4926" customHeight="1" spans="1:2">
      <c r="A4926" s="64"/>
      <c r="B4926" s="68"/>
    </row>
    <row r="4927" customHeight="1" spans="1:2">
      <c r="A4927" s="64"/>
      <c r="B4927" s="68"/>
    </row>
    <row r="4928" customHeight="1" spans="1:2">
      <c r="A4928" s="64"/>
      <c r="B4928" s="68"/>
    </row>
    <row r="4929" customHeight="1" spans="1:2">
      <c r="A4929" s="64"/>
      <c r="B4929" s="68"/>
    </row>
    <row r="4930" customHeight="1" spans="1:2">
      <c r="A4930" s="64"/>
      <c r="B4930" s="68"/>
    </row>
    <row r="4931" customHeight="1" spans="1:2">
      <c r="A4931" s="64"/>
      <c r="B4931" s="68"/>
    </row>
    <row r="4932" customHeight="1" spans="1:2">
      <c r="A4932" s="64"/>
      <c r="B4932" s="68"/>
    </row>
    <row r="4933" customHeight="1" spans="1:2">
      <c r="A4933" s="64"/>
      <c r="B4933" s="68"/>
    </row>
    <row r="4934" customHeight="1" spans="1:2">
      <c r="A4934" s="64"/>
      <c r="B4934" s="68"/>
    </row>
    <row r="4935" customHeight="1" spans="1:2">
      <c r="A4935" s="64"/>
      <c r="B4935" s="68"/>
    </row>
    <row r="4936" customHeight="1" spans="1:2">
      <c r="A4936" s="64"/>
      <c r="B4936" s="68"/>
    </row>
    <row r="4937" customHeight="1" spans="1:2">
      <c r="A4937" s="64"/>
      <c r="B4937" s="68"/>
    </row>
    <row r="4938" customHeight="1" spans="1:2">
      <c r="A4938" s="64"/>
      <c r="B4938" s="68"/>
    </row>
    <row r="4939" customHeight="1" spans="1:2">
      <c r="A4939" s="64"/>
      <c r="B4939" s="68"/>
    </row>
    <row r="4940" customHeight="1" spans="1:2">
      <c r="A4940" s="64"/>
      <c r="B4940" s="68"/>
    </row>
    <row r="4941" customHeight="1" spans="1:2">
      <c r="A4941" s="64"/>
      <c r="B4941" s="68"/>
    </row>
    <row r="4942" customHeight="1" spans="1:2">
      <c r="A4942" s="64"/>
      <c r="B4942" s="68"/>
    </row>
    <row r="4943" customHeight="1" spans="1:2">
      <c r="A4943" s="64"/>
      <c r="B4943" s="68"/>
    </row>
    <row r="4944" customHeight="1" spans="1:2">
      <c r="A4944" s="64"/>
      <c r="B4944" s="68"/>
    </row>
    <row r="4945" customHeight="1" spans="1:2">
      <c r="A4945" s="64"/>
      <c r="B4945" s="68"/>
    </row>
    <row r="4946" customHeight="1" spans="1:2">
      <c r="A4946" s="64"/>
      <c r="B4946" s="68"/>
    </row>
    <row r="4947" customHeight="1" spans="1:2">
      <c r="A4947" s="64"/>
      <c r="B4947" s="68"/>
    </row>
    <row r="4948" customHeight="1" spans="1:2">
      <c r="A4948" s="64"/>
      <c r="B4948" s="68"/>
    </row>
    <row r="4949" customHeight="1" spans="1:2">
      <c r="A4949" s="64"/>
      <c r="B4949" s="68"/>
    </row>
    <row r="4950" customHeight="1" spans="1:2">
      <c r="A4950" s="64"/>
      <c r="B4950" s="68"/>
    </row>
    <row r="4951" customHeight="1" spans="1:2">
      <c r="A4951" s="64"/>
      <c r="B4951" s="68"/>
    </row>
    <row r="4952" customHeight="1" spans="1:2">
      <c r="A4952" s="64"/>
      <c r="B4952" s="68"/>
    </row>
    <row r="4953" customHeight="1" spans="1:2">
      <c r="A4953" s="64"/>
      <c r="B4953" s="68"/>
    </row>
    <row r="4954" customHeight="1" spans="1:2">
      <c r="A4954" s="64"/>
      <c r="B4954" s="68"/>
    </row>
    <row r="4955" customHeight="1" spans="1:2">
      <c r="A4955" s="64"/>
      <c r="B4955" s="68"/>
    </row>
    <row r="4956" customHeight="1" spans="1:2">
      <c r="A4956" s="64"/>
      <c r="B4956" s="68"/>
    </row>
    <row r="4957" customHeight="1" spans="1:2">
      <c r="A4957" s="64"/>
      <c r="B4957" s="68"/>
    </row>
    <row r="4958" customHeight="1" spans="1:2">
      <c r="A4958" s="64"/>
      <c r="B4958" s="68"/>
    </row>
    <row r="4959" customHeight="1" spans="1:2">
      <c r="A4959" s="64"/>
      <c r="B4959" s="68"/>
    </row>
    <row r="4960" customHeight="1" spans="1:2">
      <c r="A4960" s="64"/>
      <c r="B4960" s="68"/>
    </row>
    <row r="4961" customHeight="1" spans="1:2">
      <c r="A4961" s="64"/>
      <c r="B4961" s="68"/>
    </row>
    <row r="4962" customHeight="1" spans="1:2">
      <c r="A4962" s="64"/>
      <c r="B4962" s="68"/>
    </row>
    <row r="4963" customHeight="1" spans="1:2">
      <c r="A4963" s="64"/>
      <c r="B4963" s="68"/>
    </row>
    <row r="4964" customHeight="1" spans="1:2">
      <c r="A4964" s="64"/>
      <c r="B4964" s="68"/>
    </row>
    <row r="4965" customHeight="1" spans="1:2">
      <c r="A4965" s="64"/>
      <c r="B4965" s="68"/>
    </row>
    <row r="4966" customHeight="1" spans="1:2">
      <c r="A4966" s="64"/>
      <c r="B4966" s="68"/>
    </row>
    <row r="4967" customHeight="1" spans="1:2">
      <c r="A4967" s="64"/>
      <c r="B4967" s="68"/>
    </row>
    <row r="4968" customHeight="1" spans="1:2">
      <c r="A4968" s="64"/>
      <c r="B4968" s="68"/>
    </row>
    <row r="4969" customHeight="1" spans="1:2">
      <c r="A4969" s="64"/>
      <c r="B4969" s="68"/>
    </row>
    <row r="4970" customHeight="1" spans="1:2">
      <c r="A4970" s="64"/>
      <c r="B4970" s="68"/>
    </row>
    <row r="4971" customHeight="1" spans="1:2">
      <c r="A4971" s="64"/>
      <c r="B4971" s="68"/>
    </row>
    <row r="4972" customHeight="1" spans="1:2">
      <c r="A4972" s="64"/>
      <c r="B4972" s="68"/>
    </row>
    <row r="4973" customHeight="1" spans="1:2">
      <c r="A4973" s="64"/>
      <c r="B4973" s="68"/>
    </row>
    <row r="4974" customHeight="1" spans="1:2">
      <c r="A4974" s="64"/>
      <c r="B4974" s="68"/>
    </row>
    <row r="4975" customHeight="1" spans="1:2">
      <c r="A4975" s="64"/>
      <c r="B4975" s="68"/>
    </row>
    <row r="4976" customHeight="1" spans="1:2">
      <c r="A4976" s="64"/>
      <c r="B4976" s="68"/>
    </row>
    <row r="4977" customHeight="1" spans="1:2">
      <c r="A4977" s="64"/>
      <c r="B4977" s="68"/>
    </row>
    <row r="4978" customHeight="1" spans="1:2">
      <c r="A4978" s="64"/>
      <c r="B4978" s="68"/>
    </row>
    <row r="4979" customHeight="1" spans="1:2">
      <c r="A4979" s="64"/>
      <c r="B4979" s="68"/>
    </row>
    <row r="4980" customHeight="1" spans="1:2">
      <c r="A4980" s="64"/>
      <c r="B4980" s="68"/>
    </row>
    <row r="4981" customHeight="1" spans="1:2">
      <c r="A4981" s="64"/>
      <c r="B4981" s="68"/>
    </row>
    <row r="4982" customHeight="1" spans="1:2">
      <c r="A4982" s="64"/>
      <c r="B4982" s="68"/>
    </row>
    <row r="4983" customHeight="1" spans="1:2">
      <c r="A4983" s="64"/>
      <c r="B4983" s="68"/>
    </row>
    <row r="4984" customHeight="1" spans="1:2">
      <c r="A4984" s="64"/>
      <c r="B4984" s="68"/>
    </row>
    <row r="4985" customHeight="1" spans="1:2">
      <c r="A4985" s="64"/>
      <c r="B4985" s="68"/>
    </row>
    <row r="4986" customHeight="1" spans="1:2">
      <c r="A4986" s="64"/>
      <c r="B4986" s="68"/>
    </row>
    <row r="4987" customHeight="1" spans="1:2">
      <c r="A4987" s="64"/>
      <c r="B4987" s="68"/>
    </row>
    <row r="4988" customHeight="1" spans="1:2">
      <c r="A4988" s="64"/>
      <c r="B4988" s="68"/>
    </row>
    <row r="4989" customHeight="1" spans="1:2">
      <c r="A4989" s="64"/>
      <c r="B4989" s="68"/>
    </row>
    <row r="4990" customHeight="1" spans="1:2">
      <c r="A4990" s="64"/>
      <c r="B4990" s="68"/>
    </row>
    <row r="4991" customHeight="1" spans="1:2">
      <c r="A4991" s="64"/>
      <c r="B4991" s="68"/>
    </row>
    <row r="4992" customHeight="1" spans="1:2">
      <c r="A4992" s="64"/>
      <c r="B4992" s="68"/>
    </row>
    <row r="4993" customHeight="1" spans="1:2">
      <c r="A4993" s="64"/>
      <c r="B4993" s="68"/>
    </row>
    <row r="4994" customHeight="1" spans="1:2">
      <c r="A4994" s="64"/>
      <c r="B4994" s="68"/>
    </row>
    <row r="4995" customHeight="1" spans="1:2">
      <c r="A4995" s="64"/>
      <c r="B4995" s="68"/>
    </row>
    <row r="4996" customHeight="1" spans="1:2">
      <c r="A4996" s="64"/>
      <c r="B4996" s="68"/>
    </row>
    <row r="4997" customHeight="1" spans="1:2">
      <c r="A4997" s="64"/>
      <c r="B4997" s="68"/>
    </row>
    <row r="4998" customHeight="1" spans="1:2">
      <c r="A4998" s="64"/>
      <c r="B4998" s="68"/>
    </row>
    <row r="4999" customHeight="1" spans="1:2">
      <c r="A4999" s="64"/>
      <c r="B4999" s="68"/>
    </row>
    <row r="5000" customHeight="1" spans="1:2">
      <c r="A5000" s="64"/>
      <c r="B5000" s="68"/>
    </row>
    <row r="5001" customHeight="1" spans="1:2">
      <c r="A5001" s="64"/>
      <c r="B5001" s="68"/>
    </row>
    <row r="5002" customHeight="1" spans="1:2">
      <c r="A5002" s="64"/>
      <c r="B5002" s="68"/>
    </row>
    <row r="5003" customHeight="1" spans="1:2">
      <c r="A5003" s="64"/>
      <c r="B5003" s="68"/>
    </row>
    <row r="5004" customHeight="1" spans="1:2">
      <c r="A5004" s="64"/>
      <c r="B5004" s="68"/>
    </row>
    <row r="5005" customHeight="1" spans="1:2">
      <c r="A5005" s="64"/>
      <c r="B5005" s="68"/>
    </row>
    <row r="5006" customHeight="1" spans="1:2">
      <c r="A5006" s="64"/>
      <c r="B5006" s="68"/>
    </row>
    <row r="5007" customHeight="1" spans="1:2">
      <c r="A5007" s="64"/>
      <c r="B5007" s="68"/>
    </row>
    <row r="5008" customHeight="1" spans="1:2">
      <c r="A5008" s="64"/>
      <c r="B5008" s="68"/>
    </row>
    <row r="5009" customHeight="1" spans="1:2">
      <c r="A5009" s="64"/>
      <c r="B5009" s="68"/>
    </row>
    <row r="5010" customHeight="1" spans="1:2">
      <c r="A5010" s="64"/>
      <c r="B5010" s="68"/>
    </row>
    <row r="5011" customHeight="1" spans="1:2">
      <c r="A5011" s="64"/>
      <c r="B5011" s="68"/>
    </row>
    <row r="5012" customHeight="1" spans="1:2">
      <c r="A5012" s="64"/>
      <c r="B5012" s="68"/>
    </row>
    <row r="5013" customHeight="1" spans="1:2">
      <c r="A5013" s="64"/>
      <c r="B5013" s="68"/>
    </row>
    <row r="5014" customHeight="1" spans="1:2">
      <c r="A5014" s="64"/>
      <c r="B5014" s="68"/>
    </row>
    <row r="5015" customHeight="1" spans="1:2">
      <c r="A5015" s="64"/>
      <c r="B5015" s="68"/>
    </row>
    <row r="5016" customHeight="1" spans="1:2">
      <c r="A5016" s="64"/>
      <c r="B5016" s="68"/>
    </row>
    <row r="5017" customHeight="1" spans="1:2">
      <c r="A5017" s="64"/>
      <c r="B5017" s="68"/>
    </row>
    <row r="5018" customHeight="1" spans="1:2">
      <c r="A5018" s="64"/>
      <c r="B5018" s="68"/>
    </row>
    <row r="5019" customHeight="1" spans="1:2">
      <c r="A5019" s="64"/>
      <c r="B5019" s="68"/>
    </row>
    <row r="5020" customHeight="1" spans="1:2">
      <c r="A5020" s="64"/>
      <c r="B5020" s="68"/>
    </row>
    <row r="5021" customHeight="1" spans="1:2">
      <c r="A5021" s="64"/>
      <c r="B5021" s="68"/>
    </row>
    <row r="5022" customHeight="1" spans="1:2">
      <c r="A5022" s="64"/>
      <c r="B5022" s="68"/>
    </row>
    <row r="5023" customHeight="1" spans="1:2">
      <c r="A5023" s="64"/>
      <c r="B5023" s="68"/>
    </row>
    <row r="5024" customHeight="1" spans="1:2">
      <c r="A5024" s="64"/>
      <c r="B5024" s="68"/>
    </row>
    <row r="5025" customHeight="1" spans="1:2">
      <c r="A5025" s="64"/>
      <c r="B5025" s="68"/>
    </row>
    <row r="5026" customHeight="1" spans="1:2">
      <c r="A5026" s="64"/>
      <c r="B5026" s="68"/>
    </row>
    <row r="5027" customHeight="1" spans="1:2">
      <c r="A5027" s="64"/>
      <c r="B5027" s="68"/>
    </row>
    <row r="5028" customHeight="1" spans="1:2">
      <c r="A5028" s="64"/>
      <c r="B5028" s="68"/>
    </row>
    <row r="5029" customHeight="1" spans="1:2">
      <c r="A5029" s="64"/>
      <c r="B5029" s="68"/>
    </row>
    <row r="5030" customHeight="1" spans="1:2">
      <c r="A5030" s="64"/>
      <c r="B5030" s="68"/>
    </row>
    <row r="5031" customHeight="1" spans="1:2">
      <c r="A5031" s="64"/>
      <c r="B5031" s="68"/>
    </row>
    <row r="5032" customHeight="1" spans="1:2">
      <c r="A5032" s="64"/>
      <c r="B5032" s="68"/>
    </row>
    <row r="5033" customHeight="1" spans="1:2">
      <c r="A5033" s="64"/>
      <c r="B5033" s="68"/>
    </row>
    <row r="5034" customHeight="1" spans="1:2">
      <c r="A5034" s="64"/>
      <c r="B5034" s="68"/>
    </row>
    <row r="5035" customHeight="1" spans="1:2">
      <c r="A5035" s="64"/>
      <c r="B5035" s="68"/>
    </row>
    <row r="5036" customHeight="1" spans="1:2">
      <c r="A5036" s="64"/>
      <c r="B5036" s="68"/>
    </row>
    <row r="5037" customHeight="1" spans="1:2">
      <c r="A5037" s="64"/>
      <c r="B5037" s="68"/>
    </row>
    <row r="5038" customHeight="1" spans="1:2">
      <c r="A5038" s="64"/>
      <c r="B5038" s="68"/>
    </row>
    <row r="5039" customHeight="1" spans="1:2">
      <c r="A5039" s="64"/>
      <c r="B5039" s="68"/>
    </row>
    <row r="5040" customHeight="1" spans="1:2">
      <c r="A5040" s="64"/>
      <c r="B5040" s="68"/>
    </row>
    <row r="5041" customHeight="1" spans="1:2">
      <c r="A5041" s="64"/>
      <c r="B5041" s="68"/>
    </row>
    <row r="5042" customHeight="1" spans="1:2">
      <c r="A5042" s="64"/>
      <c r="B5042" s="68"/>
    </row>
    <row r="5043" customHeight="1" spans="1:2">
      <c r="A5043" s="64"/>
      <c r="B5043" s="68"/>
    </row>
    <row r="5044" customHeight="1" spans="1:2">
      <c r="A5044" s="64"/>
      <c r="B5044" s="68"/>
    </row>
    <row r="5045" customHeight="1" spans="1:2">
      <c r="A5045" s="64"/>
      <c r="B5045" s="68"/>
    </row>
    <row r="5046" customHeight="1" spans="1:2">
      <c r="A5046" s="64"/>
      <c r="B5046" s="68"/>
    </row>
    <row r="5047" customHeight="1" spans="1:2">
      <c r="A5047" s="64"/>
      <c r="B5047" s="68"/>
    </row>
    <row r="5048" customHeight="1" spans="1:2">
      <c r="A5048" s="64"/>
      <c r="B5048" s="68"/>
    </row>
    <row r="5049" customHeight="1" spans="1:2">
      <c r="A5049" s="64"/>
      <c r="B5049" s="68"/>
    </row>
    <row r="5050" customHeight="1" spans="1:2">
      <c r="A5050" s="64"/>
      <c r="B5050" s="68"/>
    </row>
    <row r="5051" customHeight="1" spans="1:2">
      <c r="A5051" s="64"/>
      <c r="B5051" s="68"/>
    </row>
    <row r="5052" customHeight="1" spans="1:2">
      <c r="A5052" s="64"/>
      <c r="B5052" s="68"/>
    </row>
    <row r="5053" customHeight="1" spans="1:2">
      <c r="A5053" s="64"/>
      <c r="B5053" s="68"/>
    </row>
    <row r="5054" customHeight="1" spans="1:2">
      <c r="A5054" s="64"/>
      <c r="B5054" s="68"/>
    </row>
    <row r="5055" customHeight="1" spans="1:2">
      <c r="A5055" s="64"/>
      <c r="B5055" s="68"/>
    </row>
    <row r="5056" customHeight="1" spans="1:2">
      <c r="A5056" s="64"/>
      <c r="B5056" s="68"/>
    </row>
    <row r="5057" customHeight="1" spans="1:2">
      <c r="A5057" s="64"/>
      <c r="B5057" s="68"/>
    </row>
    <row r="5058" customHeight="1" spans="1:2">
      <c r="A5058" s="64"/>
      <c r="B5058" s="68"/>
    </row>
    <row r="5059" customHeight="1" spans="1:2">
      <c r="A5059" s="64"/>
      <c r="B5059" s="68"/>
    </row>
    <row r="5060" customHeight="1" spans="1:2">
      <c r="A5060" s="64"/>
      <c r="B5060" s="68"/>
    </row>
    <row r="5061" customHeight="1" spans="1:2">
      <c r="A5061" s="64"/>
      <c r="B5061" s="68"/>
    </row>
    <row r="5062" customHeight="1" spans="1:2">
      <c r="A5062" s="64"/>
      <c r="B5062" s="68"/>
    </row>
    <row r="5063" customHeight="1" spans="1:2">
      <c r="A5063" s="64"/>
      <c r="B5063" s="68"/>
    </row>
    <row r="5064" customHeight="1" spans="1:2">
      <c r="A5064" s="64"/>
      <c r="B5064" s="68"/>
    </row>
    <row r="5065" customHeight="1" spans="1:2">
      <c r="A5065" s="64"/>
      <c r="B5065" s="68"/>
    </row>
    <row r="5066" customHeight="1" spans="1:2">
      <c r="A5066" s="64"/>
      <c r="B5066" s="68"/>
    </row>
    <row r="5067" customHeight="1" spans="1:2">
      <c r="A5067" s="64"/>
      <c r="B5067" s="68"/>
    </row>
    <row r="5068" customHeight="1" spans="1:2">
      <c r="A5068" s="64"/>
      <c r="B5068" s="68"/>
    </row>
    <row r="5069" customHeight="1" spans="1:2">
      <c r="A5069" s="64"/>
      <c r="B5069" s="68"/>
    </row>
    <row r="5070" customHeight="1" spans="1:2">
      <c r="A5070" s="64"/>
      <c r="B5070" s="68"/>
    </row>
    <row r="5071" customHeight="1" spans="1:2">
      <c r="A5071" s="64"/>
      <c r="B5071" s="68"/>
    </row>
    <row r="5072" customHeight="1" spans="1:2">
      <c r="A5072" s="64"/>
      <c r="B5072" s="68"/>
    </row>
    <row r="5073" customHeight="1" spans="1:2">
      <c r="A5073" s="64"/>
      <c r="B5073" s="68"/>
    </row>
    <row r="5074" customHeight="1" spans="1:2">
      <c r="A5074" s="64"/>
      <c r="B5074" s="68"/>
    </row>
    <row r="5075" customHeight="1" spans="1:2">
      <c r="A5075" s="64"/>
      <c r="B5075" s="68"/>
    </row>
    <row r="5076" customHeight="1" spans="1:2">
      <c r="A5076" s="64"/>
      <c r="B5076" s="68"/>
    </row>
    <row r="5077" customHeight="1" spans="1:2">
      <c r="A5077" s="64"/>
      <c r="B5077" s="68"/>
    </row>
    <row r="5078" customHeight="1" spans="1:2">
      <c r="A5078" s="64"/>
      <c r="B5078" s="68"/>
    </row>
    <row r="5079" customHeight="1" spans="1:2">
      <c r="A5079" s="64"/>
      <c r="B5079" s="68"/>
    </row>
    <row r="5080" customHeight="1" spans="1:2">
      <c r="A5080" s="64"/>
      <c r="B5080" s="68"/>
    </row>
    <row r="5081" customHeight="1" spans="1:2">
      <c r="A5081" s="64"/>
      <c r="B5081" s="68"/>
    </row>
    <row r="5082" customHeight="1" spans="1:2">
      <c r="A5082" s="64"/>
      <c r="B5082" s="68"/>
    </row>
    <row r="5083" customHeight="1" spans="1:2">
      <c r="A5083" s="64"/>
      <c r="B5083" s="68"/>
    </row>
    <row r="5084" customHeight="1" spans="1:2">
      <c r="A5084" s="64"/>
      <c r="B5084" s="68"/>
    </row>
    <row r="5085" customHeight="1" spans="1:2">
      <c r="A5085" s="64"/>
      <c r="B5085" s="68"/>
    </row>
    <row r="5086" customHeight="1" spans="1:2">
      <c r="A5086" s="64"/>
      <c r="B5086" s="68"/>
    </row>
    <row r="5087" customHeight="1" spans="1:2">
      <c r="A5087" s="64"/>
      <c r="B5087" s="68"/>
    </row>
    <row r="5088" customHeight="1" spans="1:2">
      <c r="A5088" s="64"/>
      <c r="B5088" s="68"/>
    </row>
    <row r="5089" customHeight="1" spans="1:2">
      <c r="A5089" s="64"/>
      <c r="B5089" s="68"/>
    </row>
    <row r="5090" customHeight="1" spans="1:2">
      <c r="A5090" s="64"/>
      <c r="B5090" s="68"/>
    </row>
    <row r="5091" customHeight="1" spans="1:2">
      <c r="A5091" s="64"/>
      <c r="B5091" s="68"/>
    </row>
    <row r="5092" customHeight="1" spans="1:2">
      <c r="A5092" s="64"/>
      <c r="B5092" s="68"/>
    </row>
    <row r="5093" customHeight="1" spans="1:2">
      <c r="A5093" s="64"/>
      <c r="B5093" s="68"/>
    </row>
    <row r="5094" customHeight="1" spans="1:2">
      <c r="A5094" s="64"/>
      <c r="B5094" s="68"/>
    </row>
    <row r="5095" customHeight="1" spans="1:2">
      <c r="A5095" s="64"/>
      <c r="B5095" s="68"/>
    </row>
    <row r="5096" customHeight="1" spans="1:2">
      <c r="A5096" s="64"/>
      <c r="B5096" s="68"/>
    </row>
    <row r="5097" customHeight="1" spans="1:2">
      <c r="A5097" s="64"/>
      <c r="B5097" s="68"/>
    </row>
    <row r="5098" customHeight="1" spans="1:2">
      <c r="A5098" s="64"/>
      <c r="B5098" s="68"/>
    </row>
    <row r="5099" customHeight="1" spans="1:2">
      <c r="A5099" s="64"/>
      <c r="B5099" s="68"/>
    </row>
    <row r="5100" customHeight="1" spans="1:2">
      <c r="A5100" s="64"/>
      <c r="B5100" s="68"/>
    </row>
    <row r="5101" customHeight="1" spans="1:2">
      <c r="A5101" s="64"/>
      <c r="B5101" s="68"/>
    </row>
    <row r="5102" customHeight="1" spans="1:2">
      <c r="A5102" s="64"/>
      <c r="B5102" s="68"/>
    </row>
    <row r="5103" customHeight="1" spans="1:2">
      <c r="A5103" s="64"/>
      <c r="B5103" s="68"/>
    </row>
    <row r="5104" customHeight="1" spans="1:2">
      <c r="A5104" s="64"/>
      <c r="B5104" s="68"/>
    </row>
    <row r="5105" customHeight="1" spans="1:2">
      <c r="A5105" s="64"/>
      <c r="B5105" s="68"/>
    </row>
    <row r="5106" customHeight="1" spans="1:2">
      <c r="A5106" s="64"/>
      <c r="B5106" s="68"/>
    </row>
    <row r="5107" customHeight="1" spans="1:2">
      <c r="A5107" s="64"/>
      <c r="B5107" s="68"/>
    </row>
    <row r="5108" customHeight="1" spans="1:2">
      <c r="A5108" s="64"/>
      <c r="B5108" s="68"/>
    </row>
    <row r="5109" customHeight="1" spans="1:2">
      <c r="A5109" s="64"/>
      <c r="B5109" s="68"/>
    </row>
    <row r="5110" customHeight="1" spans="1:2">
      <c r="A5110" s="64"/>
      <c r="B5110" s="68"/>
    </row>
    <row r="5111" customHeight="1" spans="1:2">
      <c r="A5111" s="64"/>
      <c r="B5111" s="68"/>
    </row>
    <row r="5112" customHeight="1" spans="1:2">
      <c r="A5112" s="64"/>
      <c r="B5112" s="68"/>
    </row>
    <row r="5113" customHeight="1" spans="1:2">
      <c r="A5113" s="64"/>
      <c r="B5113" s="68"/>
    </row>
    <row r="5114" customHeight="1" spans="1:2">
      <c r="A5114" s="64"/>
      <c r="B5114" s="68"/>
    </row>
    <row r="5115" customHeight="1" spans="1:2">
      <c r="A5115" s="64"/>
      <c r="B5115" s="68"/>
    </row>
    <row r="5116" customHeight="1" spans="1:2">
      <c r="A5116" s="64"/>
      <c r="B5116" s="68"/>
    </row>
    <row r="5117" customHeight="1" spans="1:2">
      <c r="A5117" s="64"/>
      <c r="B5117" s="68"/>
    </row>
    <row r="5118" customHeight="1" spans="1:2">
      <c r="A5118" s="64"/>
      <c r="B5118" s="68"/>
    </row>
    <row r="5119" customHeight="1" spans="1:2">
      <c r="A5119" s="64"/>
      <c r="B5119" s="68"/>
    </row>
    <row r="5120" customHeight="1" spans="1:2">
      <c r="A5120" s="64"/>
      <c r="B5120" s="68"/>
    </row>
    <row r="5121" customHeight="1" spans="1:2">
      <c r="A5121" s="64"/>
      <c r="B5121" s="68"/>
    </row>
    <row r="5122" customHeight="1" spans="1:2">
      <c r="A5122" s="64"/>
      <c r="B5122" s="68"/>
    </row>
    <row r="5123" customHeight="1" spans="1:2">
      <c r="A5123" s="64"/>
      <c r="B5123" s="68"/>
    </row>
    <row r="5124" customHeight="1" spans="1:2">
      <c r="A5124" s="64"/>
      <c r="B5124" s="68"/>
    </row>
    <row r="5125" customHeight="1" spans="1:2">
      <c r="A5125" s="64"/>
      <c r="B5125" s="68"/>
    </row>
    <row r="5126" customHeight="1" spans="1:2">
      <c r="A5126" s="64"/>
      <c r="B5126" s="68"/>
    </row>
    <row r="5127" customHeight="1" spans="1:2">
      <c r="A5127" s="64"/>
      <c r="B5127" s="68"/>
    </row>
    <row r="5128" customHeight="1" spans="1:2">
      <c r="A5128" s="64"/>
      <c r="B5128" s="68"/>
    </row>
    <row r="5129" customHeight="1" spans="1:2">
      <c r="A5129" s="64"/>
      <c r="B5129" s="68"/>
    </row>
    <row r="5130" customHeight="1" spans="1:2">
      <c r="A5130" s="64"/>
      <c r="B5130" s="68"/>
    </row>
    <row r="5131" customHeight="1" spans="1:2">
      <c r="A5131" s="64"/>
      <c r="B5131" s="68"/>
    </row>
    <row r="5132" customHeight="1" spans="1:2">
      <c r="A5132" s="64"/>
      <c r="B5132" s="68"/>
    </row>
    <row r="5133" customHeight="1" spans="1:2">
      <c r="A5133" s="64"/>
      <c r="B5133" s="68"/>
    </row>
    <row r="5134" customHeight="1" spans="1:2">
      <c r="A5134" s="64"/>
      <c r="B5134" s="68"/>
    </row>
    <row r="5135" customHeight="1" spans="1:2">
      <c r="A5135" s="64"/>
      <c r="B5135" s="68"/>
    </row>
    <row r="5136" customHeight="1" spans="1:2">
      <c r="A5136" s="64"/>
      <c r="B5136" s="68"/>
    </row>
    <row r="5137" customHeight="1" spans="1:2">
      <c r="A5137" s="64"/>
      <c r="B5137" s="68"/>
    </row>
    <row r="5138" customHeight="1" spans="1:2">
      <c r="A5138" s="64"/>
      <c r="B5138" s="68"/>
    </row>
    <row r="5139" customHeight="1" spans="1:2">
      <c r="A5139" s="64"/>
      <c r="B5139" s="68"/>
    </row>
    <row r="5140" customHeight="1" spans="1:2">
      <c r="A5140" s="64"/>
      <c r="B5140" s="68"/>
    </row>
    <row r="5141" customHeight="1" spans="1:2">
      <c r="A5141" s="64"/>
      <c r="B5141" s="68"/>
    </row>
    <row r="5142" customHeight="1" spans="1:2">
      <c r="A5142" s="64"/>
      <c r="B5142" s="68"/>
    </row>
    <row r="5143" customHeight="1" spans="1:2">
      <c r="A5143" s="64"/>
      <c r="B5143" s="68"/>
    </row>
    <row r="5144" customHeight="1" spans="1:2">
      <c r="A5144" s="64"/>
      <c r="B5144" s="68"/>
    </row>
    <row r="5145" customHeight="1" spans="1:2">
      <c r="A5145" s="64"/>
      <c r="B5145" s="68"/>
    </row>
    <row r="5146" customHeight="1" spans="1:2">
      <c r="A5146" s="64"/>
      <c r="B5146" s="68"/>
    </row>
    <row r="5147" customHeight="1" spans="1:2">
      <c r="A5147" s="64"/>
      <c r="B5147" s="68"/>
    </row>
    <row r="5148" customHeight="1" spans="1:2">
      <c r="A5148" s="64"/>
      <c r="B5148" s="68"/>
    </row>
    <row r="5149" customHeight="1" spans="1:2">
      <c r="A5149" s="64"/>
      <c r="B5149" s="68"/>
    </row>
    <row r="5150" customHeight="1" spans="1:2">
      <c r="A5150" s="64"/>
      <c r="B5150" s="68"/>
    </row>
    <row r="5151" customHeight="1" spans="1:2">
      <c r="A5151" s="64"/>
      <c r="B5151" s="68"/>
    </row>
    <row r="5152" customHeight="1" spans="1:2">
      <c r="A5152" s="64"/>
      <c r="B5152" s="68"/>
    </row>
    <row r="5153" customHeight="1" spans="1:2">
      <c r="A5153" s="64"/>
      <c r="B5153" s="68"/>
    </row>
    <row r="5154" customHeight="1" spans="1:2">
      <c r="A5154" s="64"/>
      <c r="B5154" s="68"/>
    </row>
    <row r="5155" customHeight="1" spans="1:2">
      <c r="A5155" s="64"/>
      <c r="B5155" s="68"/>
    </row>
    <row r="5156" customHeight="1" spans="1:2">
      <c r="A5156" s="64"/>
      <c r="B5156" s="68"/>
    </row>
    <row r="5157" customHeight="1" spans="1:2">
      <c r="A5157" s="64"/>
      <c r="B5157" s="68"/>
    </row>
    <row r="5158" customHeight="1" spans="1:2">
      <c r="A5158" s="64"/>
      <c r="B5158" s="68"/>
    </row>
    <row r="5159" customHeight="1" spans="1:2">
      <c r="A5159" s="64"/>
      <c r="B5159" s="68"/>
    </row>
    <row r="5160" customHeight="1" spans="1:2">
      <c r="A5160" s="64"/>
      <c r="B5160" s="68"/>
    </row>
    <row r="5161" customHeight="1" spans="1:2">
      <c r="A5161" s="64"/>
      <c r="B5161" s="68"/>
    </row>
    <row r="5162" customHeight="1" spans="1:2">
      <c r="A5162" s="64"/>
      <c r="B5162" s="68"/>
    </row>
    <row r="5163" customHeight="1" spans="1:2">
      <c r="A5163" s="64"/>
      <c r="B5163" s="68"/>
    </row>
    <row r="5164" customHeight="1" spans="1:2">
      <c r="A5164" s="64"/>
      <c r="B5164" s="68"/>
    </row>
    <row r="5165" customHeight="1" spans="1:2">
      <c r="A5165" s="64"/>
      <c r="B5165" s="68"/>
    </row>
    <row r="5166" customHeight="1" spans="1:2">
      <c r="A5166" s="64"/>
      <c r="B5166" s="68"/>
    </row>
    <row r="5167" customHeight="1" spans="1:2">
      <c r="A5167" s="64"/>
      <c r="B5167" s="68"/>
    </row>
    <row r="5168" customHeight="1" spans="1:2">
      <c r="A5168" s="64"/>
      <c r="B5168" s="68"/>
    </row>
    <row r="5169" customHeight="1" spans="1:2">
      <c r="A5169" s="64"/>
      <c r="B5169" s="68"/>
    </row>
    <row r="5170" customHeight="1" spans="1:2">
      <c r="A5170" s="64"/>
      <c r="B5170" s="68"/>
    </row>
    <row r="5171" customHeight="1" spans="1:2">
      <c r="A5171" s="64"/>
      <c r="B5171" s="68"/>
    </row>
    <row r="5172" customHeight="1" spans="1:2">
      <c r="A5172" s="64"/>
      <c r="B5172" s="68"/>
    </row>
    <row r="5173" customHeight="1" spans="1:2">
      <c r="A5173" s="64"/>
      <c r="B5173" s="68"/>
    </row>
    <row r="5174" customHeight="1" spans="1:2">
      <c r="A5174" s="64"/>
      <c r="B5174" s="68"/>
    </row>
    <row r="5175" customHeight="1" spans="1:2">
      <c r="A5175" s="64"/>
      <c r="B5175" s="68"/>
    </row>
    <row r="5176" customHeight="1" spans="1:2">
      <c r="A5176" s="64"/>
      <c r="B5176" s="68"/>
    </row>
    <row r="5177" customHeight="1" spans="1:2">
      <c r="A5177" s="64"/>
      <c r="B5177" s="68"/>
    </row>
    <row r="5178" customHeight="1" spans="1:2">
      <c r="A5178" s="64"/>
      <c r="B5178" s="68"/>
    </row>
    <row r="5179" customHeight="1" spans="1:2">
      <c r="A5179" s="64"/>
      <c r="B5179" s="68"/>
    </row>
    <row r="5180" customHeight="1" spans="1:2">
      <c r="A5180" s="64"/>
      <c r="B5180" s="68"/>
    </row>
    <row r="5181" customHeight="1" spans="1:2">
      <c r="A5181" s="64"/>
      <c r="B5181" s="68"/>
    </row>
    <row r="5182" customHeight="1" spans="1:2">
      <c r="A5182" s="64"/>
      <c r="B5182" s="68"/>
    </row>
    <row r="5183" customHeight="1" spans="1:2">
      <c r="A5183" s="64"/>
      <c r="B5183" s="68"/>
    </row>
    <row r="5184" customHeight="1" spans="1:2">
      <c r="A5184" s="64"/>
      <c r="B5184" s="68"/>
    </row>
    <row r="5185" customHeight="1" spans="1:2">
      <c r="A5185" s="64"/>
      <c r="B5185" s="68"/>
    </row>
    <row r="5186" customHeight="1" spans="1:2">
      <c r="A5186" s="64"/>
      <c r="B5186" s="68"/>
    </row>
    <row r="5187" customHeight="1" spans="1:2">
      <c r="A5187" s="64"/>
      <c r="B5187" s="68"/>
    </row>
    <row r="5188" customHeight="1" spans="1:2">
      <c r="A5188" s="64"/>
      <c r="B5188" s="68"/>
    </row>
    <row r="5189" customHeight="1" spans="1:2">
      <c r="A5189" s="64"/>
      <c r="B5189" s="68"/>
    </row>
    <row r="5190" customHeight="1" spans="1:2">
      <c r="A5190" s="64"/>
      <c r="B5190" s="68"/>
    </row>
    <row r="5191" customHeight="1" spans="1:2">
      <c r="A5191" s="64"/>
      <c r="B5191" s="68"/>
    </row>
    <row r="5192" customHeight="1" spans="1:2">
      <c r="A5192" s="64"/>
      <c r="B5192" s="68"/>
    </row>
    <row r="5193" customHeight="1" spans="1:2">
      <c r="A5193" s="64"/>
      <c r="B5193" s="68"/>
    </row>
    <row r="5194" customHeight="1" spans="1:2">
      <c r="A5194" s="64"/>
      <c r="B5194" s="68"/>
    </row>
    <row r="5195" customHeight="1" spans="1:2">
      <c r="A5195" s="64"/>
      <c r="B5195" s="68"/>
    </row>
    <row r="5196" customHeight="1" spans="1:2">
      <c r="A5196" s="64"/>
      <c r="B5196" s="68"/>
    </row>
    <row r="5197" customHeight="1" spans="1:2">
      <c r="A5197" s="64"/>
      <c r="B5197" s="68"/>
    </row>
    <row r="5198" customHeight="1" spans="1:2">
      <c r="A5198" s="64"/>
      <c r="B5198" s="68"/>
    </row>
    <row r="5199" customHeight="1" spans="1:2">
      <c r="A5199" s="64"/>
      <c r="B5199" s="68"/>
    </row>
    <row r="5200" customHeight="1" spans="1:2">
      <c r="A5200" s="64"/>
      <c r="B5200" s="68"/>
    </row>
    <row r="5201" customHeight="1" spans="1:2">
      <c r="A5201" s="64"/>
      <c r="B5201" s="68"/>
    </row>
    <row r="5202" customHeight="1" spans="1:2">
      <c r="A5202" s="64"/>
      <c r="B5202" s="68"/>
    </row>
    <row r="5203" customHeight="1" spans="1:2">
      <c r="A5203" s="64"/>
      <c r="B5203" s="68"/>
    </row>
    <row r="5204" customHeight="1" spans="1:2">
      <c r="A5204" s="64"/>
      <c r="B5204" s="68"/>
    </row>
    <row r="5205" customHeight="1" spans="1:2">
      <c r="A5205" s="64"/>
      <c r="B5205" s="68"/>
    </row>
    <row r="5206" customHeight="1" spans="1:2">
      <c r="A5206" s="64"/>
      <c r="B5206" s="68"/>
    </row>
    <row r="5207" customHeight="1" spans="1:2">
      <c r="A5207" s="64"/>
      <c r="B5207" s="68"/>
    </row>
    <row r="5208" customHeight="1" spans="1:2">
      <c r="A5208" s="64"/>
      <c r="B5208" s="68"/>
    </row>
    <row r="5209" customHeight="1" spans="1:2">
      <c r="A5209" s="64"/>
      <c r="B5209" s="68"/>
    </row>
    <row r="5210" customHeight="1" spans="1:2">
      <c r="A5210" s="64"/>
      <c r="B5210" s="68"/>
    </row>
    <row r="5211" customHeight="1" spans="1:2">
      <c r="A5211" s="64"/>
      <c r="B5211" s="68"/>
    </row>
    <row r="5212" customHeight="1" spans="1:2">
      <c r="A5212" s="64"/>
      <c r="B5212" s="68"/>
    </row>
    <row r="5213" customHeight="1" spans="1:2">
      <c r="A5213" s="64"/>
      <c r="B5213" s="68"/>
    </row>
    <row r="5214" customHeight="1" spans="1:2">
      <c r="A5214" s="64"/>
      <c r="B5214" s="68"/>
    </row>
    <row r="5215" customHeight="1" spans="1:2">
      <c r="A5215" s="64"/>
      <c r="B5215" s="68"/>
    </row>
    <row r="5216" customHeight="1" spans="1:2">
      <c r="A5216" s="64"/>
      <c r="B5216" s="68"/>
    </row>
    <row r="5217" customHeight="1" spans="1:2">
      <c r="A5217" s="64"/>
      <c r="B5217" s="68"/>
    </row>
    <row r="5218" customHeight="1" spans="1:2">
      <c r="A5218" s="64"/>
      <c r="B5218" s="68"/>
    </row>
    <row r="5219" customHeight="1" spans="1:2">
      <c r="A5219" s="64"/>
      <c r="B5219" s="68"/>
    </row>
    <row r="5220" customHeight="1" spans="1:2">
      <c r="A5220" s="64"/>
      <c r="B5220" s="68"/>
    </row>
    <row r="5221" customHeight="1" spans="1:2">
      <c r="A5221" s="64"/>
      <c r="B5221" s="68"/>
    </row>
    <row r="5222" customHeight="1" spans="1:2">
      <c r="A5222" s="64"/>
      <c r="B5222" s="68"/>
    </row>
    <row r="5223" customHeight="1" spans="1:2">
      <c r="A5223" s="64"/>
      <c r="B5223" s="68"/>
    </row>
    <row r="5224" customHeight="1" spans="1:2">
      <c r="A5224" s="64"/>
      <c r="B5224" s="68"/>
    </row>
    <row r="5225" customHeight="1" spans="1:2">
      <c r="A5225" s="64"/>
      <c r="B5225" s="68"/>
    </row>
    <row r="5226" customHeight="1" spans="1:2">
      <c r="A5226" s="64"/>
      <c r="B5226" s="68"/>
    </row>
    <row r="5227" customHeight="1" spans="1:2">
      <c r="A5227" s="64"/>
      <c r="B5227" s="68"/>
    </row>
    <row r="5228" customHeight="1" spans="1:2">
      <c r="A5228" s="64"/>
      <c r="B5228" s="68"/>
    </row>
    <row r="5229" customHeight="1" spans="1:2">
      <c r="A5229" s="64"/>
      <c r="B5229" s="68"/>
    </row>
    <row r="5230" customHeight="1" spans="1:2">
      <c r="A5230" s="64"/>
      <c r="B5230" s="68"/>
    </row>
    <row r="5231" customHeight="1" spans="1:2">
      <c r="A5231" s="64"/>
      <c r="B5231" s="68"/>
    </row>
    <row r="5232" customHeight="1" spans="1:2">
      <c r="A5232" s="64"/>
      <c r="B5232" s="68"/>
    </row>
    <row r="5233" customHeight="1" spans="1:2">
      <c r="A5233" s="64"/>
      <c r="B5233" s="68"/>
    </row>
    <row r="5234" customHeight="1" spans="1:2">
      <c r="A5234" s="64"/>
      <c r="B5234" s="68"/>
    </row>
    <row r="5235" customHeight="1" spans="1:2">
      <c r="A5235" s="64"/>
      <c r="B5235" s="68"/>
    </row>
    <row r="5236" customHeight="1" spans="1:2">
      <c r="A5236" s="64"/>
      <c r="B5236" s="68"/>
    </row>
    <row r="5237" customHeight="1" spans="1:2">
      <c r="A5237" s="64"/>
      <c r="B5237" s="68"/>
    </row>
    <row r="5238" customHeight="1" spans="1:2">
      <c r="A5238" s="64"/>
      <c r="B5238" s="68"/>
    </row>
    <row r="5239" customHeight="1" spans="1:2">
      <c r="A5239" s="64"/>
      <c r="B5239" s="68"/>
    </row>
    <row r="5240" customHeight="1" spans="1:2">
      <c r="A5240" s="64"/>
      <c r="B5240" s="68"/>
    </row>
    <row r="5241" customHeight="1" spans="1:2">
      <c r="A5241" s="64"/>
      <c r="B5241" s="68"/>
    </row>
    <row r="5242" customHeight="1" spans="1:2">
      <c r="A5242" s="64"/>
      <c r="B5242" s="68"/>
    </row>
    <row r="5243" customHeight="1" spans="1:2">
      <c r="A5243" s="64"/>
      <c r="B5243" s="68"/>
    </row>
    <row r="5244" customHeight="1" spans="1:2">
      <c r="A5244" s="64"/>
      <c r="B5244" s="68"/>
    </row>
    <row r="5245" customHeight="1" spans="1:2">
      <c r="A5245" s="64"/>
      <c r="B5245" s="68"/>
    </row>
    <row r="5246" customHeight="1" spans="1:2">
      <c r="A5246" s="64"/>
      <c r="B5246" s="68"/>
    </row>
    <row r="5247" customHeight="1" spans="1:2">
      <c r="A5247" s="64"/>
      <c r="B5247" s="68"/>
    </row>
    <row r="5248" customHeight="1" spans="1:2">
      <c r="A5248" s="64"/>
      <c r="B5248" s="68"/>
    </row>
    <row r="5249" customHeight="1" spans="1:2">
      <c r="A5249" s="64"/>
      <c r="B5249" s="68"/>
    </row>
    <row r="5250" customHeight="1" spans="1:2">
      <c r="A5250" s="64"/>
      <c r="B5250" s="68"/>
    </row>
    <row r="5251" customHeight="1" spans="1:2">
      <c r="A5251" s="64"/>
      <c r="B5251" s="68"/>
    </row>
    <row r="5252" customHeight="1" spans="1:2">
      <c r="A5252" s="64"/>
      <c r="B5252" s="68"/>
    </row>
    <row r="5253" customHeight="1" spans="1:2">
      <c r="A5253" s="64"/>
      <c r="B5253" s="68"/>
    </row>
    <row r="5254" customHeight="1" spans="1:2">
      <c r="A5254" s="64"/>
      <c r="B5254" s="68"/>
    </row>
    <row r="5255" customHeight="1" spans="1:2">
      <c r="A5255" s="64"/>
      <c r="B5255" s="68"/>
    </row>
    <row r="5256" customHeight="1" spans="1:2">
      <c r="A5256" s="64"/>
      <c r="B5256" s="68"/>
    </row>
    <row r="5257" customHeight="1" spans="1:2">
      <c r="A5257" s="64"/>
      <c r="B5257" s="68"/>
    </row>
    <row r="5258" customHeight="1" spans="1:2">
      <c r="A5258" s="64"/>
      <c r="B5258" s="68"/>
    </row>
    <row r="5259" customHeight="1" spans="1:2">
      <c r="A5259" s="64"/>
      <c r="B5259" s="68"/>
    </row>
    <row r="5260" customHeight="1" spans="1:2">
      <c r="A5260" s="64"/>
      <c r="B5260" s="68"/>
    </row>
    <row r="5261" customHeight="1" spans="1:2">
      <c r="A5261" s="64"/>
      <c r="B5261" s="68"/>
    </row>
    <row r="5262" customHeight="1" spans="1:2">
      <c r="A5262" s="64"/>
      <c r="B5262" s="68"/>
    </row>
    <row r="5263" customHeight="1" spans="1:2">
      <c r="A5263" s="64"/>
      <c r="B5263" s="68"/>
    </row>
    <row r="5264" customHeight="1" spans="1:2">
      <c r="A5264" s="64"/>
      <c r="B5264" s="68"/>
    </row>
    <row r="5265" customHeight="1" spans="1:2">
      <c r="A5265" s="64"/>
      <c r="B5265" s="68"/>
    </row>
    <row r="5266" customHeight="1" spans="1:2">
      <c r="A5266" s="64"/>
      <c r="B5266" s="68"/>
    </row>
    <row r="5267" customHeight="1" spans="1:2">
      <c r="A5267" s="64"/>
      <c r="B5267" s="68"/>
    </row>
    <row r="5268" customHeight="1" spans="1:2">
      <c r="A5268" s="64"/>
      <c r="B5268" s="68"/>
    </row>
    <row r="5269" customHeight="1" spans="1:2">
      <c r="A5269" s="64"/>
      <c r="B5269" s="68"/>
    </row>
    <row r="5270" customHeight="1" spans="1:2">
      <c r="A5270" s="64"/>
      <c r="B5270" s="68"/>
    </row>
    <row r="5271" customHeight="1" spans="1:2">
      <c r="A5271" s="64"/>
      <c r="B5271" s="68"/>
    </row>
    <row r="5272" customHeight="1" spans="1:2">
      <c r="A5272" s="64"/>
      <c r="B5272" s="68"/>
    </row>
    <row r="5273" customHeight="1" spans="1:2">
      <c r="A5273" s="64"/>
      <c r="B5273" s="68"/>
    </row>
    <row r="5274" customHeight="1" spans="1:2">
      <c r="A5274" s="64"/>
      <c r="B5274" s="68"/>
    </row>
    <row r="5275" customHeight="1" spans="1:2">
      <c r="A5275" s="64"/>
      <c r="B5275" s="68"/>
    </row>
    <row r="5276" customHeight="1" spans="1:2">
      <c r="A5276" s="64"/>
      <c r="B5276" s="68"/>
    </row>
    <row r="5277" customHeight="1" spans="1:2">
      <c r="A5277" s="64"/>
      <c r="B5277" s="68"/>
    </row>
    <row r="5278" customHeight="1" spans="1:2">
      <c r="A5278" s="64"/>
      <c r="B5278" s="68"/>
    </row>
    <row r="5279" customHeight="1" spans="1:2">
      <c r="A5279" s="64"/>
      <c r="B5279" s="68"/>
    </row>
    <row r="5280" customHeight="1" spans="1:2">
      <c r="A5280" s="64"/>
      <c r="B5280" s="68"/>
    </row>
    <row r="5281" customHeight="1" spans="1:2">
      <c r="A5281" s="64"/>
      <c r="B5281" s="68"/>
    </row>
    <row r="5282" customHeight="1" spans="1:2">
      <c r="A5282" s="64"/>
      <c r="B5282" s="68"/>
    </row>
    <row r="5283" customHeight="1" spans="1:2">
      <c r="A5283" s="64"/>
      <c r="B5283" s="68"/>
    </row>
    <row r="5284" customHeight="1" spans="1:2">
      <c r="A5284" s="64"/>
      <c r="B5284" s="68"/>
    </row>
    <row r="5285" customHeight="1" spans="1:2">
      <c r="A5285" s="64"/>
      <c r="B5285" s="68"/>
    </row>
    <row r="5286" customHeight="1" spans="1:2">
      <c r="A5286" s="64"/>
      <c r="B5286" s="68"/>
    </row>
    <row r="5287" customHeight="1" spans="1:2">
      <c r="A5287" s="64"/>
      <c r="B5287" s="68"/>
    </row>
    <row r="5288" customHeight="1" spans="1:2">
      <c r="A5288" s="64"/>
      <c r="B5288" s="68"/>
    </row>
    <row r="5289" customHeight="1" spans="1:2">
      <c r="A5289" s="64"/>
      <c r="B5289" s="68"/>
    </row>
    <row r="5290" customHeight="1" spans="1:2">
      <c r="A5290" s="64"/>
      <c r="B5290" s="68"/>
    </row>
    <row r="5291" customHeight="1" spans="1:2">
      <c r="A5291" s="64"/>
      <c r="B5291" s="68"/>
    </row>
    <row r="5292" customHeight="1" spans="1:2">
      <c r="A5292" s="64"/>
      <c r="B5292" s="68"/>
    </row>
    <row r="5293" customHeight="1" spans="1:2">
      <c r="A5293" s="64"/>
      <c r="B5293" s="68"/>
    </row>
    <row r="5294" customHeight="1" spans="1:2">
      <c r="A5294" s="64"/>
      <c r="B5294" s="68"/>
    </row>
    <row r="5295" customHeight="1" spans="1:2">
      <c r="A5295" s="64"/>
      <c r="B5295" s="68"/>
    </row>
    <row r="5296" customHeight="1" spans="1:2">
      <c r="A5296" s="64"/>
      <c r="B5296" s="68"/>
    </row>
    <row r="5297" customHeight="1" spans="1:2">
      <c r="A5297" s="64"/>
      <c r="B5297" s="68"/>
    </row>
    <row r="5298" customHeight="1" spans="1:2">
      <c r="A5298" s="64"/>
      <c r="B5298" s="68"/>
    </row>
    <row r="5299" customHeight="1" spans="1:2">
      <c r="A5299" s="64"/>
      <c r="B5299" s="68"/>
    </row>
    <row r="5300" customHeight="1" spans="1:2">
      <c r="A5300" s="64"/>
      <c r="B5300" s="68"/>
    </row>
    <row r="5301" customHeight="1" spans="1:2">
      <c r="A5301" s="64"/>
      <c r="B5301" s="68"/>
    </row>
    <row r="5302" customHeight="1" spans="1:2">
      <c r="A5302" s="64"/>
      <c r="B5302" s="68"/>
    </row>
    <row r="5303" customHeight="1" spans="1:2">
      <c r="A5303" s="64"/>
      <c r="B5303" s="68"/>
    </row>
    <row r="5304" customHeight="1" spans="1:2">
      <c r="A5304" s="64"/>
      <c r="B5304" s="68"/>
    </row>
    <row r="5305" customHeight="1" spans="1:2">
      <c r="A5305" s="64"/>
      <c r="B5305" s="68"/>
    </row>
    <row r="5306" customHeight="1" spans="1:2">
      <c r="A5306" s="64"/>
      <c r="B5306" s="68"/>
    </row>
    <row r="5307" customHeight="1" spans="1:2">
      <c r="A5307" s="64"/>
      <c r="B5307" s="68"/>
    </row>
    <row r="5308" customHeight="1" spans="1:2">
      <c r="A5308" s="64"/>
      <c r="B5308" s="68"/>
    </row>
    <row r="5309" customHeight="1" spans="1:2">
      <c r="A5309" s="64"/>
      <c r="B5309" s="68"/>
    </row>
    <row r="5310" customHeight="1" spans="1:2">
      <c r="A5310" s="64"/>
      <c r="B5310" s="68"/>
    </row>
    <row r="5311" customHeight="1" spans="1:2">
      <c r="A5311" s="64"/>
      <c r="B5311" s="68"/>
    </row>
    <row r="5312" customHeight="1" spans="1:2">
      <c r="A5312" s="64"/>
      <c r="B5312" s="68"/>
    </row>
    <row r="5313" customHeight="1" spans="1:2">
      <c r="A5313" s="64"/>
      <c r="B5313" s="68"/>
    </row>
    <row r="5314" customHeight="1" spans="1:2">
      <c r="A5314" s="64"/>
      <c r="B5314" s="68"/>
    </row>
    <row r="5315" customHeight="1" spans="1:2">
      <c r="A5315" s="64"/>
      <c r="B5315" s="68"/>
    </row>
    <row r="5316" customHeight="1" spans="1:2">
      <c r="A5316" s="64"/>
      <c r="B5316" s="68"/>
    </row>
    <row r="5317" customHeight="1" spans="1:2">
      <c r="A5317" s="64"/>
      <c r="B5317" s="68"/>
    </row>
    <row r="5318" customHeight="1" spans="1:2">
      <c r="A5318" s="64"/>
      <c r="B5318" s="68"/>
    </row>
    <row r="5319" customHeight="1" spans="1:2">
      <c r="A5319" s="64"/>
      <c r="B5319" s="68"/>
    </row>
    <row r="5320" customHeight="1" spans="1:2">
      <c r="A5320" s="64"/>
      <c r="B5320" s="68"/>
    </row>
    <row r="5321" customHeight="1" spans="1:2">
      <c r="A5321" s="64"/>
      <c r="B5321" s="68"/>
    </row>
    <row r="5322" customHeight="1" spans="1:2">
      <c r="A5322" s="64"/>
      <c r="B5322" s="68"/>
    </row>
    <row r="5323" customHeight="1" spans="1:2">
      <c r="A5323" s="64"/>
      <c r="B5323" s="68"/>
    </row>
    <row r="5324" customHeight="1" spans="1:2">
      <c r="A5324" s="64"/>
      <c r="B5324" s="68"/>
    </row>
    <row r="5325" customHeight="1" spans="1:2">
      <c r="A5325" s="64"/>
      <c r="B5325" s="68"/>
    </row>
    <row r="5326" customHeight="1" spans="1:2">
      <c r="A5326" s="64"/>
      <c r="B5326" s="68"/>
    </row>
    <row r="5327" customHeight="1" spans="1:2">
      <c r="A5327" s="64"/>
      <c r="B5327" s="68"/>
    </row>
    <row r="5328" customHeight="1" spans="1:2">
      <c r="A5328" s="64"/>
      <c r="B5328" s="68"/>
    </row>
    <row r="5329" customHeight="1" spans="1:2">
      <c r="A5329" s="64"/>
      <c r="B5329" s="68"/>
    </row>
    <row r="5330" customHeight="1" spans="1:2">
      <c r="A5330" s="64"/>
      <c r="B5330" s="68"/>
    </row>
    <row r="5331" customHeight="1" spans="1:2">
      <c r="A5331" s="64"/>
      <c r="B5331" s="68"/>
    </row>
    <row r="5332" customHeight="1" spans="1:2">
      <c r="A5332" s="64"/>
      <c r="B5332" s="68"/>
    </row>
    <row r="5333" customHeight="1" spans="1:2">
      <c r="A5333" s="64"/>
      <c r="B5333" s="68"/>
    </row>
    <row r="5334" customHeight="1" spans="1:2">
      <c r="A5334" s="64"/>
      <c r="B5334" s="68"/>
    </row>
    <row r="5335" customHeight="1" spans="1:2">
      <c r="A5335" s="64"/>
      <c r="B5335" s="68"/>
    </row>
    <row r="5336" customHeight="1" spans="1:2">
      <c r="A5336" s="64"/>
      <c r="B5336" s="68"/>
    </row>
    <row r="5337" customHeight="1" spans="1:2">
      <c r="A5337" s="64"/>
      <c r="B5337" s="68"/>
    </row>
    <row r="5338" customHeight="1" spans="1:2">
      <c r="A5338" s="64"/>
      <c r="B5338" s="68"/>
    </row>
    <row r="5339" customHeight="1" spans="1:2">
      <c r="A5339" s="64"/>
      <c r="B5339" s="68"/>
    </row>
    <row r="5340" customHeight="1" spans="1:2">
      <c r="A5340" s="64"/>
      <c r="B5340" s="68"/>
    </row>
    <row r="5341" customHeight="1" spans="1:2">
      <c r="A5341" s="64"/>
      <c r="B5341" s="68"/>
    </row>
    <row r="5342" customHeight="1" spans="1:2">
      <c r="A5342" s="64"/>
      <c r="B5342" s="68"/>
    </row>
    <row r="5343" customHeight="1" spans="1:2">
      <c r="A5343" s="64"/>
      <c r="B5343" s="68"/>
    </row>
    <row r="5344" customHeight="1" spans="1:2">
      <c r="A5344" s="64"/>
      <c r="B5344" s="68"/>
    </row>
    <row r="5345" customHeight="1" spans="1:2">
      <c r="A5345" s="64"/>
      <c r="B5345" s="68"/>
    </row>
    <row r="5346" customHeight="1" spans="1:2">
      <c r="A5346" s="64"/>
      <c r="B5346" s="68"/>
    </row>
    <row r="5347" customHeight="1" spans="1:2">
      <c r="A5347" s="64"/>
      <c r="B5347" s="68"/>
    </row>
    <row r="5348" customHeight="1" spans="1:2">
      <c r="A5348" s="64"/>
      <c r="B5348" s="68"/>
    </row>
    <row r="5349" customHeight="1" spans="1:2">
      <c r="A5349" s="64"/>
      <c r="B5349" s="68"/>
    </row>
    <row r="5350" customHeight="1" spans="1:2">
      <c r="A5350" s="64"/>
      <c r="B5350" s="68"/>
    </row>
    <row r="5351" customHeight="1" spans="1:2">
      <c r="A5351" s="64"/>
      <c r="B5351" s="68"/>
    </row>
    <row r="5352" customHeight="1" spans="1:2">
      <c r="A5352" s="64"/>
      <c r="B5352" s="68"/>
    </row>
    <row r="5353" customHeight="1" spans="1:2">
      <c r="A5353" s="64"/>
      <c r="B5353" s="68"/>
    </row>
    <row r="5354" customHeight="1" spans="1:2">
      <c r="A5354" s="64"/>
      <c r="B5354" s="68"/>
    </row>
    <row r="5355" customHeight="1" spans="1:2">
      <c r="A5355" s="64"/>
      <c r="B5355" s="68"/>
    </row>
    <row r="5356" customHeight="1" spans="1:2">
      <c r="A5356" s="64"/>
      <c r="B5356" s="68"/>
    </row>
    <row r="5357" customHeight="1" spans="1:2">
      <c r="A5357" s="64"/>
      <c r="B5357" s="68"/>
    </row>
    <row r="5358" customHeight="1" spans="1:2">
      <c r="A5358" s="64"/>
      <c r="B5358" s="68"/>
    </row>
    <row r="5359" customHeight="1" spans="1:2">
      <c r="A5359" s="64"/>
      <c r="B5359" s="68"/>
    </row>
    <row r="5360" customHeight="1" spans="1:2">
      <c r="A5360" s="64"/>
      <c r="B5360" s="68"/>
    </row>
    <row r="5361" customHeight="1" spans="1:2">
      <c r="A5361" s="64"/>
      <c r="B5361" s="68"/>
    </row>
    <row r="5362" customHeight="1" spans="1:2">
      <c r="A5362" s="64"/>
      <c r="B5362" s="68"/>
    </row>
    <row r="5363" customHeight="1" spans="1:2">
      <c r="A5363" s="64"/>
      <c r="B5363" s="68"/>
    </row>
    <row r="5364" customHeight="1" spans="1:2">
      <c r="A5364" s="64"/>
      <c r="B5364" s="68"/>
    </row>
    <row r="5365" customHeight="1" spans="1:2">
      <c r="A5365" s="64"/>
      <c r="B5365" s="68"/>
    </row>
    <row r="5366" customHeight="1" spans="1:2">
      <c r="A5366" s="64"/>
      <c r="B5366" s="68"/>
    </row>
    <row r="5367" customHeight="1" spans="1:2">
      <c r="A5367" s="64"/>
      <c r="B5367" s="68"/>
    </row>
    <row r="5368" customHeight="1" spans="1:2">
      <c r="A5368" s="64"/>
      <c r="B5368" s="68"/>
    </row>
    <row r="5369" customHeight="1" spans="1:2">
      <c r="A5369" s="64"/>
      <c r="B5369" s="68"/>
    </row>
    <row r="5370" customHeight="1" spans="1:2">
      <c r="A5370" s="64"/>
      <c r="B5370" s="68"/>
    </row>
    <row r="5371" customHeight="1" spans="1:2">
      <c r="A5371" s="64"/>
      <c r="B5371" s="68"/>
    </row>
    <row r="5372" customHeight="1" spans="1:2">
      <c r="A5372" s="64"/>
      <c r="B5372" s="68"/>
    </row>
    <row r="5373" customHeight="1" spans="1:2">
      <c r="A5373" s="64"/>
      <c r="B5373" s="68"/>
    </row>
    <row r="5374" customHeight="1" spans="1:2">
      <c r="A5374" s="64"/>
      <c r="B5374" s="68"/>
    </row>
    <row r="5375" customHeight="1" spans="1:2">
      <c r="A5375" s="64"/>
      <c r="B5375" s="68"/>
    </row>
    <row r="5376" customHeight="1" spans="1:2">
      <c r="A5376" s="64"/>
      <c r="B5376" s="68"/>
    </row>
    <row r="5377" customHeight="1" spans="1:2">
      <c r="A5377" s="64"/>
      <c r="B5377" s="68"/>
    </row>
    <row r="5378" customHeight="1" spans="1:2">
      <c r="A5378" s="64"/>
      <c r="B5378" s="68"/>
    </row>
    <row r="5379" customHeight="1" spans="1:2">
      <c r="A5379" s="64"/>
      <c r="B5379" s="68"/>
    </row>
    <row r="5380" customHeight="1" spans="1:2">
      <c r="A5380" s="64"/>
      <c r="B5380" s="68"/>
    </row>
    <row r="5381" customHeight="1" spans="1:2">
      <c r="A5381" s="64"/>
      <c r="B5381" s="68"/>
    </row>
    <row r="5382" customHeight="1" spans="1:2">
      <c r="A5382" s="64"/>
      <c r="B5382" s="68"/>
    </row>
    <row r="5383" customHeight="1" spans="1:2">
      <c r="A5383" s="64"/>
      <c r="B5383" s="68"/>
    </row>
    <row r="5384" customHeight="1" spans="1:2">
      <c r="A5384" s="64"/>
      <c r="B5384" s="68"/>
    </row>
    <row r="5385" customHeight="1" spans="1:2">
      <c r="A5385" s="64"/>
      <c r="B5385" s="68"/>
    </row>
    <row r="5386" customHeight="1" spans="1:2">
      <c r="A5386" s="64"/>
      <c r="B5386" s="68"/>
    </row>
    <row r="5387" customHeight="1" spans="1:2">
      <c r="A5387" s="64"/>
      <c r="B5387" s="68"/>
    </row>
    <row r="5388" customHeight="1" spans="1:2">
      <c r="A5388" s="64"/>
      <c r="B5388" s="68"/>
    </row>
    <row r="5389" customHeight="1" spans="1:2">
      <c r="A5389" s="64"/>
      <c r="B5389" s="68"/>
    </row>
    <row r="5390" customHeight="1" spans="1:2">
      <c r="A5390" s="64"/>
      <c r="B5390" s="68"/>
    </row>
    <row r="5391" customHeight="1" spans="1:2">
      <c r="A5391" s="64"/>
      <c r="B5391" s="68"/>
    </row>
    <row r="5392" customHeight="1" spans="1:2">
      <c r="A5392" s="64"/>
      <c r="B5392" s="68"/>
    </row>
    <row r="5393" customHeight="1" spans="1:2">
      <c r="A5393" s="64"/>
      <c r="B5393" s="68"/>
    </row>
    <row r="5394" customHeight="1" spans="1:2">
      <c r="A5394" s="64"/>
      <c r="B5394" s="68"/>
    </row>
    <row r="5395" customHeight="1" spans="1:2">
      <c r="A5395" s="64"/>
      <c r="B5395" s="68"/>
    </row>
    <row r="5396" customHeight="1" spans="1:2">
      <c r="A5396" s="64"/>
      <c r="B5396" s="68"/>
    </row>
    <row r="5397" customHeight="1" spans="1:2">
      <c r="A5397" s="64"/>
      <c r="B5397" s="68"/>
    </row>
    <row r="5398" customHeight="1" spans="1:2">
      <c r="A5398" s="64"/>
      <c r="B5398" s="68"/>
    </row>
    <row r="5399" customHeight="1" spans="1:2">
      <c r="A5399" s="64"/>
      <c r="B5399" s="68"/>
    </row>
    <row r="5400" customHeight="1" spans="1:2">
      <c r="A5400" s="64"/>
      <c r="B5400" s="68"/>
    </row>
    <row r="5401" customHeight="1" spans="1:2">
      <c r="A5401" s="64"/>
      <c r="B5401" s="68"/>
    </row>
    <row r="5402" customHeight="1" spans="1:2">
      <c r="A5402" s="64"/>
      <c r="B5402" s="68"/>
    </row>
    <row r="5403" customHeight="1" spans="1:2">
      <c r="A5403" s="64"/>
      <c r="B5403" s="68"/>
    </row>
    <row r="5404" customHeight="1" spans="1:2">
      <c r="A5404" s="64"/>
      <c r="B5404" s="68"/>
    </row>
    <row r="5405" customHeight="1" spans="1:2">
      <c r="A5405" s="64"/>
      <c r="B5405" s="68"/>
    </row>
    <row r="5406" customHeight="1" spans="1:2">
      <c r="A5406" s="64"/>
      <c r="B5406" s="68"/>
    </row>
    <row r="5407" customHeight="1" spans="1:2">
      <c r="A5407" s="64"/>
      <c r="B5407" s="68"/>
    </row>
    <row r="5408" customHeight="1" spans="1:2">
      <c r="A5408" s="64"/>
      <c r="B5408" s="68"/>
    </row>
    <row r="5409" customHeight="1" spans="1:2">
      <c r="A5409" s="64"/>
      <c r="B5409" s="68"/>
    </row>
    <row r="5410" customHeight="1" spans="1:2">
      <c r="A5410" s="64"/>
      <c r="B5410" s="68"/>
    </row>
    <row r="5411" customHeight="1" spans="1:2">
      <c r="A5411" s="64"/>
      <c r="B5411" s="68"/>
    </row>
    <row r="5412" customHeight="1" spans="1:2">
      <c r="A5412" s="64"/>
      <c r="B5412" s="68"/>
    </row>
    <row r="5413" customHeight="1" spans="1:2">
      <c r="A5413" s="64"/>
      <c r="B5413" s="68"/>
    </row>
    <row r="5414" customHeight="1" spans="1:2">
      <c r="A5414" s="64"/>
      <c r="B5414" s="68"/>
    </row>
    <row r="5415" customHeight="1" spans="1:2">
      <c r="A5415" s="64"/>
      <c r="B5415" s="68"/>
    </row>
    <row r="5416" customHeight="1" spans="1:2">
      <c r="A5416" s="64"/>
      <c r="B5416" s="68"/>
    </row>
    <row r="5417" customHeight="1" spans="1:2">
      <c r="A5417" s="64"/>
      <c r="B5417" s="68"/>
    </row>
    <row r="5418" customHeight="1" spans="1:2">
      <c r="A5418" s="64"/>
      <c r="B5418" s="68"/>
    </row>
    <row r="5419" customHeight="1" spans="1:2">
      <c r="A5419" s="64"/>
      <c r="B5419" s="68"/>
    </row>
    <row r="5420" customHeight="1" spans="1:2">
      <c r="A5420" s="64"/>
      <c r="B5420" s="68"/>
    </row>
    <row r="5421" customHeight="1" spans="1:2">
      <c r="A5421" s="64"/>
      <c r="B5421" s="68"/>
    </row>
    <row r="5422" customHeight="1" spans="1:2">
      <c r="A5422" s="64"/>
      <c r="B5422" s="68"/>
    </row>
    <row r="5423" customHeight="1" spans="1:2">
      <c r="A5423" s="64"/>
      <c r="B5423" s="68"/>
    </row>
    <row r="5424" customHeight="1" spans="1:2">
      <c r="A5424" s="64"/>
      <c r="B5424" s="68"/>
    </row>
    <row r="5425" customHeight="1" spans="1:2">
      <c r="A5425" s="64"/>
      <c r="B5425" s="68"/>
    </row>
    <row r="5426" customHeight="1" spans="1:2">
      <c r="A5426" s="64"/>
      <c r="B5426" s="68"/>
    </row>
    <row r="5427" customHeight="1" spans="1:2">
      <c r="A5427" s="64"/>
      <c r="B5427" s="68"/>
    </row>
    <row r="5428" customHeight="1" spans="1:2">
      <c r="A5428" s="64"/>
      <c r="B5428" s="68"/>
    </row>
    <row r="5429" customHeight="1" spans="1:2">
      <c r="A5429" s="64"/>
      <c r="B5429" s="68"/>
    </row>
    <row r="5430" customHeight="1" spans="1:2">
      <c r="A5430" s="64"/>
      <c r="B5430" s="68"/>
    </row>
    <row r="5431" customHeight="1" spans="1:2">
      <c r="A5431" s="64"/>
      <c r="B5431" s="68"/>
    </row>
    <row r="5432" customHeight="1" spans="1:2">
      <c r="A5432" s="64"/>
      <c r="B5432" s="68"/>
    </row>
    <row r="5433" customHeight="1" spans="1:2">
      <c r="A5433" s="64"/>
      <c r="B5433" s="68"/>
    </row>
    <row r="5434" customHeight="1" spans="1:2">
      <c r="A5434" s="64"/>
      <c r="B5434" s="68"/>
    </row>
    <row r="5435" customHeight="1" spans="1:2">
      <c r="A5435" s="64"/>
      <c r="B5435" s="68"/>
    </row>
    <row r="5436" customHeight="1" spans="1:2">
      <c r="A5436" s="64"/>
      <c r="B5436" s="68"/>
    </row>
    <row r="5437" customHeight="1" spans="1:2">
      <c r="A5437" s="64"/>
      <c r="B5437" s="68"/>
    </row>
    <row r="5438" customHeight="1" spans="1:2">
      <c r="A5438" s="64"/>
      <c r="B5438" s="68"/>
    </row>
    <row r="5439" customHeight="1" spans="1:2">
      <c r="A5439" s="64"/>
      <c r="B5439" s="68"/>
    </row>
    <row r="5440" customHeight="1" spans="1:2">
      <c r="A5440" s="64"/>
      <c r="B5440" s="68"/>
    </row>
    <row r="5441" customHeight="1" spans="1:2">
      <c r="A5441" s="64"/>
      <c r="B5441" s="68"/>
    </row>
    <row r="5442" customHeight="1" spans="1:2">
      <c r="A5442" s="64"/>
      <c r="B5442" s="68"/>
    </row>
    <row r="5443" customHeight="1" spans="1:2">
      <c r="A5443" s="64"/>
      <c r="B5443" s="68"/>
    </row>
    <row r="5444" customHeight="1" spans="1:2">
      <c r="A5444" s="64"/>
      <c r="B5444" s="68"/>
    </row>
    <row r="5445" customHeight="1" spans="1:2">
      <c r="A5445" s="64"/>
      <c r="B5445" s="68"/>
    </row>
    <row r="5446" customHeight="1" spans="1:2">
      <c r="A5446" s="64"/>
      <c r="B5446" s="68"/>
    </row>
    <row r="5447" customHeight="1" spans="1:2">
      <c r="A5447" s="64"/>
      <c r="B5447" s="68"/>
    </row>
    <row r="5448" customHeight="1" spans="1:2">
      <c r="A5448" s="64"/>
      <c r="B5448" s="68"/>
    </row>
    <row r="5449" customHeight="1" spans="1:2">
      <c r="A5449" s="64"/>
      <c r="B5449" s="68"/>
    </row>
    <row r="5450" customHeight="1" spans="1:2">
      <c r="A5450" s="64"/>
      <c r="B5450" s="68"/>
    </row>
    <row r="5451" customHeight="1" spans="1:2">
      <c r="A5451" s="64"/>
      <c r="B5451" s="68"/>
    </row>
    <row r="5452" customHeight="1" spans="1:2">
      <c r="A5452" s="64"/>
      <c r="B5452" s="68"/>
    </row>
    <row r="5453" customHeight="1" spans="1:2">
      <c r="A5453" s="64"/>
      <c r="B5453" s="68"/>
    </row>
    <row r="5454" customHeight="1" spans="1:2">
      <c r="A5454" s="64"/>
      <c r="B5454" s="68"/>
    </row>
    <row r="5455" customHeight="1" spans="1:2">
      <c r="A5455" s="64"/>
      <c r="B5455" s="68"/>
    </row>
    <row r="5456" customHeight="1" spans="1:2">
      <c r="A5456" s="64"/>
      <c r="B5456" s="68"/>
    </row>
    <row r="5457" customHeight="1" spans="1:2">
      <c r="A5457" s="64"/>
      <c r="B5457" s="68"/>
    </row>
    <row r="5458" customHeight="1" spans="1:2">
      <c r="A5458" s="64"/>
      <c r="B5458" s="68"/>
    </row>
    <row r="5459" customHeight="1" spans="1:2">
      <c r="A5459" s="64"/>
      <c r="B5459" s="68"/>
    </row>
    <row r="5460" customHeight="1" spans="1:2">
      <c r="A5460" s="64"/>
      <c r="B5460" s="68"/>
    </row>
    <row r="5461" customHeight="1" spans="1:2">
      <c r="A5461" s="64"/>
      <c r="B5461" s="68"/>
    </row>
    <row r="5462" customHeight="1" spans="1:2">
      <c r="A5462" s="64"/>
      <c r="B5462" s="68"/>
    </row>
    <row r="5463" customHeight="1" spans="1:2">
      <c r="A5463" s="64"/>
      <c r="B5463" s="68"/>
    </row>
    <row r="5464" customHeight="1" spans="1:2">
      <c r="A5464" s="64"/>
      <c r="B5464" s="68"/>
    </row>
    <row r="5465" customHeight="1" spans="1:2">
      <c r="A5465" s="64"/>
      <c r="B5465" s="68"/>
    </row>
    <row r="5466" customHeight="1" spans="1:2">
      <c r="A5466" s="64"/>
      <c r="B5466" s="68"/>
    </row>
    <row r="5467" customHeight="1" spans="1:2">
      <c r="A5467" s="64"/>
      <c r="B5467" s="68"/>
    </row>
    <row r="5468" customHeight="1" spans="1:2">
      <c r="A5468" s="64"/>
      <c r="B5468" s="68"/>
    </row>
    <row r="5469" customHeight="1" spans="1:2">
      <c r="A5469" s="64"/>
      <c r="B5469" s="68"/>
    </row>
    <row r="5470" customHeight="1" spans="1:2">
      <c r="A5470" s="64"/>
      <c r="B5470" s="68"/>
    </row>
    <row r="5471" customHeight="1" spans="1:2">
      <c r="A5471" s="64"/>
      <c r="B5471" s="68"/>
    </row>
    <row r="5472" customHeight="1" spans="1:2">
      <c r="A5472" s="64"/>
      <c r="B5472" s="68"/>
    </row>
    <row r="5473" customHeight="1" spans="1:2">
      <c r="A5473" s="64"/>
      <c r="B5473" s="68"/>
    </row>
    <row r="5474" customHeight="1" spans="1:2">
      <c r="A5474" s="64"/>
      <c r="B5474" s="68"/>
    </row>
    <row r="5475" customHeight="1" spans="1:2">
      <c r="A5475" s="64"/>
      <c r="B5475" s="68"/>
    </row>
    <row r="5476" customHeight="1" spans="1:2">
      <c r="A5476" s="64"/>
      <c r="B5476" s="68"/>
    </row>
    <row r="5477" customHeight="1" spans="1:2">
      <c r="A5477" s="64"/>
      <c r="B5477" s="68"/>
    </row>
    <row r="5478" customHeight="1" spans="1:2">
      <c r="A5478" s="64"/>
      <c r="B5478" s="68"/>
    </row>
    <row r="5479" customHeight="1" spans="1:2">
      <c r="A5479" s="64"/>
      <c r="B5479" s="68"/>
    </row>
    <row r="5480" customHeight="1" spans="1:2">
      <c r="A5480" s="64"/>
      <c r="B5480" s="68"/>
    </row>
    <row r="5481" customHeight="1" spans="1:2">
      <c r="A5481" s="64"/>
      <c r="B5481" s="68"/>
    </row>
    <row r="5482" customHeight="1" spans="1:2">
      <c r="A5482" s="64"/>
      <c r="B5482" s="68"/>
    </row>
    <row r="5483" customHeight="1" spans="1:2">
      <c r="A5483" s="64"/>
      <c r="B5483" s="68"/>
    </row>
    <row r="5484" customHeight="1" spans="1:2">
      <c r="A5484" s="64"/>
      <c r="B5484" s="68"/>
    </row>
    <row r="5485" customHeight="1" spans="1:2">
      <c r="A5485" s="64"/>
      <c r="B5485" s="68"/>
    </row>
    <row r="5486" customHeight="1" spans="1:2">
      <c r="A5486" s="64"/>
      <c r="B5486" s="68"/>
    </row>
    <row r="5487" customHeight="1" spans="1:2">
      <c r="A5487" s="64"/>
      <c r="B5487" s="68"/>
    </row>
    <row r="5488" customHeight="1" spans="1:2">
      <c r="A5488" s="64"/>
      <c r="B5488" s="68"/>
    </row>
    <row r="5489" customHeight="1" spans="1:2">
      <c r="A5489" s="64"/>
      <c r="B5489" s="68"/>
    </row>
    <row r="5490" customHeight="1" spans="1:2">
      <c r="A5490" s="64"/>
      <c r="B5490" s="68"/>
    </row>
    <row r="5491" customHeight="1" spans="1:2">
      <c r="A5491" s="64"/>
      <c r="B5491" s="68"/>
    </row>
    <row r="5492" customHeight="1" spans="1:2">
      <c r="A5492" s="64"/>
      <c r="B5492" s="68"/>
    </row>
    <row r="5493" customHeight="1" spans="1:2">
      <c r="A5493" s="64"/>
      <c r="B5493" s="68"/>
    </row>
    <row r="5494" customHeight="1" spans="1:2">
      <c r="A5494" s="64"/>
      <c r="B5494" s="68"/>
    </row>
    <row r="5495" customHeight="1" spans="1:2">
      <c r="A5495" s="64"/>
      <c r="B5495" s="68"/>
    </row>
    <row r="5496" customHeight="1" spans="1:2">
      <c r="A5496" s="64"/>
      <c r="B5496" s="68"/>
    </row>
    <row r="5497" customHeight="1" spans="1:2">
      <c r="A5497" s="64"/>
      <c r="B5497" s="68"/>
    </row>
    <row r="5498" customHeight="1" spans="1:2">
      <c r="A5498" s="64"/>
      <c r="B5498" s="68"/>
    </row>
    <row r="5499" customHeight="1" spans="1:2">
      <c r="A5499" s="64"/>
      <c r="B5499" s="68"/>
    </row>
    <row r="5500" customHeight="1" spans="1:2">
      <c r="A5500" s="64"/>
      <c r="B5500" s="68"/>
    </row>
    <row r="5501" customHeight="1" spans="1:2">
      <c r="A5501" s="64"/>
      <c r="B5501" s="68"/>
    </row>
    <row r="5502" customHeight="1" spans="1:2">
      <c r="A5502" s="64"/>
      <c r="B5502" s="68"/>
    </row>
    <row r="5503" customHeight="1" spans="1:2">
      <c r="A5503" s="64"/>
      <c r="B5503" s="68"/>
    </row>
    <row r="5504" customHeight="1" spans="1:2">
      <c r="A5504" s="64"/>
      <c r="B5504" s="68"/>
    </row>
    <row r="5505" customHeight="1" spans="1:2">
      <c r="A5505" s="64"/>
      <c r="B5505" s="68"/>
    </row>
    <row r="5506" customHeight="1" spans="1:2">
      <c r="A5506" s="64"/>
      <c r="B5506" s="68"/>
    </row>
    <row r="5507" customHeight="1" spans="1:2">
      <c r="A5507" s="64"/>
      <c r="B5507" s="68"/>
    </row>
    <row r="5508" customHeight="1" spans="1:2">
      <c r="A5508" s="64"/>
      <c r="B5508" s="68"/>
    </row>
    <row r="5509" customHeight="1" spans="1:2">
      <c r="A5509" s="64"/>
      <c r="B5509" s="68"/>
    </row>
    <row r="5510" customHeight="1" spans="1:2">
      <c r="A5510" s="64"/>
      <c r="B5510" s="68"/>
    </row>
    <row r="5511" customHeight="1" spans="1:2">
      <c r="A5511" s="64"/>
      <c r="B5511" s="68"/>
    </row>
    <row r="5512" customHeight="1" spans="1:2">
      <c r="A5512" s="64"/>
      <c r="B5512" s="68"/>
    </row>
    <row r="5513" customHeight="1" spans="1:2">
      <c r="A5513" s="64"/>
      <c r="B5513" s="68"/>
    </row>
    <row r="5514" customHeight="1" spans="1:2">
      <c r="A5514" s="64"/>
      <c r="B5514" s="68"/>
    </row>
    <row r="5515" customHeight="1" spans="1:2">
      <c r="A5515" s="64"/>
      <c r="B5515" s="68"/>
    </row>
    <row r="5516" customHeight="1" spans="1:2">
      <c r="A5516" s="64"/>
      <c r="B5516" s="68"/>
    </row>
    <row r="5517" customHeight="1" spans="1:2">
      <c r="A5517" s="64"/>
      <c r="B5517" s="68"/>
    </row>
    <row r="5518" customHeight="1" spans="1:2">
      <c r="A5518" s="64"/>
      <c r="B5518" s="68"/>
    </row>
    <row r="5519" customHeight="1" spans="1:2">
      <c r="A5519" s="64"/>
      <c r="B5519" s="68"/>
    </row>
    <row r="5520" customHeight="1" spans="1:2">
      <c r="A5520" s="64"/>
      <c r="B5520" s="68"/>
    </row>
    <row r="5521" customHeight="1" spans="1:2">
      <c r="A5521" s="64"/>
      <c r="B5521" s="68"/>
    </row>
    <row r="5522" customHeight="1" spans="1:2">
      <c r="A5522" s="64"/>
      <c r="B5522" s="68"/>
    </row>
    <row r="5523" customHeight="1" spans="1:2">
      <c r="A5523" s="64"/>
      <c r="B5523" s="68"/>
    </row>
    <row r="5524" customHeight="1" spans="1:2">
      <c r="A5524" s="64"/>
      <c r="B5524" s="68"/>
    </row>
    <row r="5525" customHeight="1" spans="1:2">
      <c r="A5525" s="64"/>
      <c r="B5525" s="68"/>
    </row>
    <row r="5526" customHeight="1" spans="1:2">
      <c r="A5526" s="64"/>
      <c r="B5526" s="68"/>
    </row>
    <row r="5527" customHeight="1" spans="1:2">
      <c r="A5527" s="64"/>
      <c r="B5527" s="68"/>
    </row>
    <row r="5528" customHeight="1" spans="1:2">
      <c r="A5528" s="64"/>
      <c r="B5528" s="68"/>
    </row>
    <row r="5529" customHeight="1" spans="1:2">
      <c r="A5529" s="64"/>
      <c r="B5529" s="68"/>
    </row>
    <row r="5530" customHeight="1" spans="1:2">
      <c r="A5530" s="64"/>
      <c r="B5530" s="68"/>
    </row>
    <row r="5531" customHeight="1" spans="1:2">
      <c r="A5531" s="64"/>
      <c r="B5531" s="68"/>
    </row>
    <row r="5532" customHeight="1" spans="1:2">
      <c r="A5532" s="64"/>
      <c r="B5532" s="68"/>
    </row>
    <row r="5533" customHeight="1" spans="1:2">
      <c r="A5533" s="64"/>
      <c r="B5533" s="68"/>
    </row>
    <row r="5534" customHeight="1" spans="1:2">
      <c r="A5534" s="64"/>
      <c r="B5534" s="68"/>
    </row>
    <row r="5535" customHeight="1" spans="1:2">
      <c r="A5535" s="64"/>
      <c r="B5535" s="68"/>
    </row>
    <row r="5536" customHeight="1" spans="1:2">
      <c r="A5536" s="64"/>
      <c r="B5536" s="68"/>
    </row>
    <row r="5537" customHeight="1" spans="1:2">
      <c r="A5537" s="64"/>
      <c r="B5537" s="68"/>
    </row>
    <row r="5538" customHeight="1" spans="1:2">
      <c r="A5538" s="64"/>
      <c r="B5538" s="68"/>
    </row>
    <row r="5539" customHeight="1" spans="1:2">
      <c r="A5539" s="64"/>
      <c r="B5539" s="68"/>
    </row>
    <row r="5540" customHeight="1" spans="1:2">
      <c r="A5540" s="64"/>
      <c r="B5540" s="68"/>
    </row>
    <row r="5541" customHeight="1" spans="1:2">
      <c r="A5541" s="64"/>
      <c r="B5541" s="68"/>
    </row>
    <row r="5542" customHeight="1" spans="1:2">
      <c r="A5542" s="64"/>
      <c r="B5542" s="68"/>
    </row>
    <row r="5543" customHeight="1" spans="1:2">
      <c r="A5543" s="64"/>
      <c r="B5543" s="68"/>
    </row>
    <row r="5544" customHeight="1" spans="1:2">
      <c r="A5544" s="64"/>
      <c r="B5544" s="68"/>
    </row>
    <row r="5545" customHeight="1" spans="1:2">
      <c r="A5545" s="64"/>
      <c r="B5545" s="68"/>
    </row>
    <row r="5546" customHeight="1" spans="1:2">
      <c r="A5546" s="64"/>
      <c r="B5546" s="68"/>
    </row>
    <row r="5547" customHeight="1" spans="1:2">
      <c r="A5547" s="64"/>
      <c r="B5547" s="68"/>
    </row>
    <row r="5548" customHeight="1" spans="1:2">
      <c r="A5548" s="64"/>
      <c r="B5548" s="68"/>
    </row>
    <row r="5549" customHeight="1" spans="1:2">
      <c r="A5549" s="64"/>
      <c r="B5549" s="68"/>
    </row>
    <row r="5550" customHeight="1" spans="1:2">
      <c r="A5550" s="64"/>
      <c r="B5550" s="68"/>
    </row>
    <row r="5551" customHeight="1" spans="1:2">
      <c r="A5551" s="64"/>
      <c r="B5551" s="68"/>
    </row>
    <row r="5552" customHeight="1" spans="1:2">
      <c r="A5552" s="64"/>
      <c r="B5552" s="68"/>
    </row>
    <row r="5553" customHeight="1" spans="1:2">
      <c r="A5553" s="64"/>
      <c r="B5553" s="68"/>
    </row>
    <row r="5554" customHeight="1" spans="1:2">
      <c r="A5554" s="64"/>
      <c r="B5554" s="68"/>
    </row>
    <row r="5555" customHeight="1" spans="1:2">
      <c r="A5555" s="64"/>
      <c r="B5555" s="68"/>
    </row>
    <row r="5556" customHeight="1" spans="1:2">
      <c r="A5556" s="64"/>
      <c r="B5556" s="68"/>
    </row>
    <row r="5557" customHeight="1" spans="1:2">
      <c r="A5557" s="64"/>
      <c r="B5557" s="68"/>
    </row>
    <row r="5558" customHeight="1" spans="1:2">
      <c r="A5558" s="64"/>
      <c r="B5558" s="68"/>
    </row>
    <row r="5559" customHeight="1" spans="1:2">
      <c r="A5559" s="64"/>
      <c r="B5559" s="68"/>
    </row>
    <row r="5560" customHeight="1" spans="1:2">
      <c r="A5560" s="64"/>
      <c r="B5560" s="68"/>
    </row>
    <row r="5561" customHeight="1" spans="1:2">
      <c r="A5561" s="64"/>
      <c r="B5561" s="68"/>
    </row>
    <row r="5562" customHeight="1" spans="1:2">
      <c r="A5562" s="64"/>
      <c r="B5562" s="68"/>
    </row>
    <row r="5563" customHeight="1" spans="1:2">
      <c r="A5563" s="64"/>
      <c r="B5563" s="68"/>
    </row>
    <row r="5564" customHeight="1" spans="1:2">
      <c r="A5564" s="64"/>
      <c r="B5564" s="68"/>
    </row>
    <row r="5565" customHeight="1" spans="1:2">
      <c r="A5565" s="64"/>
      <c r="B5565" s="68"/>
    </row>
    <row r="5566" customHeight="1" spans="1:2">
      <c r="A5566" s="64"/>
      <c r="B5566" s="68"/>
    </row>
    <row r="5567" customHeight="1" spans="1:2">
      <c r="A5567" s="64"/>
      <c r="B5567" s="68"/>
    </row>
    <row r="5568" customHeight="1" spans="1:2">
      <c r="A5568" s="64"/>
      <c r="B5568" s="68"/>
    </row>
    <row r="5569" customHeight="1" spans="1:2">
      <c r="A5569" s="64"/>
      <c r="B5569" s="68"/>
    </row>
    <row r="5570" customHeight="1" spans="1:2">
      <c r="A5570" s="64"/>
      <c r="B5570" s="68"/>
    </row>
    <row r="5571" customHeight="1" spans="1:2">
      <c r="A5571" s="64"/>
      <c r="B5571" s="68"/>
    </row>
    <row r="5572" customHeight="1" spans="1:2">
      <c r="A5572" s="64"/>
      <c r="B5572" s="68"/>
    </row>
    <row r="5573" customHeight="1" spans="1:2">
      <c r="A5573" s="64"/>
      <c r="B5573" s="68"/>
    </row>
    <row r="5574" customHeight="1" spans="1:2">
      <c r="A5574" s="64"/>
      <c r="B5574" s="68"/>
    </row>
    <row r="5575" customHeight="1" spans="1:2">
      <c r="A5575" s="64"/>
      <c r="B5575" s="68"/>
    </row>
    <row r="5576" customHeight="1" spans="1:2">
      <c r="A5576" s="64"/>
      <c r="B5576" s="68"/>
    </row>
    <row r="5577" customHeight="1" spans="1:2">
      <c r="A5577" s="64"/>
      <c r="B5577" s="68"/>
    </row>
    <row r="5578" customHeight="1" spans="1:2">
      <c r="A5578" s="64"/>
      <c r="B5578" s="68"/>
    </row>
    <row r="5579" customHeight="1" spans="1:2">
      <c r="A5579" s="64"/>
      <c r="B5579" s="68"/>
    </row>
    <row r="5580" customHeight="1" spans="1:2">
      <c r="A5580" s="64"/>
      <c r="B5580" s="68"/>
    </row>
    <row r="5581" customHeight="1" spans="1:2">
      <c r="A5581" s="64"/>
      <c r="B5581" s="68"/>
    </row>
    <row r="5582" customHeight="1" spans="1:2">
      <c r="A5582" s="64"/>
      <c r="B5582" s="68"/>
    </row>
    <row r="5583" customHeight="1" spans="1:2">
      <c r="A5583" s="64"/>
      <c r="B5583" s="68"/>
    </row>
    <row r="5584" customHeight="1" spans="1:2">
      <c r="A5584" s="64"/>
      <c r="B5584" s="68"/>
    </row>
    <row r="5585" customHeight="1" spans="1:2">
      <c r="A5585" s="64"/>
      <c r="B5585" s="68"/>
    </row>
    <row r="5586" customHeight="1" spans="1:2">
      <c r="A5586" s="64"/>
      <c r="B5586" s="68"/>
    </row>
    <row r="5587" customHeight="1" spans="1:2">
      <c r="A5587" s="64"/>
      <c r="B5587" s="68"/>
    </row>
    <row r="5588" customHeight="1" spans="1:2">
      <c r="A5588" s="64"/>
      <c r="B5588" s="68"/>
    </row>
    <row r="5589" customHeight="1" spans="1:2">
      <c r="A5589" s="64"/>
      <c r="B5589" s="68"/>
    </row>
    <row r="5590" customHeight="1" spans="1:2">
      <c r="A5590" s="64"/>
      <c r="B5590" s="68"/>
    </row>
    <row r="5591" customHeight="1" spans="1:2">
      <c r="A5591" s="64"/>
      <c r="B5591" s="68"/>
    </row>
    <row r="5592" customHeight="1" spans="1:2">
      <c r="A5592" s="64"/>
      <c r="B5592" s="68"/>
    </row>
    <row r="5593" customHeight="1" spans="1:2">
      <c r="A5593" s="64"/>
      <c r="B5593" s="68"/>
    </row>
    <row r="5594" customHeight="1" spans="1:2">
      <c r="A5594" s="64"/>
      <c r="B5594" s="68"/>
    </row>
    <row r="5595" customHeight="1" spans="1:2">
      <c r="A5595" s="64"/>
      <c r="B5595" s="68"/>
    </row>
    <row r="5596" customHeight="1" spans="1:2">
      <c r="A5596" s="64"/>
      <c r="B5596" s="68"/>
    </row>
    <row r="5597" customHeight="1" spans="1:2">
      <c r="A5597" s="64"/>
      <c r="B5597" s="68"/>
    </row>
    <row r="5598" customHeight="1" spans="1:2">
      <c r="A5598" s="64"/>
      <c r="B5598" s="68"/>
    </row>
    <row r="5599" customHeight="1" spans="1:2">
      <c r="A5599" s="64"/>
      <c r="B5599" s="68"/>
    </row>
    <row r="5600" customHeight="1" spans="1:2">
      <c r="A5600" s="64"/>
      <c r="B5600" s="68"/>
    </row>
    <row r="5601" customHeight="1" spans="1:2">
      <c r="A5601" s="64"/>
      <c r="B5601" s="68"/>
    </row>
    <row r="5602" customHeight="1" spans="1:2">
      <c r="A5602" s="64"/>
      <c r="B5602" s="68"/>
    </row>
    <row r="5603" customHeight="1" spans="1:2">
      <c r="A5603" s="64"/>
      <c r="B5603" s="68"/>
    </row>
    <row r="5604" customHeight="1" spans="1:2">
      <c r="A5604" s="64"/>
      <c r="B5604" s="68"/>
    </row>
    <row r="5605" customHeight="1" spans="1:2">
      <c r="A5605" s="64"/>
      <c r="B5605" s="68"/>
    </row>
    <row r="5606" customHeight="1" spans="1:2">
      <c r="A5606" s="64"/>
      <c r="B5606" s="68"/>
    </row>
    <row r="5607" customHeight="1" spans="1:2">
      <c r="A5607" s="64"/>
      <c r="B5607" s="68"/>
    </row>
    <row r="5608" customHeight="1" spans="1:2">
      <c r="A5608" s="64"/>
      <c r="B5608" s="68"/>
    </row>
    <row r="5609" customHeight="1" spans="1:2">
      <c r="A5609" s="64"/>
      <c r="B5609" s="68"/>
    </row>
    <row r="5610" customHeight="1" spans="1:2">
      <c r="A5610" s="64"/>
      <c r="B5610" s="68"/>
    </row>
    <row r="5611" customHeight="1" spans="1:2">
      <c r="A5611" s="64"/>
      <c r="B5611" s="68"/>
    </row>
    <row r="5612" customHeight="1" spans="1:2">
      <c r="A5612" s="64"/>
      <c r="B5612" s="68"/>
    </row>
    <row r="5613" customHeight="1" spans="1:2">
      <c r="A5613" s="64"/>
      <c r="B5613" s="68"/>
    </row>
    <row r="5614" customHeight="1" spans="1:2">
      <c r="A5614" s="64"/>
      <c r="B5614" s="68"/>
    </row>
    <row r="5615" customHeight="1" spans="1:2">
      <c r="A5615" s="64"/>
      <c r="B5615" s="68"/>
    </row>
    <row r="5616" customHeight="1" spans="1:2">
      <c r="A5616" s="64"/>
      <c r="B5616" s="68"/>
    </row>
    <row r="5617" customHeight="1" spans="1:2">
      <c r="A5617" s="64"/>
      <c r="B5617" s="68"/>
    </row>
    <row r="5618" customHeight="1" spans="1:2">
      <c r="A5618" s="64"/>
      <c r="B5618" s="68"/>
    </row>
    <row r="5619" customHeight="1" spans="1:2">
      <c r="A5619" s="64"/>
      <c r="B5619" s="68"/>
    </row>
    <row r="5620" customHeight="1" spans="1:2">
      <c r="A5620" s="64"/>
      <c r="B5620" s="68"/>
    </row>
    <row r="5621" customHeight="1" spans="1:2">
      <c r="A5621" s="64"/>
      <c r="B5621" s="68"/>
    </row>
    <row r="5622" customHeight="1" spans="1:2">
      <c r="A5622" s="64"/>
      <c r="B5622" s="68"/>
    </row>
    <row r="5623" customHeight="1" spans="1:2">
      <c r="A5623" s="64"/>
      <c r="B5623" s="68"/>
    </row>
    <row r="5624" customHeight="1" spans="1:2">
      <c r="A5624" s="64"/>
      <c r="B5624" s="68"/>
    </row>
    <row r="5625" customHeight="1" spans="1:2">
      <c r="A5625" s="64"/>
      <c r="B5625" s="68"/>
    </row>
    <row r="5626" customHeight="1" spans="1:2">
      <c r="A5626" s="64"/>
      <c r="B5626" s="68"/>
    </row>
    <row r="5627" customHeight="1" spans="1:2">
      <c r="A5627" s="64"/>
      <c r="B5627" s="68"/>
    </row>
    <row r="5628" customHeight="1" spans="1:2">
      <c r="A5628" s="64"/>
      <c r="B5628" s="68"/>
    </row>
    <row r="5629" customHeight="1" spans="1:2">
      <c r="A5629" s="64"/>
      <c r="B5629" s="68"/>
    </row>
    <row r="5630" customHeight="1" spans="1:2">
      <c r="A5630" s="64"/>
      <c r="B5630" s="68"/>
    </row>
    <row r="5631" customHeight="1" spans="1:2">
      <c r="A5631" s="64"/>
      <c r="B5631" s="68"/>
    </row>
    <row r="5632" customHeight="1" spans="1:2">
      <c r="A5632" s="64"/>
      <c r="B5632" s="68"/>
    </row>
    <row r="5633" customHeight="1" spans="1:2">
      <c r="A5633" s="64"/>
      <c r="B5633" s="68"/>
    </row>
    <row r="5634" customHeight="1" spans="1:2">
      <c r="A5634" s="64"/>
      <c r="B5634" s="68"/>
    </row>
    <row r="5635" customHeight="1" spans="1:2">
      <c r="A5635" s="64"/>
      <c r="B5635" s="68"/>
    </row>
    <row r="5636" customHeight="1" spans="1:2">
      <c r="A5636" s="64"/>
      <c r="B5636" s="68"/>
    </row>
    <row r="5637" customHeight="1" spans="1:2">
      <c r="A5637" s="64"/>
      <c r="B5637" s="68"/>
    </row>
    <row r="5638" customHeight="1" spans="1:2">
      <c r="A5638" s="64"/>
      <c r="B5638" s="68"/>
    </row>
    <row r="5639" customHeight="1" spans="1:2">
      <c r="A5639" s="64"/>
      <c r="B5639" s="68"/>
    </row>
    <row r="5640" customHeight="1" spans="1:2">
      <c r="A5640" s="64"/>
      <c r="B5640" s="68"/>
    </row>
    <row r="5641" customHeight="1" spans="1:2">
      <c r="A5641" s="64"/>
      <c r="B5641" s="68"/>
    </row>
    <row r="5642" customHeight="1" spans="1:2">
      <c r="A5642" s="64"/>
      <c r="B5642" s="68"/>
    </row>
    <row r="5643" customHeight="1" spans="1:2">
      <c r="A5643" s="64"/>
      <c r="B5643" s="68"/>
    </row>
    <row r="5644" customHeight="1" spans="1:2">
      <c r="A5644" s="64"/>
      <c r="B5644" s="68"/>
    </row>
    <row r="5645" customHeight="1" spans="1:2">
      <c r="A5645" s="64"/>
      <c r="B5645" s="68"/>
    </row>
    <row r="5646" customHeight="1" spans="1:2">
      <c r="A5646" s="64"/>
      <c r="B5646" s="68"/>
    </row>
    <row r="5647" customHeight="1" spans="1:2">
      <c r="A5647" s="64"/>
      <c r="B5647" s="68"/>
    </row>
    <row r="5648" customHeight="1" spans="1:2">
      <c r="A5648" s="64"/>
      <c r="B5648" s="68"/>
    </row>
    <row r="5649" customHeight="1" spans="1:2">
      <c r="A5649" s="64"/>
      <c r="B5649" s="68"/>
    </row>
    <row r="5650" customHeight="1" spans="1:2">
      <c r="A5650" s="64"/>
      <c r="B5650" s="68"/>
    </row>
    <row r="5651" customHeight="1" spans="1:2">
      <c r="A5651" s="64"/>
      <c r="B5651" s="68"/>
    </row>
    <row r="5652" customHeight="1" spans="1:2">
      <c r="A5652" s="64"/>
      <c r="B5652" s="68"/>
    </row>
    <row r="5653" customHeight="1" spans="1:2">
      <c r="A5653" s="64"/>
      <c r="B5653" s="68"/>
    </row>
    <row r="5654" customHeight="1" spans="1:2">
      <c r="A5654" s="64"/>
      <c r="B5654" s="68"/>
    </row>
    <row r="5655" customHeight="1" spans="1:2">
      <c r="A5655" s="64"/>
      <c r="B5655" s="68"/>
    </row>
    <row r="5656" customHeight="1" spans="1:2">
      <c r="A5656" s="64"/>
      <c r="B5656" s="68"/>
    </row>
    <row r="5657" customHeight="1" spans="1:2">
      <c r="A5657" s="64"/>
      <c r="B5657" s="68"/>
    </row>
    <row r="5658" customHeight="1" spans="1:2">
      <c r="A5658" s="64"/>
      <c r="B5658" s="68"/>
    </row>
    <row r="5659" customHeight="1" spans="1:2">
      <c r="A5659" s="64"/>
      <c r="B5659" s="68"/>
    </row>
    <row r="5660" customHeight="1" spans="1:2">
      <c r="A5660" s="64"/>
      <c r="B5660" s="68"/>
    </row>
    <row r="5661" customHeight="1" spans="1:2">
      <c r="A5661" s="64"/>
      <c r="B5661" s="68"/>
    </row>
    <row r="5662" customHeight="1" spans="1:2">
      <c r="A5662" s="64"/>
      <c r="B5662" s="68"/>
    </row>
    <row r="5663" customHeight="1" spans="1:2">
      <c r="A5663" s="64"/>
      <c r="B5663" s="68"/>
    </row>
    <row r="5664" customHeight="1" spans="1:2">
      <c r="A5664" s="64"/>
      <c r="B5664" s="68"/>
    </row>
    <row r="5665" customHeight="1" spans="1:2">
      <c r="A5665" s="64"/>
      <c r="B5665" s="68"/>
    </row>
    <row r="5666" customHeight="1" spans="1:2">
      <c r="A5666" s="64"/>
      <c r="B5666" s="68"/>
    </row>
    <row r="5667" customHeight="1" spans="1:2">
      <c r="A5667" s="64"/>
      <c r="B5667" s="68"/>
    </row>
    <row r="5668" customHeight="1" spans="1:2">
      <c r="A5668" s="64"/>
      <c r="B5668" s="68"/>
    </row>
    <row r="5669" customHeight="1" spans="1:2">
      <c r="A5669" s="64"/>
      <c r="B5669" s="68"/>
    </row>
    <row r="5670" customHeight="1" spans="1:2">
      <c r="A5670" s="64"/>
      <c r="B5670" s="68"/>
    </row>
    <row r="5671" customHeight="1" spans="1:2">
      <c r="A5671" s="64"/>
      <c r="B5671" s="68"/>
    </row>
    <row r="5672" customHeight="1" spans="1:2">
      <c r="A5672" s="64"/>
      <c r="B5672" s="68"/>
    </row>
    <row r="5673" customHeight="1" spans="1:2">
      <c r="A5673" s="64"/>
      <c r="B5673" s="68"/>
    </row>
    <row r="5674" customHeight="1" spans="1:2">
      <c r="A5674" s="64"/>
      <c r="B5674" s="68"/>
    </row>
    <row r="5675" customHeight="1" spans="1:2">
      <c r="A5675" s="64"/>
      <c r="B5675" s="68"/>
    </row>
    <row r="5676" customHeight="1" spans="1:2">
      <c r="A5676" s="64"/>
      <c r="B5676" s="68"/>
    </row>
    <row r="5677" customHeight="1" spans="1:2">
      <c r="A5677" s="64"/>
      <c r="B5677" s="68"/>
    </row>
    <row r="5678" customHeight="1" spans="1:2">
      <c r="A5678" s="64"/>
      <c r="B5678" s="68"/>
    </row>
    <row r="5679" customHeight="1" spans="1:2">
      <c r="A5679" s="64"/>
      <c r="B5679" s="68"/>
    </row>
    <row r="5680" customHeight="1" spans="1:2">
      <c r="A5680" s="64"/>
      <c r="B5680" s="68"/>
    </row>
    <row r="5681" customHeight="1" spans="1:2">
      <c r="A5681" s="64"/>
      <c r="B5681" s="68"/>
    </row>
    <row r="5682" customHeight="1" spans="1:2">
      <c r="A5682" s="64"/>
      <c r="B5682" s="68"/>
    </row>
    <row r="5683" customHeight="1" spans="1:2">
      <c r="A5683" s="64"/>
      <c r="B5683" s="68"/>
    </row>
    <row r="5684" customHeight="1" spans="1:2">
      <c r="A5684" s="64"/>
      <c r="B5684" s="68"/>
    </row>
    <row r="5685" customHeight="1" spans="1:2">
      <c r="A5685" s="64"/>
      <c r="B5685" s="68"/>
    </row>
    <row r="5686" customHeight="1" spans="1:2">
      <c r="A5686" s="64"/>
      <c r="B5686" s="68"/>
    </row>
    <row r="5687" customHeight="1" spans="1:2">
      <c r="A5687" s="64"/>
      <c r="B5687" s="68"/>
    </row>
    <row r="5688" customHeight="1" spans="1:2">
      <c r="A5688" s="64"/>
      <c r="B5688" s="68"/>
    </row>
    <row r="5689" customHeight="1" spans="1:2">
      <c r="A5689" s="64"/>
      <c r="B5689" s="68"/>
    </row>
    <row r="5690" customHeight="1" spans="1:2">
      <c r="A5690" s="64"/>
      <c r="B5690" s="68"/>
    </row>
    <row r="5691" customHeight="1" spans="1:2">
      <c r="A5691" s="64"/>
      <c r="B5691" s="68"/>
    </row>
    <row r="5692" customHeight="1" spans="1:2">
      <c r="A5692" s="64"/>
      <c r="B5692" s="68"/>
    </row>
    <row r="5693" customHeight="1" spans="1:2">
      <c r="A5693" s="64"/>
      <c r="B5693" s="68"/>
    </row>
    <row r="5694" customHeight="1" spans="1:2">
      <c r="A5694" s="64"/>
      <c r="B5694" s="68"/>
    </row>
    <row r="5695" customHeight="1" spans="1:2">
      <c r="A5695" s="64"/>
      <c r="B5695" s="68"/>
    </row>
    <row r="5696" customHeight="1" spans="1:2">
      <c r="A5696" s="64"/>
      <c r="B5696" s="68"/>
    </row>
    <row r="5697" customHeight="1" spans="1:2">
      <c r="A5697" s="64"/>
      <c r="B5697" s="68"/>
    </row>
    <row r="5698" customHeight="1" spans="1:2">
      <c r="A5698" s="64"/>
      <c r="B5698" s="68"/>
    </row>
    <row r="5699" customHeight="1" spans="1:2">
      <c r="A5699" s="64"/>
      <c r="B5699" s="68"/>
    </row>
    <row r="5700" customHeight="1" spans="1:2">
      <c r="A5700" s="64"/>
      <c r="B5700" s="68"/>
    </row>
    <row r="5701" customHeight="1" spans="1:2">
      <c r="A5701" s="64"/>
      <c r="B5701" s="68"/>
    </row>
    <row r="5702" customHeight="1" spans="1:2">
      <c r="A5702" s="64"/>
      <c r="B5702" s="68"/>
    </row>
    <row r="5703" customHeight="1" spans="1:2">
      <c r="A5703" s="64"/>
      <c r="B5703" s="68"/>
    </row>
    <row r="5704" customHeight="1" spans="1:2">
      <c r="A5704" s="64"/>
      <c r="B5704" s="68"/>
    </row>
    <row r="5705" customHeight="1" spans="1:2">
      <c r="A5705" s="64"/>
      <c r="B5705" s="68"/>
    </row>
    <row r="5706" customHeight="1" spans="1:2">
      <c r="A5706" s="64"/>
      <c r="B5706" s="68"/>
    </row>
    <row r="5707" customHeight="1" spans="1:2">
      <c r="A5707" s="64"/>
      <c r="B5707" s="68"/>
    </row>
    <row r="5708" customHeight="1" spans="1:2">
      <c r="A5708" s="64"/>
      <c r="B5708" s="68"/>
    </row>
    <row r="5709" customHeight="1" spans="1:2">
      <c r="A5709" s="64"/>
      <c r="B5709" s="68"/>
    </row>
    <row r="5710" customHeight="1" spans="1:2">
      <c r="A5710" s="64"/>
      <c r="B5710" s="68"/>
    </row>
    <row r="5711" customHeight="1" spans="1:2">
      <c r="A5711" s="64"/>
      <c r="B5711" s="68"/>
    </row>
    <row r="5712" customHeight="1" spans="1:2">
      <c r="A5712" s="64"/>
      <c r="B5712" s="68"/>
    </row>
    <row r="5713" customHeight="1" spans="1:2">
      <c r="A5713" s="64"/>
      <c r="B5713" s="68"/>
    </row>
    <row r="5714" customHeight="1" spans="1:2">
      <c r="A5714" s="64"/>
      <c r="B5714" s="68"/>
    </row>
    <row r="5715" customHeight="1" spans="1:2">
      <c r="A5715" s="64"/>
      <c r="B5715" s="68"/>
    </row>
    <row r="5716" customHeight="1" spans="1:2">
      <c r="A5716" s="64"/>
      <c r="B5716" s="68"/>
    </row>
    <row r="5717" customHeight="1" spans="1:2">
      <c r="A5717" s="64"/>
      <c r="B5717" s="68"/>
    </row>
    <row r="5718" customHeight="1" spans="1:2">
      <c r="A5718" s="64"/>
      <c r="B5718" s="68"/>
    </row>
    <row r="5719" customHeight="1" spans="1:2">
      <c r="A5719" s="64"/>
      <c r="B5719" s="68"/>
    </row>
    <row r="5720" customHeight="1" spans="1:2">
      <c r="A5720" s="64"/>
      <c r="B5720" s="68"/>
    </row>
    <row r="5721" customHeight="1" spans="1:2">
      <c r="A5721" s="64"/>
      <c r="B5721" s="68"/>
    </row>
    <row r="5722" customHeight="1" spans="1:2">
      <c r="A5722" s="64"/>
      <c r="B5722" s="68"/>
    </row>
    <row r="5723" customHeight="1" spans="1:2">
      <c r="A5723" s="64"/>
      <c r="B5723" s="68"/>
    </row>
    <row r="5724" customHeight="1" spans="1:2">
      <c r="A5724" s="64"/>
      <c r="B5724" s="68"/>
    </row>
    <row r="5725" customHeight="1" spans="1:2">
      <c r="A5725" s="64"/>
      <c r="B5725" s="68"/>
    </row>
    <row r="5726" customHeight="1" spans="1:2">
      <c r="A5726" s="64"/>
      <c r="B5726" s="68"/>
    </row>
    <row r="5727" customHeight="1" spans="1:2">
      <c r="A5727" s="64"/>
      <c r="B5727" s="68"/>
    </row>
    <row r="5728" customHeight="1" spans="1:2">
      <c r="A5728" s="64"/>
      <c r="B5728" s="68"/>
    </row>
    <row r="5729" customHeight="1" spans="1:2">
      <c r="A5729" s="64"/>
      <c r="B5729" s="68"/>
    </row>
    <row r="5730" customHeight="1" spans="1:2">
      <c r="A5730" s="64"/>
      <c r="B5730" s="68"/>
    </row>
    <row r="5731" customHeight="1" spans="1:2">
      <c r="A5731" s="64"/>
      <c r="B5731" s="68"/>
    </row>
    <row r="5732" customHeight="1" spans="1:2">
      <c r="A5732" s="64"/>
      <c r="B5732" s="68"/>
    </row>
    <row r="5733" customHeight="1" spans="1:2">
      <c r="A5733" s="64"/>
      <c r="B5733" s="68"/>
    </row>
    <row r="5734" customHeight="1" spans="1:2">
      <c r="A5734" s="64"/>
      <c r="B5734" s="68"/>
    </row>
    <row r="5735" customHeight="1" spans="1:2">
      <c r="A5735" s="64"/>
      <c r="B5735" s="68"/>
    </row>
    <row r="5736" customHeight="1" spans="1:2">
      <c r="A5736" s="64"/>
      <c r="B5736" s="68"/>
    </row>
    <row r="5737" customHeight="1" spans="1:2">
      <c r="A5737" s="64"/>
      <c r="B5737" s="68"/>
    </row>
    <row r="5738" customHeight="1" spans="1:2">
      <c r="A5738" s="64"/>
      <c r="B5738" s="68"/>
    </row>
    <row r="5739" customHeight="1" spans="1:2">
      <c r="A5739" s="64"/>
      <c r="B5739" s="68"/>
    </row>
    <row r="5740" customHeight="1" spans="1:2">
      <c r="A5740" s="64"/>
      <c r="B5740" s="68"/>
    </row>
    <row r="5741" customHeight="1" spans="1:2">
      <c r="A5741" s="64"/>
      <c r="B5741" s="68"/>
    </row>
    <row r="5742" customHeight="1" spans="1:2">
      <c r="A5742" s="64"/>
      <c r="B5742" s="68"/>
    </row>
    <row r="5743" customHeight="1" spans="1:2">
      <c r="A5743" s="64"/>
      <c r="B5743" s="68"/>
    </row>
    <row r="5744" customHeight="1" spans="1:2">
      <c r="A5744" s="64"/>
      <c r="B5744" s="68"/>
    </row>
    <row r="5745" customHeight="1" spans="1:2">
      <c r="A5745" s="64"/>
      <c r="B5745" s="68"/>
    </row>
    <row r="5746" customHeight="1" spans="1:2">
      <c r="A5746" s="64"/>
      <c r="B5746" s="68"/>
    </row>
    <row r="5747" customHeight="1" spans="1:2">
      <c r="A5747" s="64"/>
      <c r="B5747" s="68"/>
    </row>
    <row r="5748" customHeight="1" spans="1:2">
      <c r="A5748" s="64"/>
      <c r="B5748" s="68"/>
    </row>
    <row r="5749" customHeight="1" spans="1:2">
      <c r="A5749" s="64"/>
      <c r="B5749" s="68"/>
    </row>
    <row r="5750" customHeight="1" spans="1:2">
      <c r="A5750" s="64"/>
      <c r="B5750" s="68"/>
    </row>
    <row r="5751" customHeight="1" spans="1:2">
      <c r="A5751" s="64"/>
      <c r="B5751" s="68"/>
    </row>
    <row r="5752" customHeight="1" spans="1:2">
      <c r="A5752" s="64"/>
      <c r="B5752" s="68"/>
    </row>
    <row r="5753" customHeight="1" spans="1:2">
      <c r="A5753" s="64"/>
      <c r="B5753" s="68"/>
    </row>
    <row r="5754" customHeight="1" spans="1:2">
      <c r="A5754" s="64"/>
      <c r="B5754" s="68"/>
    </row>
    <row r="5755" customHeight="1" spans="1:2">
      <c r="A5755" s="64"/>
      <c r="B5755" s="68"/>
    </row>
    <row r="5756" customHeight="1" spans="1:2">
      <c r="A5756" s="64"/>
      <c r="B5756" s="68"/>
    </row>
    <row r="5757" customHeight="1" spans="1:2">
      <c r="A5757" s="64"/>
      <c r="B5757" s="68"/>
    </row>
    <row r="5758" customHeight="1" spans="1:2">
      <c r="A5758" s="64"/>
      <c r="B5758" s="68"/>
    </row>
    <row r="5759" customHeight="1" spans="1:2">
      <c r="A5759" s="64"/>
      <c r="B5759" s="68"/>
    </row>
    <row r="5760" customHeight="1" spans="1:2">
      <c r="A5760" s="64"/>
      <c r="B5760" s="68"/>
    </row>
    <row r="5761" customHeight="1" spans="1:2">
      <c r="A5761" s="64"/>
      <c r="B5761" s="68"/>
    </row>
    <row r="5762" customHeight="1" spans="1:2">
      <c r="A5762" s="64"/>
      <c r="B5762" s="68"/>
    </row>
    <row r="5763" customHeight="1" spans="1:2">
      <c r="A5763" s="64"/>
      <c r="B5763" s="68"/>
    </row>
    <row r="5764" customHeight="1" spans="1:2">
      <c r="A5764" s="64"/>
      <c r="B5764" s="68"/>
    </row>
    <row r="5765" customHeight="1" spans="1:2">
      <c r="A5765" s="64"/>
      <c r="B5765" s="68"/>
    </row>
    <row r="5766" customHeight="1" spans="1:2">
      <c r="A5766" s="64"/>
      <c r="B5766" s="68"/>
    </row>
    <row r="5767" customHeight="1" spans="1:2">
      <c r="A5767" s="64"/>
      <c r="B5767" s="68"/>
    </row>
    <row r="5768" customHeight="1" spans="1:2">
      <c r="A5768" s="64"/>
      <c r="B5768" s="68"/>
    </row>
    <row r="5769" customHeight="1" spans="1:2">
      <c r="A5769" s="64"/>
      <c r="B5769" s="68"/>
    </row>
    <row r="5770" customHeight="1" spans="1:2">
      <c r="A5770" s="64"/>
      <c r="B5770" s="68"/>
    </row>
    <row r="5771" customHeight="1" spans="1:2">
      <c r="A5771" s="64"/>
      <c r="B5771" s="68"/>
    </row>
    <row r="5772" customHeight="1" spans="1:2">
      <c r="A5772" s="64"/>
      <c r="B5772" s="68"/>
    </row>
    <row r="5773" customHeight="1" spans="1:2">
      <c r="A5773" s="64"/>
      <c r="B5773" s="68"/>
    </row>
    <row r="5774" customHeight="1" spans="1:2">
      <c r="A5774" s="64"/>
      <c r="B5774" s="68"/>
    </row>
    <row r="5775" customHeight="1" spans="1:2">
      <c r="A5775" s="64"/>
      <c r="B5775" s="68"/>
    </row>
    <row r="5776" customHeight="1" spans="1:2">
      <c r="A5776" s="64"/>
      <c r="B5776" s="68"/>
    </row>
    <row r="5777" customHeight="1" spans="1:2">
      <c r="A5777" s="64"/>
      <c r="B5777" s="68"/>
    </row>
    <row r="5778" customHeight="1" spans="1:2">
      <c r="A5778" s="64"/>
      <c r="B5778" s="68"/>
    </row>
    <row r="5779" customHeight="1" spans="1:2">
      <c r="A5779" s="64"/>
      <c r="B5779" s="68"/>
    </row>
    <row r="5780" customHeight="1" spans="1:2">
      <c r="A5780" s="64"/>
      <c r="B5780" s="68"/>
    </row>
    <row r="5781" customHeight="1" spans="1:2">
      <c r="A5781" s="64"/>
      <c r="B5781" s="68"/>
    </row>
    <row r="5782" customHeight="1" spans="1:2">
      <c r="A5782" s="64"/>
      <c r="B5782" s="68"/>
    </row>
    <row r="5783" customHeight="1" spans="1:2">
      <c r="A5783" s="64"/>
      <c r="B5783" s="68"/>
    </row>
    <row r="5784" customHeight="1" spans="1:2">
      <c r="A5784" s="64"/>
      <c r="B5784" s="68"/>
    </row>
    <row r="5785" customHeight="1" spans="1:2">
      <c r="A5785" s="64"/>
      <c r="B5785" s="68"/>
    </row>
    <row r="5786" customHeight="1" spans="1:2">
      <c r="A5786" s="64"/>
      <c r="B5786" s="68"/>
    </row>
    <row r="5787" customHeight="1" spans="1:2">
      <c r="A5787" s="64"/>
      <c r="B5787" s="68"/>
    </row>
    <row r="5788" customHeight="1" spans="1:2">
      <c r="A5788" s="64"/>
      <c r="B5788" s="68"/>
    </row>
    <row r="5789" customHeight="1" spans="1:2">
      <c r="A5789" s="64"/>
      <c r="B5789" s="68"/>
    </row>
    <row r="5790" customHeight="1" spans="1:2">
      <c r="A5790" s="64"/>
      <c r="B5790" s="68"/>
    </row>
    <row r="5791" customHeight="1" spans="1:2">
      <c r="A5791" s="64"/>
      <c r="B5791" s="68"/>
    </row>
    <row r="5792" customHeight="1" spans="1:2">
      <c r="A5792" s="64"/>
      <c r="B5792" s="68"/>
    </row>
    <row r="5793" customHeight="1" spans="1:2">
      <c r="A5793" s="64"/>
      <c r="B5793" s="68"/>
    </row>
    <row r="5794" customHeight="1" spans="1:2">
      <c r="A5794" s="64"/>
      <c r="B5794" s="68"/>
    </row>
    <row r="5795" customHeight="1" spans="1:2">
      <c r="A5795" s="64"/>
      <c r="B5795" s="68"/>
    </row>
    <row r="5796" customHeight="1" spans="1:2">
      <c r="A5796" s="64"/>
      <c r="B5796" s="68"/>
    </row>
    <row r="5797" customHeight="1" spans="1:2">
      <c r="A5797" s="64"/>
      <c r="B5797" s="68"/>
    </row>
    <row r="5798" customHeight="1" spans="1:2">
      <c r="A5798" s="64"/>
      <c r="B5798" s="68"/>
    </row>
    <row r="5799" customHeight="1" spans="1:2">
      <c r="A5799" s="64"/>
      <c r="B5799" s="68"/>
    </row>
    <row r="5800" customHeight="1" spans="1:2">
      <c r="A5800" s="64"/>
      <c r="B5800" s="68"/>
    </row>
    <row r="5801" customHeight="1" spans="1:2">
      <c r="A5801" s="64"/>
      <c r="B5801" s="68"/>
    </row>
    <row r="5802" customHeight="1" spans="1:2">
      <c r="A5802" s="64"/>
      <c r="B5802" s="68"/>
    </row>
    <row r="5803" customHeight="1" spans="1:2">
      <c r="A5803" s="64"/>
      <c r="B5803" s="68"/>
    </row>
    <row r="5804" customHeight="1" spans="1:2">
      <c r="A5804" s="64"/>
      <c r="B5804" s="68"/>
    </row>
    <row r="5805" customHeight="1" spans="1:2">
      <c r="A5805" s="64"/>
      <c r="B5805" s="68"/>
    </row>
    <row r="5806" customHeight="1" spans="1:2">
      <c r="A5806" s="64"/>
      <c r="B5806" s="68"/>
    </row>
    <row r="5807" customHeight="1" spans="1:2">
      <c r="A5807" s="64"/>
      <c r="B5807" s="68"/>
    </row>
    <row r="5808" customHeight="1" spans="1:2">
      <c r="A5808" s="64"/>
      <c r="B5808" s="68"/>
    </row>
    <row r="5809" customHeight="1" spans="1:2">
      <c r="A5809" s="64"/>
      <c r="B5809" s="68"/>
    </row>
    <row r="5810" customHeight="1" spans="1:2">
      <c r="A5810" s="64"/>
      <c r="B5810" s="68"/>
    </row>
    <row r="5811" customHeight="1" spans="1:2">
      <c r="A5811" s="64"/>
      <c r="B5811" s="68"/>
    </row>
    <row r="5812" customHeight="1" spans="1:2">
      <c r="A5812" s="64"/>
      <c r="B5812" s="68"/>
    </row>
    <row r="5813" customHeight="1" spans="1:2">
      <c r="A5813" s="64"/>
      <c r="B5813" s="68"/>
    </row>
    <row r="5814" customHeight="1" spans="1:2">
      <c r="A5814" s="64"/>
      <c r="B5814" s="68"/>
    </row>
    <row r="5815" customHeight="1" spans="1:2">
      <c r="A5815" s="64"/>
      <c r="B5815" s="68"/>
    </row>
    <row r="5816" customHeight="1" spans="1:2">
      <c r="A5816" s="64"/>
      <c r="B5816" s="68"/>
    </row>
    <row r="5817" customHeight="1" spans="1:2">
      <c r="A5817" s="64"/>
      <c r="B5817" s="68"/>
    </row>
    <row r="5818" customHeight="1" spans="1:2">
      <c r="A5818" s="64"/>
      <c r="B5818" s="68"/>
    </row>
    <row r="5819" customHeight="1" spans="1:2">
      <c r="A5819" s="64"/>
      <c r="B5819" s="68"/>
    </row>
    <row r="5820" customHeight="1" spans="1:2">
      <c r="A5820" s="64"/>
      <c r="B5820" s="68"/>
    </row>
    <row r="5821" customHeight="1" spans="1:2">
      <c r="A5821" s="64"/>
      <c r="B5821" s="68"/>
    </row>
    <row r="5822" customHeight="1" spans="1:2">
      <c r="A5822" s="64"/>
      <c r="B5822" s="68"/>
    </row>
    <row r="5823" customHeight="1" spans="1:2">
      <c r="A5823" s="64"/>
      <c r="B5823" s="68"/>
    </row>
    <row r="5824" customHeight="1" spans="1:2">
      <c r="A5824" s="64"/>
      <c r="B5824" s="68"/>
    </row>
    <row r="5825" customHeight="1" spans="1:2">
      <c r="A5825" s="64"/>
      <c r="B5825" s="68"/>
    </row>
    <row r="5826" customHeight="1" spans="1:2">
      <c r="A5826" s="64"/>
      <c r="B5826" s="68"/>
    </row>
    <row r="5827" customHeight="1" spans="1:2">
      <c r="A5827" s="64"/>
      <c r="B5827" s="68"/>
    </row>
    <row r="5828" customHeight="1" spans="1:2">
      <c r="A5828" s="64"/>
      <c r="B5828" s="68"/>
    </row>
    <row r="5829" customHeight="1" spans="1:2">
      <c r="A5829" s="64"/>
      <c r="B5829" s="68"/>
    </row>
    <row r="5830" customHeight="1" spans="1:2">
      <c r="A5830" s="64"/>
      <c r="B5830" s="68"/>
    </row>
    <row r="5831" customHeight="1" spans="1:2">
      <c r="A5831" s="64"/>
      <c r="B5831" s="68"/>
    </row>
    <row r="5832" customHeight="1" spans="1:2">
      <c r="A5832" s="64"/>
      <c r="B5832" s="68"/>
    </row>
    <row r="5833" customHeight="1" spans="1:2">
      <c r="A5833" s="64"/>
      <c r="B5833" s="68"/>
    </row>
    <row r="5834" customHeight="1" spans="1:2">
      <c r="A5834" s="64"/>
      <c r="B5834" s="68"/>
    </row>
    <row r="5835" customHeight="1" spans="1:2">
      <c r="A5835" s="64"/>
      <c r="B5835" s="68"/>
    </row>
    <row r="5836" customHeight="1" spans="1:2">
      <c r="A5836" s="64"/>
      <c r="B5836" s="68"/>
    </row>
    <row r="5837" customHeight="1" spans="1:2">
      <c r="A5837" s="64"/>
      <c r="B5837" s="68"/>
    </row>
    <row r="5838" customHeight="1" spans="1:2">
      <c r="A5838" s="64"/>
      <c r="B5838" s="68"/>
    </row>
    <row r="5839" customHeight="1" spans="1:2">
      <c r="A5839" s="64"/>
      <c r="B5839" s="68"/>
    </row>
    <row r="5840" customHeight="1" spans="1:2">
      <c r="A5840" s="64"/>
      <c r="B5840" s="68"/>
    </row>
    <row r="5841" customHeight="1" spans="1:2">
      <c r="A5841" s="64"/>
      <c r="B5841" s="68"/>
    </row>
    <row r="5842" customHeight="1" spans="1:2">
      <c r="A5842" s="64"/>
      <c r="B5842" s="68"/>
    </row>
    <row r="5843" customHeight="1" spans="1:2">
      <c r="A5843" s="64"/>
      <c r="B5843" s="68"/>
    </row>
    <row r="5844" customHeight="1" spans="1:2">
      <c r="A5844" s="64"/>
      <c r="B5844" s="68"/>
    </row>
    <row r="5845" customHeight="1" spans="1:2">
      <c r="A5845" s="64"/>
      <c r="B5845" s="68"/>
    </row>
    <row r="5846" customHeight="1" spans="1:2">
      <c r="A5846" s="64"/>
      <c r="B5846" s="68"/>
    </row>
    <row r="5847" customHeight="1" spans="1:2">
      <c r="A5847" s="64"/>
      <c r="B5847" s="68"/>
    </row>
    <row r="5848" customHeight="1" spans="1:2">
      <c r="A5848" s="64"/>
      <c r="B5848" s="68"/>
    </row>
    <row r="5849" customHeight="1" spans="1:2">
      <c r="A5849" s="64"/>
      <c r="B5849" s="68"/>
    </row>
    <row r="5850" customHeight="1" spans="1:2">
      <c r="A5850" s="64"/>
      <c r="B5850" s="68"/>
    </row>
    <row r="5851" customHeight="1" spans="1:2">
      <c r="A5851" s="64"/>
      <c r="B5851" s="68"/>
    </row>
    <row r="5852" customHeight="1" spans="1:2">
      <c r="A5852" s="64"/>
      <c r="B5852" s="68"/>
    </row>
    <row r="5853" customHeight="1" spans="1:2">
      <c r="A5853" s="64"/>
      <c r="B5853" s="68"/>
    </row>
    <row r="5854" customHeight="1" spans="1:2">
      <c r="A5854" s="64"/>
      <c r="B5854" s="68"/>
    </row>
    <row r="5855" customHeight="1" spans="1:2">
      <c r="A5855" s="64"/>
      <c r="B5855" s="68"/>
    </row>
    <row r="5856" customHeight="1" spans="1:2">
      <c r="A5856" s="64"/>
      <c r="B5856" s="68"/>
    </row>
    <row r="5857" customHeight="1" spans="1:2">
      <c r="A5857" s="64"/>
      <c r="B5857" s="68"/>
    </row>
    <row r="5858" customHeight="1" spans="1:2">
      <c r="A5858" s="64"/>
      <c r="B5858" s="68"/>
    </row>
    <row r="5859" customHeight="1" spans="1:2">
      <c r="A5859" s="64"/>
      <c r="B5859" s="68"/>
    </row>
    <row r="5860" customHeight="1" spans="1:2">
      <c r="A5860" s="64"/>
      <c r="B5860" s="68"/>
    </row>
    <row r="5861" customHeight="1" spans="1:2">
      <c r="A5861" s="64"/>
      <c r="B5861" s="68"/>
    </row>
    <row r="5862" customHeight="1" spans="1:2">
      <c r="A5862" s="64"/>
      <c r="B5862" s="68"/>
    </row>
    <row r="5863" customHeight="1" spans="1:2">
      <c r="A5863" s="64"/>
      <c r="B5863" s="68"/>
    </row>
    <row r="5864" customHeight="1" spans="1:2">
      <c r="A5864" s="64"/>
      <c r="B5864" s="68"/>
    </row>
    <row r="5865" customHeight="1" spans="1:2">
      <c r="A5865" s="64"/>
      <c r="B5865" s="68"/>
    </row>
    <row r="5866" customHeight="1" spans="1:2">
      <c r="A5866" s="64"/>
      <c r="B5866" s="68"/>
    </row>
    <row r="5867" customHeight="1" spans="1:2">
      <c r="A5867" s="64"/>
      <c r="B5867" s="68"/>
    </row>
    <row r="5868" customHeight="1" spans="1:2">
      <c r="A5868" s="64"/>
      <c r="B5868" s="68"/>
    </row>
    <row r="5869" customHeight="1" spans="1:2">
      <c r="A5869" s="64"/>
      <c r="B5869" s="68"/>
    </row>
    <row r="5870" customHeight="1" spans="1:2">
      <c r="A5870" s="64"/>
      <c r="B5870" s="68"/>
    </row>
    <row r="5871" customHeight="1" spans="1:2">
      <c r="A5871" s="64"/>
      <c r="B5871" s="68"/>
    </row>
    <row r="5872" customHeight="1" spans="1:2">
      <c r="A5872" s="64"/>
      <c r="B5872" s="68"/>
    </row>
    <row r="5873" customHeight="1" spans="1:2">
      <c r="A5873" s="64"/>
      <c r="B5873" s="68"/>
    </row>
    <row r="5874" customHeight="1" spans="1:2">
      <c r="A5874" s="64"/>
      <c r="B5874" s="68"/>
    </row>
    <row r="5875" customHeight="1" spans="1:2">
      <c r="A5875" s="64"/>
      <c r="B5875" s="68"/>
    </row>
    <row r="5876" customHeight="1" spans="1:2">
      <c r="A5876" s="64"/>
      <c r="B5876" s="68"/>
    </row>
    <row r="5877" customHeight="1" spans="1:2">
      <c r="A5877" s="64"/>
      <c r="B5877" s="68"/>
    </row>
    <row r="5878" customHeight="1" spans="1:2">
      <c r="A5878" s="64"/>
      <c r="B5878" s="68"/>
    </row>
    <row r="5879" customHeight="1" spans="1:2">
      <c r="A5879" s="64"/>
      <c r="B5879" s="68"/>
    </row>
    <row r="5880" customHeight="1" spans="1:2">
      <c r="A5880" s="64"/>
      <c r="B5880" s="68"/>
    </row>
    <row r="5881" customHeight="1" spans="1:2">
      <c r="A5881" s="64"/>
      <c r="B5881" s="68"/>
    </row>
    <row r="5882" customHeight="1" spans="1:2">
      <c r="A5882" s="64"/>
      <c r="B5882" s="68"/>
    </row>
    <row r="5883" customHeight="1" spans="1:2">
      <c r="A5883" s="64"/>
      <c r="B5883" s="68"/>
    </row>
    <row r="5884" customHeight="1" spans="1:2">
      <c r="A5884" s="64"/>
      <c r="B5884" s="68"/>
    </row>
    <row r="5885" customHeight="1" spans="1:2">
      <c r="A5885" s="64"/>
      <c r="B5885" s="68"/>
    </row>
    <row r="5886" customHeight="1" spans="1:2">
      <c r="A5886" s="64"/>
      <c r="B5886" s="68"/>
    </row>
    <row r="5887" customHeight="1" spans="1:2">
      <c r="A5887" s="64"/>
      <c r="B5887" s="68"/>
    </row>
    <row r="5888" customHeight="1" spans="1:2">
      <c r="A5888" s="64"/>
      <c r="B5888" s="68"/>
    </row>
    <row r="5889" customHeight="1" spans="1:2">
      <c r="A5889" s="64"/>
      <c r="B5889" s="68"/>
    </row>
    <row r="5890" customHeight="1" spans="1:2">
      <c r="A5890" s="64"/>
      <c r="B5890" s="68"/>
    </row>
    <row r="5891" customHeight="1" spans="1:2">
      <c r="A5891" s="64"/>
      <c r="B5891" s="68"/>
    </row>
    <row r="5892" customHeight="1" spans="1:2">
      <c r="A5892" s="64"/>
      <c r="B5892" s="68"/>
    </row>
    <row r="5893" customHeight="1" spans="1:2">
      <c r="A5893" s="64"/>
      <c r="B5893" s="68"/>
    </row>
    <row r="5894" customHeight="1" spans="1:2">
      <c r="A5894" s="64"/>
      <c r="B5894" s="68"/>
    </row>
    <row r="5895" customHeight="1" spans="1:2">
      <c r="A5895" s="64"/>
      <c r="B5895" s="68"/>
    </row>
    <row r="5896" customHeight="1" spans="1:2">
      <c r="A5896" s="64"/>
      <c r="B5896" s="68"/>
    </row>
    <row r="5897" customHeight="1" spans="1:2">
      <c r="A5897" s="64"/>
      <c r="B5897" s="68"/>
    </row>
    <row r="5898" customHeight="1" spans="1:2">
      <c r="A5898" s="64"/>
      <c r="B5898" s="68"/>
    </row>
    <row r="5899" customHeight="1" spans="1:2">
      <c r="A5899" s="64"/>
      <c r="B5899" s="68"/>
    </row>
    <row r="5900" customHeight="1" spans="1:2">
      <c r="A5900" s="64"/>
      <c r="B5900" s="68"/>
    </row>
    <row r="5901" customHeight="1" spans="1:2">
      <c r="A5901" s="64"/>
      <c r="B5901" s="68"/>
    </row>
    <row r="5902" customHeight="1" spans="1:2">
      <c r="A5902" s="64"/>
      <c r="B5902" s="68"/>
    </row>
    <row r="5903" customHeight="1" spans="1:2">
      <c r="A5903" s="64"/>
      <c r="B5903" s="68"/>
    </row>
    <row r="5904" customHeight="1" spans="1:2">
      <c r="A5904" s="64"/>
      <c r="B5904" s="68"/>
    </row>
    <row r="5905" customHeight="1" spans="1:2">
      <c r="A5905" s="64"/>
      <c r="B5905" s="68"/>
    </row>
    <row r="5906" customHeight="1" spans="1:2">
      <c r="A5906" s="64"/>
      <c r="B5906" s="68"/>
    </row>
    <row r="5907" customHeight="1" spans="1:2">
      <c r="A5907" s="64"/>
      <c r="B5907" s="68"/>
    </row>
    <row r="5908" customHeight="1" spans="1:2">
      <c r="A5908" s="64"/>
      <c r="B5908" s="68"/>
    </row>
    <row r="5909" customHeight="1" spans="1:2">
      <c r="A5909" s="64"/>
      <c r="B5909" s="68"/>
    </row>
    <row r="5910" customHeight="1" spans="1:2">
      <c r="A5910" s="64"/>
      <c r="B5910" s="68"/>
    </row>
    <row r="5911" customHeight="1" spans="1:2">
      <c r="A5911" s="64"/>
      <c r="B5911" s="68"/>
    </row>
    <row r="5912" customHeight="1" spans="1:2">
      <c r="A5912" s="64"/>
      <c r="B5912" s="68"/>
    </row>
    <row r="5913" customHeight="1" spans="1:2">
      <c r="A5913" s="64"/>
      <c r="B5913" s="68"/>
    </row>
    <row r="5914" customHeight="1" spans="1:2">
      <c r="A5914" s="64"/>
      <c r="B5914" s="68"/>
    </row>
    <row r="5915" customHeight="1" spans="1:2">
      <c r="A5915" s="64"/>
      <c r="B5915" s="68"/>
    </row>
    <row r="5916" customHeight="1" spans="1:2">
      <c r="A5916" s="64"/>
      <c r="B5916" s="68"/>
    </row>
    <row r="5917" customHeight="1" spans="1:2">
      <c r="A5917" s="64"/>
      <c r="B5917" s="68"/>
    </row>
    <row r="5918" customHeight="1" spans="1:2">
      <c r="A5918" s="64"/>
      <c r="B5918" s="68"/>
    </row>
    <row r="5919" customHeight="1" spans="1:2">
      <c r="A5919" s="64"/>
      <c r="B5919" s="68"/>
    </row>
    <row r="5920" customHeight="1" spans="1:2">
      <c r="A5920" s="64"/>
      <c r="B5920" s="68"/>
    </row>
    <row r="5921" customHeight="1" spans="1:2">
      <c r="A5921" s="64"/>
      <c r="B5921" s="68"/>
    </row>
    <row r="5922" customHeight="1" spans="1:2">
      <c r="A5922" s="64"/>
      <c r="B5922" s="68"/>
    </row>
    <row r="5923" customHeight="1" spans="1:2">
      <c r="A5923" s="64"/>
      <c r="B5923" s="68"/>
    </row>
    <row r="5924" customHeight="1" spans="1:2">
      <c r="A5924" s="64"/>
      <c r="B5924" s="68"/>
    </row>
    <row r="5925" customHeight="1" spans="1:2">
      <c r="A5925" s="64"/>
      <c r="B5925" s="68"/>
    </row>
    <row r="5926" customHeight="1" spans="1:2">
      <c r="A5926" s="64"/>
      <c r="B5926" s="68"/>
    </row>
    <row r="5927" customHeight="1" spans="1:2">
      <c r="A5927" s="64"/>
      <c r="B5927" s="68"/>
    </row>
    <row r="5928" customHeight="1" spans="1:2">
      <c r="A5928" s="64"/>
      <c r="B5928" s="68"/>
    </row>
    <row r="5929" customHeight="1" spans="1:2">
      <c r="A5929" s="64"/>
      <c r="B5929" s="68"/>
    </row>
    <row r="5930" customHeight="1" spans="1:2">
      <c r="A5930" s="64"/>
      <c r="B5930" s="68"/>
    </row>
    <row r="5931" customHeight="1" spans="1:2">
      <c r="A5931" s="64"/>
      <c r="B5931" s="68"/>
    </row>
    <row r="5932" customHeight="1" spans="1:2">
      <c r="A5932" s="64"/>
      <c r="B5932" s="68"/>
    </row>
    <row r="5933" customHeight="1" spans="1:2">
      <c r="A5933" s="64"/>
      <c r="B5933" s="68"/>
    </row>
    <row r="5934" customHeight="1" spans="1:2">
      <c r="A5934" s="64"/>
      <c r="B5934" s="68"/>
    </row>
    <row r="5935" customHeight="1" spans="1:2">
      <c r="A5935" s="64"/>
      <c r="B5935" s="68"/>
    </row>
    <row r="5936" customHeight="1" spans="1:2">
      <c r="A5936" s="64"/>
      <c r="B5936" s="68"/>
    </row>
    <row r="5937" customHeight="1" spans="1:2">
      <c r="A5937" s="64"/>
      <c r="B5937" s="68"/>
    </row>
    <row r="5938" customHeight="1" spans="1:2">
      <c r="A5938" s="64"/>
      <c r="B5938" s="68"/>
    </row>
    <row r="5939" customHeight="1" spans="1:2">
      <c r="A5939" s="64"/>
      <c r="B5939" s="68"/>
    </row>
    <row r="5940" customHeight="1" spans="1:2">
      <c r="A5940" s="64"/>
      <c r="B5940" s="68"/>
    </row>
    <row r="5941" customHeight="1" spans="1:2">
      <c r="A5941" s="64"/>
      <c r="B5941" s="68"/>
    </row>
    <row r="5942" customHeight="1" spans="1:2">
      <c r="A5942" s="64"/>
      <c r="B5942" s="68"/>
    </row>
    <row r="5943" customHeight="1" spans="1:2">
      <c r="A5943" s="64"/>
      <c r="B5943" s="68"/>
    </row>
    <row r="5944" customHeight="1" spans="1:2">
      <c r="A5944" s="64"/>
      <c r="B5944" s="68"/>
    </row>
    <row r="5945" customHeight="1" spans="1:2">
      <c r="A5945" s="64"/>
      <c r="B5945" s="68"/>
    </row>
    <row r="5946" customHeight="1" spans="1:2">
      <c r="A5946" s="64"/>
      <c r="B5946" s="68"/>
    </row>
    <row r="5947" customHeight="1" spans="1:2">
      <c r="A5947" s="64"/>
      <c r="B5947" s="68"/>
    </row>
    <row r="5948" customHeight="1" spans="1:2">
      <c r="A5948" s="64"/>
      <c r="B5948" s="68"/>
    </row>
    <row r="5949" customHeight="1" spans="1:2">
      <c r="A5949" s="64"/>
      <c r="B5949" s="68"/>
    </row>
    <row r="5950" customHeight="1" spans="1:2">
      <c r="A5950" s="64"/>
      <c r="B5950" s="68"/>
    </row>
    <row r="5951" customHeight="1" spans="1:2">
      <c r="A5951" s="64"/>
      <c r="B5951" s="68"/>
    </row>
    <row r="5952" customHeight="1" spans="1:2">
      <c r="A5952" s="64"/>
      <c r="B5952" s="68"/>
    </row>
    <row r="5953" customHeight="1" spans="1:2">
      <c r="A5953" s="64"/>
      <c r="B5953" s="68"/>
    </row>
    <row r="5954" customHeight="1" spans="1:2">
      <c r="A5954" s="64"/>
      <c r="B5954" s="68"/>
    </row>
    <row r="5955" customHeight="1" spans="1:2">
      <c r="A5955" s="64"/>
      <c r="B5955" s="68"/>
    </row>
    <row r="5956" customHeight="1" spans="1:2">
      <c r="A5956" s="64"/>
      <c r="B5956" s="68"/>
    </row>
    <row r="5957" customHeight="1" spans="1:2">
      <c r="A5957" s="64"/>
      <c r="B5957" s="68"/>
    </row>
    <row r="5958" customHeight="1" spans="1:2">
      <c r="A5958" s="64"/>
      <c r="B5958" s="68"/>
    </row>
    <row r="5959" customHeight="1" spans="1:2">
      <c r="A5959" s="64"/>
      <c r="B5959" s="68"/>
    </row>
    <row r="5960" customHeight="1" spans="1:2">
      <c r="A5960" s="64"/>
      <c r="B5960" s="68"/>
    </row>
    <row r="5961" customHeight="1" spans="1:2">
      <c r="A5961" s="64"/>
      <c r="B5961" s="68"/>
    </row>
    <row r="5962" customHeight="1" spans="1:2">
      <c r="A5962" s="64"/>
      <c r="B5962" s="68"/>
    </row>
    <row r="5963" customHeight="1" spans="1:2">
      <c r="A5963" s="64"/>
      <c r="B5963" s="68"/>
    </row>
    <row r="5964" customHeight="1" spans="1:2">
      <c r="A5964" s="64"/>
      <c r="B5964" s="68"/>
    </row>
    <row r="5965" customHeight="1" spans="1:2">
      <c r="A5965" s="64"/>
      <c r="B5965" s="68"/>
    </row>
    <row r="5966" customHeight="1" spans="1:2">
      <c r="A5966" s="64"/>
      <c r="B5966" s="68"/>
    </row>
    <row r="5967" customHeight="1" spans="1:2">
      <c r="A5967" s="64"/>
      <c r="B5967" s="68"/>
    </row>
    <row r="5968" customHeight="1" spans="1:2">
      <c r="A5968" s="64"/>
      <c r="B5968" s="68"/>
    </row>
    <row r="5969" customHeight="1" spans="1:2">
      <c r="A5969" s="64"/>
      <c r="B5969" s="68"/>
    </row>
    <row r="5970" customHeight="1" spans="1:2">
      <c r="A5970" s="64"/>
      <c r="B5970" s="68"/>
    </row>
    <row r="5971" customHeight="1" spans="1:2">
      <c r="A5971" s="64"/>
      <c r="B5971" s="68"/>
    </row>
    <row r="5972" customHeight="1" spans="1:2">
      <c r="A5972" s="64"/>
      <c r="B5972" s="68"/>
    </row>
    <row r="5973" customHeight="1" spans="1:2">
      <c r="A5973" s="64"/>
      <c r="B5973" s="68"/>
    </row>
    <row r="5974" customHeight="1" spans="1:2">
      <c r="A5974" s="64"/>
      <c r="B5974" s="68"/>
    </row>
    <row r="5975" customHeight="1" spans="1:2">
      <c r="A5975" s="64"/>
      <c r="B5975" s="68"/>
    </row>
    <row r="5976" customHeight="1" spans="1:2">
      <c r="A5976" s="64"/>
      <c r="B5976" s="68"/>
    </row>
    <row r="5977" customHeight="1" spans="1:2">
      <c r="A5977" s="64"/>
      <c r="B5977" s="68"/>
    </row>
    <row r="5978" customHeight="1" spans="1:2">
      <c r="A5978" s="64"/>
      <c r="B5978" s="68"/>
    </row>
    <row r="5979" customHeight="1" spans="1:2">
      <c r="A5979" s="64"/>
      <c r="B5979" s="68"/>
    </row>
    <row r="5980" customHeight="1" spans="1:2">
      <c r="A5980" s="64"/>
      <c r="B5980" s="68"/>
    </row>
    <row r="5981" customHeight="1" spans="1:2">
      <c r="A5981" s="64"/>
      <c r="B5981" s="68"/>
    </row>
    <row r="5982" customHeight="1" spans="1:2">
      <c r="A5982" s="64"/>
      <c r="B5982" s="68"/>
    </row>
    <row r="5983" customHeight="1" spans="1:2">
      <c r="A5983" s="64"/>
      <c r="B5983" s="68"/>
    </row>
    <row r="5984" customHeight="1" spans="1:2">
      <c r="A5984" s="64"/>
      <c r="B5984" s="68"/>
    </row>
    <row r="5985" customHeight="1" spans="1:2">
      <c r="A5985" s="64"/>
      <c r="B5985" s="68"/>
    </row>
    <row r="5986" customHeight="1" spans="1:2">
      <c r="A5986" s="64"/>
      <c r="B5986" s="68"/>
    </row>
    <row r="5987" customHeight="1" spans="1:2">
      <c r="A5987" s="64"/>
      <c r="B5987" s="68"/>
    </row>
    <row r="5988" customHeight="1" spans="1:2">
      <c r="A5988" s="64"/>
      <c r="B5988" s="68"/>
    </row>
    <row r="5989" customHeight="1" spans="1:2">
      <c r="A5989" s="64"/>
      <c r="B5989" s="68"/>
    </row>
    <row r="5990" customHeight="1" spans="1:2">
      <c r="A5990" s="64"/>
      <c r="B5990" s="68"/>
    </row>
    <row r="5991" customHeight="1" spans="1:2">
      <c r="A5991" s="64"/>
      <c r="B5991" s="68"/>
    </row>
    <row r="5992" customHeight="1" spans="1:2">
      <c r="A5992" s="64"/>
      <c r="B5992" s="68"/>
    </row>
    <row r="5993" customHeight="1" spans="1:2">
      <c r="A5993" s="64"/>
      <c r="B5993" s="68"/>
    </row>
    <row r="5994" customHeight="1" spans="1:2">
      <c r="A5994" s="64"/>
      <c r="B5994" s="68"/>
    </row>
    <row r="5995" customHeight="1" spans="1:2">
      <c r="A5995" s="64"/>
      <c r="B5995" s="68"/>
    </row>
    <row r="5996" customHeight="1" spans="1:2">
      <c r="A5996" s="64"/>
      <c r="B5996" s="68"/>
    </row>
    <row r="5997" customHeight="1" spans="1:2">
      <c r="A5997" s="64"/>
      <c r="B5997" s="68"/>
    </row>
    <row r="5998" customHeight="1" spans="1:2">
      <c r="A5998" s="64"/>
      <c r="B5998" s="68"/>
    </row>
    <row r="5999" customHeight="1" spans="1:2">
      <c r="A5999" s="64"/>
      <c r="B5999" s="68"/>
    </row>
    <row r="6000" customHeight="1" spans="1:2">
      <c r="A6000" s="64"/>
      <c r="B6000" s="68"/>
    </row>
    <row r="6001" customHeight="1" spans="1:2">
      <c r="A6001" s="64"/>
      <c r="B6001" s="68"/>
    </row>
    <row r="6002" customHeight="1" spans="1:2">
      <c r="A6002" s="64"/>
      <c r="B6002" s="68"/>
    </row>
    <row r="6003" customHeight="1" spans="1:2">
      <c r="A6003" s="64"/>
      <c r="B6003" s="68"/>
    </row>
    <row r="6004" customHeight="1" spans="1:2">
      <c r="A6004" s="64"/>
      <c r="B6004" s="68"/>
    </row>
    <row r="6005" customHeight="1" spans="1:2">
      <c r="A6005" s="64"/>
      <c r="B6005" s="68"/>
    </row>
    <row r="6006" customHeight="1" spans="1:2">
      <c r="A6006" s="64"/>
      <c r="B6006" s="68"/>
    </row>
    <row r="6007" customHeight="1" spans="1:2">
      <c r="A6007" s="64"/>
      <c r="B6007" s="68"/>
    </row>
    <row r="6008" customHeight="1" spans="1:2">
      <c r="A6008" s="64"/>
      <c r="B6008" s="68"/>
    </row>
    <row r="6009" customHeight="1" spans="1:2">
      <c r="A6009" s="64"/>
      <c r="B6009" s="68"/>
    </row>
    <row r="6010" customHeight="1" spans="1:2">
      <c r="A6010" s="64"/>
      <c r="B6010" s="68"/>
    </row>
    <row r="6011" customHeight="1" spans="1:2">
      <c r="A6011" s="64"/>
      <c r="B6011" s="68"/>
    </row>
    <row r="6012" customHeight="1" spans="1:2">
      <c r="A6012" s="64"/>
      <c r="B6012" s="68"/>
    </row>
    <row r="6013" customHeight="1" spans="1:2">
      <c r="A6013" s="64"/>
      <c r="B6013" s="68"/>
    </row>
    <row r="6014" customHeight="1" spans="1:2">
      <c r="A6014" s="64"/>
      <c r="B6014" s="68"/>
    </row>
    <row r="6015" customHeight="1" spans="1:2">
      <c r="A6015" s="64"/>
      <c r="B6015" s="68"/>
    </row>
    <row r="6016" customHeight="1" spans="1:2">
      <c r="A6016" s="64"/>
      <c r="B6016" s="68"/>
    </row>
    <row r="6017" customHeight="1" spans="1:2">
      <c r="A6017" s="64"/>
      <c r="B6017" s="68"/>
    </row>
    <row r="6018" customHeight="1" spans="1:2">
      <c r="A6018" s="64"/>
      <c r="B6018" s="68"/>
    </row>
    <row r="6019" customHeight="1" spans="1:2">
      <c r="A6019" s="64"/>
      <c r="B6019" s="68"/>
    </row>
    <row r="6020" customHeight="1" spans="1:2">
      <c r="A6020" s="64"/>
      <c r="B6020" s="68"/>
    </row>
    <row r="6021" customHeight="1" spans="1:2">
      <c r="A6021" s="64"/>
      <c r="B6021" s="68"/>
    </row>
    <row r="6022" customHeight="1" spans="1:2">
      <c r="A6022" s="64"/>
      <c r="B6022" s="68"/>
    </row>
    <row r="6023" customHeight="1" spans="1:2">
      <c r="A6023" s="64"/>
      <c r="B6023" s="68"/>
    </row>
    <row r="6024" customHeight="1" spans="1:2">
      <c r="A6024" s="64"/>
      <c r="B6024" s="68"/>
    </row>
    <row r="6025" customHeight="1" spans="1:2">
      <c r="A6025" s="64"/>
      <c r="B6025" s="68"/>
    </row>
    <row r="6026" customHeight="1" spans="1:2">
      <c r="A6026" s="64"/>
      <c r="B6026" s="68"/>
    </row>
    <row r="6027" customHeight="1" spans="1:2">
      <c r="A6027" s="64"/>
      <c r="B6027" s="68"/>
    </row>
    <row r="6028" customHeight="1" spans="1:2">
      <c r="A6028" s="64"/>
      <c r="B6028" s="68"/>
    </row>
    <row r="6029" customHeight="1" spans="1:2">
      <c r="A6029" s="64"/>
      <c r="B6029" s="68"/>
    </row>
    <row r="6030" customHeight="1" spans="1:2">
      <c r="A6030" s="64"/>
      <c r="B6030" s="68"/>
    </row>
    <row r="6031" customHeight="1" spans="1:2">
      <c r="A6031" s="64"/>
      <c r="B6031" s="68"/>
    </row>
    <row r="6032" customHeight="1" spans="1:2">
      <c r="A6032" s="64"/>
      <c r="B6032" s="68"/>
    </row>
    <row r="6033" customHeight="1" spans="1:2">
      <c r="A6033" s="64"/>
      <c r="B6033" s="68"/>
    </row>
    <row r="6034" customHeight="1" spans="1:2">
      <c r="A6034" s="64"/>
      <c r="B6034" s="68"/>
    </row>
    <row r="6035" customHeight="1" spans="1:2">
      <c r="A6035" s="64"/>
      <c r="B6035" s="68"/>
    </row>
    <row r="6036" customHeight="1" spans="1:2">
      <c r="A6036" s="64"/>
      <c r="B6036" s="68"/>
    </row>
    <row r="6037" customHeight="1" spans="1:2">
      <c r="A6037" s="64"/>
      <c r="B6037" s="68"/>
    </row>
    <row r="6038" customHeight="1" spans="1:2">
      <c r="A6038" s="64"/>
      <c r="B6038" s="68"/>
    </row>
    <row r="6039" customHeight="1" spans="1:2">
      <c r="A6039" s="64"/>
      <c r="B6039" s="68"/>
    </row>
    <row r="6040" customHeight="1" spans="1:2">
      <c r="A6040" s="64"/>
      <c r="B6040" s="68"/>
    </row>
    <row r="6041" customHeight="1" spans="1:2">
      <c r="A6041" s="64"/>
      <c r="B6041" s="68"/>
    </row>
    <row r="6042" customHeight="1" spans="1:2">
      <c r="A6042" s="64"/>
      <c r="B6042" s="68"/>
    </row>
    <row r="6043" customHeight="1" spans="1:2">
      <c r="A6043" s="64"/>
      <c r="B6043" s="68"/>
    </row>
    <row r="6044" customHeight="1" spans="1:2">
      <c r="A6044" s="64"/>
      <c r="B6044" s="68"/>
    </row>
    <row r="6045" customHeight="1" spans="1:2">
      <c r="A6045" s="64"/>
      <c r="B6045" s="68"/>
    </row>
    <row r="6046" customHeight="1" spans="1:2">
      <c r="A6046" s="64"/>
      <c r="B6046" s="68"/>
    </row>
    <row r="6047" customHeight="1" spans="1:2">
      <c r="A6047" s="64"/>
      <c r="B6047" s="68"/>
    </row>
    <row r="6048" customHeight="1" spans="1:2">
      <c r="A6048" s="64"/>
      <c r="B6048" s="68"/>
    </row>
    <row r="6049" customHeight="1" spans="1:2">
      <c r="A6049" s="64"/>
      <c r="B6049" s="68"/>
    </row>
    <row r="6050" customHeight="1" spans="1:2">
      <c r="A6050" s="64"/>
      <c r="B6050" s="68"/>
    </row>
    <row r="6051" customHeight="1" spans="1:2">
      <c r="A6051" s="64"/>
      <c r="B6051" s="68"/>
    </row>
    <row r="6052" customHeight="1" spans="1:2">
      <c r="A6052" s="64"/>
      <c r="B6052" s="68"/>
    </row>
    <row r="6053" customHeight="1" spans="1:2">
      <c r="A6053" s="64"/>
      <c r="B6053" s="68"/>
    </row>
    <row r="6054" customHeight="1" spans="1:2">
      <c r="A6054" s="64"/>
      <c r="B6054" s="68"/>
    </row>
    <row r="6055" customHeight="1" spans="1:2">
      <c r="A6055" s="64"/>
      <c r="B6055" s="68"/>
    </row>
    <row r="6056" customHeight="1" spans="1:2">
      <c r="A6056" s="64"/>
      <c r="B6056" s="68"/>
    </row>
    <row r="6057" customHeight="1" spans="1:2">
      <c r="A6057" s="64"/>
      <c r="B6057" s="68"/>
    </row>
    <row r="6058" customHeight="1" spans="1:2">
      <c r="A6058" s="64"/>
      <c r="B6058" s="68"/>
    </row>
    <row r="6059" customHeight="1" spans="1:2">
      <c r="A6059" s="64"/>
      <c r="B6059" s="68"/>
    </row>
    <row r="6060" customHeight="1" spans="1:2">
      <c r="A6060" s="64"/>
      <c r="B6060" s="68"/>
    </row>
    <row r="6061" customHeight="1" spans="1:2">
      <c r="A6061" s="64"/>
      <c r="B6061" s="68"/>
    </row>
    <row r="6062" customHeight="1" spans="1:2">
      <c r="A6062" s="64"/>
      <c r="B6062" s="68"/>
    </row>
    <row r="6063" customHeight="1" spans="1:2">
      <c r="A6063" s="64"/>
      <c r="B6063" s="68"/>
    </row>
    <row r="6064" customHeight="1" spans="1:2">
      <c r="A6064" s="64"/>
      <c r="B6064" s="68"/>
    </row>
    <row r="6065" customHeight="1" spans="1:2">
      <c r="A6065" s="64"/>
      <c r="B6065" s="68"/>
    </row>
    <row r="6066" customHeight="1" spans="1:2">
      <c r="A6066" s="64"/>
      <c r="B6066" s="68"/>
    </row>
    <row r="6067" customHeight="1" spans="1:2">
      <c r="A6067" s="64"/>
      <c r="B6067" s="68"/>
    </row>
    <row r="6068" customHeight="1" spans="1:2">
      <c r="A6068" s="64"/>
      <c r="B6068" s="68"/>
    </row>
    <row r="6069" customHeight="1" spans="1:2">
      <c r="A6069" s="64"/>
      <c r="B6069" s="68"/>
    </row>
    <row r="6070" customHeight="1" spans="1:2">
      <c r="A6070" s="64"/>
      <c r="B6070" s="68"/>
    </row>
    <row r="6071" customHeight="1" spans="1:2">
      <c r="A6071" s="64"/>
      <c r="B6071" s="68"/>
    </row>
    <row r="6072" customHeight="1" spans="1:2">
      <c r="A6072" s="64"/>
      <c r="B6072" s="68"/>
    </row>
    <row r="6073" customHeight="1" spans="1:2">
      <c r="A6073" s="64"/>
      <c r="B6073" s="68"/>
    </row>
    <row r="6074" customHeight="1" spans="1:2">
      <c r="A6074" s="64"/>
      <c r="B6074" s="68"/>
    </row>
    <row r="6075" customHeight="1" spans="1:2">
      <c r="A6075" s="64"/>
      <c r="B6075" s="68"/>
    </row>
    <row r="6076" customHeight="1" spans="1:2">
      <c r="A6076" s="64"/>
      <c r="B6076" s="68"/>
    </row>
    <row r="6077" customHeight="1" spans="1:2">
      <c r="A6077" s="64"/>
      <c r="B6077" s="68"/>
    </row>
    <row r="6078" customHeight="1" spans="1:2">
      <c r="A6078" s="64"/>
      <c r="B6078" s="68"/>
    </row>
    <row r="6079" customHeight="1" spans="1:2">
      <c r="A6079" s="64"/>
      <c r="B6079" s="68"/>
    </row>
    <row r="6080" customHeight="1" spans="1:2">
      <c r="A6080" s="64"/>
      <c r="B6080" s="68"/>
    </row>
    <row r="6081" customHeight="1" spans="1:2">
      <c r="A6081" s="64"/>
      <c r="B6081" s="68"/>
    </row>
    <row r="6082" customHeight="1" spans="1:2">
      <c r="A6082" s="64"/>
      <c r="B6082" s="68"/>
    </row>
    <row r="6083" customHeight="1" spans="1:2">
      <c r="A6083" s="64"/>
      <c r="B6083" s="68"/>
    </row>
    <row r="6084" customHeight="1" spans="1:2">
      <c r="A6084" s="64"/>
      <c r="B6084" s="68"/>
    </row>
    <row r="6085" customHeight="1" spans="1:2">
      <c r="A6085" s="64"/>
      <c r="B6085" s="68"/>
    </row>
    <row r="6086" customHeight="1" spans="1:2">
      <c r="A6086" s="64"/>
      <c r="B6086" s="68"/>
    </row>
    <row r="6087" customHeight="1" spans="1:2">
      <c r="A6087" s="64"/>
      <c r="B6087" s="68"/>
    </row>
    <row r="6088" customHeight="1" spans="1:2">
      <c r="A6088" s="64"/>
      <c r="B6088" s="68"/>
    </row>
    <row r="6089" customHeight="1" spans="1:2">
      <c r="A6089" s="64"/>
      <c r="B6089" s="68"/>
    </row>
    <row r="6090" customHeight="1" spans="1:2">
      <c r="A6090" s="64"/>
      <c r="B6090" s="68"/>
    </row>
    <row r="6091" customHeight="1" spans="1:2">
      <c r="A6091" s="64"/>
      <c r="B6091" s="68"/>
    </row>
    <row r="6092" customHeight="1" spans="1:2">
      <c r="A6092" s="64"/>
      <c r="B6092" s="68"/>
    </row>
    <row r="6093" customHeight="1" spans="1:2">
      <c r="A6093" s="64"/>
      <c r="B6093" s="68"/>
    </row>
    <row r="6094" customHeight="1" spans="1:2">
      <c r="A6094" s="64"/>
      <c r="B6094" s="68"/>
    </row>
    <row r="6095" customHeight="1" spans="1:2">
      <c r="A6095" s="64"/>
      <c r="B6095" s="68"/>
    </row>
    <row r="6096" customHeight="1" spans="1:2">
      <c r="A6096" s="64"/>
      <c r="B6096" s="68"/>
    </row>
    <row r="6097" customHeight="1" spans="1:2">
      <c r="A6097" s="64"/>
      <c r="B6097" s="68"/>
    </row>
    <row r="6098" customHeight="1" spans="1:2">
      <c r="A6098" s="64"/>
      <c r="B6098" s="68"/>
    </row>
    <row r="6099" customHeight="1" spans="1:2">
      <c r="A6099" s="64"/>
      <c r="B6099" s="68"/>
    </row>
    <row r="6100" customHeight="1" spans="1:2">
      <c r="A6100" s="64"/>
      <c r="B6100" s="68"/>
    </row>
    <row r="6101" customHeight="1" spans="1:2">
      <c r="A6101" s="64"/>
      <c r="B6101" s="68"/>
    </row>
    <row r="6102" customHeight="1" spans="1:2">
      <c r="A6102" s="64"/>
      <c r="B6102" s="68"/>
    </row>
    <row r="6103" customHeight="1" spans="1:2">
      <c r="A6103" s="64"/>
      <c r="B6103" s="68"/>
    </row>
    <row r="6104" customHeight="1" spans="1:2">
      <c r="A6104" s="64"/>
      <c r="B6104" s="68"/>
    </row>
    <row r="6105" customHeight="1" spans="1:2">
      <c r="A6105" s="64"/>
      <c r="B6105" s="68"/>
    </row>
    <row r="6106" customHeight="1" spans="1:2">
      <c r="A6106" s="64"/>
      <c r="B6106" s="68"/>
    </row>
    <row r="6107" customHeight="1" spans="1:2">
      <c r="A6107" s="64"/>
      <c r="B6107" s="68"/>
    </row>
    <row r="6108" customHeight="1" spans="1:2">
      <c r="A6108" s="64"/>
      <c r="B6108" s="68"/>
    </row>
    <row r="6109" customHeight="1" spans="1:2">
      <c r="A6109" s="64"/>
      <c r="B6109" s="68"/>
    </row>
    <row r="6110" customHeight="1" spans="1:2">
      <c r="A6110" s="64"/>
      <c r="B6110" s="68"/>
    </row>
    <row r="6111" customHeight="1" spans="1:2">
      <c r="A6111" s="64"/>
      <c r="B6111" s="68"/>
    </row>
    <row r="6112" customHeight="1" spans="1:2">
      <c r="A6112" s="64"/>
      <c r="B6112" s="68"/>
    </row>
    <row r="6113" customHeight="1" spans="1:2">
      <c r="A6113" s="64"/>
      <c r="B6113" s="68"/>
    </row>
    <row r="6114" customHeight="1" spans="1:2">
      <c r="A6114" s="64"/>
      <c r="B6114" s="68"/>
    </row>
    <row r="6115" customHeight="1" spans="1:2">
      <c r="A6115" s="64"/>
      <c r="B6115" s="68"/>
    </row>
    <row r="6116" customHeight="1" spans="1:2">
      <c r="A6116" s="64"/>
      <c r="B6116" s="68"/>
    </row>
    <row r="6117" customHeight="1" spans="1:2">
      <c r="A6117" s="64"/>
      <c r="B6117" s="68"/>
    </row>
    <row r="6118" customHeight="1" spans="1:2">
      <c r="A6118" s="64"/>
      <c r="B6118" s="68"/>
    </row>
    <row r="6119" customHeight="1" spans="1:2">
      <c r="A6119" s="64"/>
      <c r="B6119" s="68"/>
    </row>
    <row r="6120" customHeight="1" spans="1:2">
      <c r="A6120" s="64"/>
      <c r="B6120" s="68"/>
    </row>
    <row r="6121" customHeight="1" spans="1:2">
      <c r="A6121" s="64"/>
      <c r="B6121" s="68"/>
    </row>
    <row r="6122" customHeight="1" spans="1:2">
      <c r="A6122" s="64"/>
      <c r="B6122" s="68"/>
    </row>
    <row r="6123" customHeight="1" spans="1:2">
      <c r="A6123" s="64"/>
      <c r="B6123" s="68"/>
    </row>
    <row r="6124" customHeight="1" spans="1:2">
      <c r="A6124" s="64"/>
      <c r="B6124" s="68"/>
    </row>
    <row r="6125" customHeight="1" spans="1:2">
      <c r="A6125" s="64"/>
      <c r="B6125" s="68"/>
    </row>
    <row r="6126" customHeight="1" spans="1:2">
      <c r="A6126" s="64"/>
      <c r="B6126" s="68"/>
    </row>
    <row r="6127" customHeight="1" spans="1:2">
      <c r="A6127" s="64"/>
      <c r="B6127" s="68"/>
    </row>
    <row r="6128" customHeight="1" spans="1:2">
      <c r="A6128" s="64"/>
      <c r="B6128" s="68"/>
    </row>
    <row r="6129" customHeight="1" spans="1:2">
      <c r="A6129" s="64"/>
      <c r="B6129" s="68"/>
    </row>
    <row r="6130" customHeight="1" spans="1:2">
      <c r="A6130" s="64"/>
      <c r="B6130" s="68"/>
    </row>
    <row r="6131" customHeight="1" spans="1:2">
      <c r="A6131" s="64"/>
      <c r="B6131" s="68"/>
    </row>
    <row r="6132" customHeight="1" spans="1:2">
      <c r="A6132" s="64"/>
      <c r="B6132" s="68"/>
    </row>
    <row r="6133" customHeight="1" spans="1:2">
      <c r="A6133" s="64"/>
      <c r="B6133" s="68"/>
    </row>
    <row r="6134" customHeight="1" spans="1:2">
      <c r="A6134" s="64"/>
      <c r="B6134" s="68"/>
    </row>
    <row r="6135" customHeight="1" spans="1:2">
      <c r="A6135" s="64"/>
      <c r="B6135" s="68"/>
    </row>
    <row r="6136" customHeight="1" spans="1:2">
      <c r="A6136" s="64"/>
      <c r="B6136" s="68"/>
    </row>
    <row r="6137" customHeight="1" spans="1:2">
      <c r="A6137" s="64"/>
      <c r="B6137" s="68"/>
    </row>
    <row r="6138" customHeight="1" spans="1:2">
      <c r="A6138" s="64"/>
      <c r="B6138" s="68"/>
    </row>
    <row r="6139" customHeight="1" spans="1:2">
      <c r="A6139" s="64"/>
      <c r="B6139" s="68"/>
    </row>
    <row r="6140" customHeight="1" spans="1:2">
      <c r="A6140" s="64"/>
      <c r="B6140" s="68"/>
    </row>
    <row r="6141" customHeight="1" spans="1:2">
      <c r="A6141" s="64"/>
      <c r="B6141" s="68"/>
    </row>
    <row r="6142" customHeight="1" spans="1:2">
      <c r="A6142" s="64"/>
      <c r="B6142" s="68"/>
    </row>
    <row r="6143" customHeight="1" spans="1:2">
      <c r="A6143" s="64"/>
      <c r="B6143" s="68"/>
    </row>
    <row r="6144" customHeight="1" spans="1:2">
      <c r="A6144" s="64"/>
      <c r="B6144" s="68"/>
    </row>
    <row r="6145" customHeight="1" spans="1:2">
      <c r="A6145" s="64"/>
      <c r="B6145" s="68"/>
    </row>
    <row r="6146" customHeight="1" spans="1:2">
      <c r="A6146" s="64"/>
      <c r="B6146" s="68"/>
    </row>
    <row r="6147" customHeight="1" spans="1:2">
      <c r="A6147" s="64"/>
      <c r="B6147" s="68"/>
    </row>
    <row r="6148" customHeight="1" spans="1:2">
      <c r="A6148" s="64"/>
      <c r="B6148" s="68"/>
    </row>
    <row r="6149" customHeight="1" spans="1:2">
      <c r="A6149" s="64"/>
      <c r="B6149" s="68"/>
    </row>
    <row r="6150" customHeight="1" spans="1:2">
      <c r="A6150" s="64"/>
      <c r="B6150" s="68"/>
    </row>
    <row r="6151" customHeight="1" spans="1:2">
      <c r="A6151" s="64"/>
      <c r="B6151" s="68"/>
    </row>
    <row r="6152" customHeight="1" spans="1:2">
      <c r="A6152" s="64"/>
      <c r="B6152" s="68"/>
    </row>
    <row r="6153" customHeight="1" spans="1:2">
      <c r="A6153" s="64"/>
      <c r="B6153" s="68"/>
    </row>
    <row r="6154" customHeight="1" spans="1:2">
      <c r="A6154" s="64"/>
      <c r="B6154" s="68"/>
    </row>
    <row r="6155" customHeight="1" spans="1:2">
      <c r="A6155" s="64"/>
      <c r="B6155" s="68"/>
    </row>
    <row r="6156" customHeight="1" spans="1:2">
      <c r="A6156" s="64"/>
      <c r="B6156" s="68"/>
    </row>
    <row r="6157" customHeight="1" spans="1:2">
      <c r="A6157" s="64"/>
      <c r="B6157" s="68"/>
    </row>
    <row r="6158" customHeight="1" spans="1:2">
      <c r="A6158" s="64"/>
      <c r="B6158" s="68"/>
    </row>
    <row r="6159" customHeight="1" spans="1:2">
      <c r="A6159" s="64"/>
      <c r="B6159" s="68"/>
    </row>
    <row r="6160" customHeight="1" spans="1:2">
      <c r="A6160" s="64"/>
      <c r="B6160" s="68"/>
    </row>
    <row r="6161" customHeight="1" spans="1:2">
      <c r="A6161" s="64"/>
      <c r="B6161" s="68"/>
    </row>
    <row r="6162" customHeight="1" spans="1:2">
      <c r="A6162" s="64"/>
      <c r="B6162" s="68"/>
    </row>
    <row r="6163" customHeight="1" spans="1:2">
      <c r="A6163" s="64"/>
      <c r="B6163" s="68"/>
    </row>
    <row r="6164" customHeight="1" spans="1:2">
      <c r="A6164" s="64"/>
      <c r="B6164" s="68"/>
    </row>
    <row r="6165" customHeight="1" spans="1:2">
      <c r="A6165" s="64"/>
      <c r="B6165" s="68"/>
    </row>
    <row r="6166" customHeight="1" spans="1:2">
      <c r="A6166" s="64"/>
      <c r="B6166" s="68"/>
    </row>
    <row r="6167" customHeight="1" spans="1:2">
      <c r="A6167" s="64"/>
      <c r="B6167" s="68"/>
    </row>
    <row r="6168" customHeight="1" spans="1:2">
      <c r="A6168" s="64"/>
      <c r="B6168" s="68"/>
    </row>
    <row r="6169" customHeight="1" spans="1:2">
      <c r="A6169" s="64"/>
      <c r="B6169" s="68"/>
    </row>
    <row r="6170" customHeight="1" spans="1:2">
      <c r="A6170" s="64"/>
      <c r="B6170" s="68"/>
    </row>
    <row r="6171" customHeight="1" spans="1:2">
      <c r="A6171" s="64"/>
      <c r="B6171" s="68"/>
    </row>
    <row r="6172" customHeight="1" spans="1:2">
      <c r="A6172" s="64"/>
      <c r="B6172" s="68"/>
    </row>
    <row r="6173" customHeight="1" spans="1:2">
      <c r="A6173" s="64"/>
      <c r="B6173" s="68"/>
    </row>
    <row r="6174" customHeight="1" spans="1:2">
      <c r="A6174" s="64"/>
      <c r="B6174" s="68"/>
    </row>
    <row r="6175" customHeight="1" spans="1:2">
      <c r="A6175" s="64"/>
      <c r="B6175" s="68"/>
    </row>
    <row r="6176" customHeight="1" spans="1:2">
      <c r="A6176" s="64"/>
      <c r="B6176" s="68"/>
    </row>
    <row r="6177" customHeight="1" spans="1:2">
      <c r="A6177" s="64"/>
      <c r="B6177" s="68"/>
    </row>
    <row r="6178" customHeight="1" spans="1:2">
      <c r="A6178" s="64"/>
      <c r="B6178" s="68"/>
    </row>
    <row r="6179" customHeight="1" spans="1:2">
      <c r="A6179" s="64"/>
      <c r="B6179" s="68"/>
    </row>
    <row r="6180" customHeight="1" spans="1:2">
      <c r="A6180" s="64"/>
      <c r="B6180" s="68"/>
    </row>
    <row r="6181" customHeight="1" spans="1:2">
      <c r="A6181" s="64"/>
      <c r="B6181" s="68"/>
    </row>
    <row r="6182" customHeight="1" spans="1:2">
      <c r="A6182" s="64"/>
      <c r="B6182" s="68"/>
    </row>
    <row r="6183" customHeight="1" spans="1:2">
      <c r="A6183" s="64"/>
      <c r="B6183" s="68"/>
    </row>
    <row r="6184" customHeight="1" spans="1:2">
      <c r="A6184" s="64"/>
      <c r="B6184" s="68"/>
    </row>
    <row r="6185" customHeight="1" spans="1:2">
      <c r="A6185" s="64"/>
      <c r="B6185" s="68"/>
    </row>
    <row r="6186" customHeight="1" spans="1:2">
      <c r="A6186" s="64"/>
      <c r="B6186" s="68"/>
    </row>
    <row r="6187" customHeight="1" spans="1:2">
      <c r="A6187" s="64"/>
      <c r="B6187" s="68"/>
    </row>
    <row r="6188" customHeight="1" spans="1:2">
      <c r="A6188" s="64"/>
      <c r="B6188" s="68"/>
    </row>
    <row r="6189" customHeight="1" spans="1:2">
      <c r="A6189" s="64"/>
      <c r="B6189" s="68"/>
    </row>
    <row r="6190" customHeight="1" spans="1:2">
      <c r="A6190" s="64"/>
      <c r="B6190" s="68"/>
    </row>
    <row r="6191" customHeight="1" spans="1:2">
      <c r="A6191" s="64"/>
      <c r="B6191" s="68"/>
    </row>
    <row r="6192" customHeight="1" spans="1:2">
      <c r="A6192" s="64"/>
      <c r="B6192" s="68"/>
    </row>
    <row r="6193" customHeight="1" spans="1:2">
      <c r="A6193" s="64"/>
      <c r="B6193" s="68"/>
    </row>
    <row r="6194" customHeight="1" spans="1:2">
      <c r="A6194" s="64"/>
      <c r="B6194" s="68"/>
    </row>
    <row r="6195" customHeight="1" spans="1:2">
      <c r="A6195" s="64"/>
      <c r="B6195" s="68"/>
    </row>
    <row r="6196" customHeight="1" spans="1:2">
      <c r="A6196" s="64"/>
      <c r="B6196" s="68"/>
    </row>
    <row r="6197" customHeight="1" spans="1:2">
      <c r="A6197" s="64"/>
      <c r="B6197" s="68"/>
    </row>
    <row r="6198" customHeight="1" spans="1:2">
      <c r="A6198" s="64"/>
      <c r="B6198" s="68"/>
    </row>
    <row r="6199" customHeight="1" spans="1:2">
      <c r="A6199" s="64"/>
      <c r="B6199" s="68"/>
    </row>
    <row r="6200" customHeight="1" spans="1:2">
      <c r="A6200" s="64"/>
      <c r="B6200" s="68"/>
    </row>
    <row r="6201" customHeight="1" spans="1:2">
      <c r="A6201" s="64"/>
      <c r="B6201" s="68"/>
    </row>
    <row r="6202" customHeight="1" spans="1:2">
      <c r="A6202" s="64"/>
      <c r="B6202" s="68"/>
    </row>
    <row r="6203" customHeight="1" spans="1:2">
      <c r="A6203" s="64"/>
      <c r="B6203" s="68"/>
    </row>
    <row r="6204" customHeight="1" spans="1:2">
      <c r="A6204" s="64"/>
      <c r="B6204" s="68"/>
    </row>
    <row r="6205" customHeight="1" spans="1:2">
      <c r="A6205" s="64"/>
      <c r="B6205" s="68"/>
    </row>
    <row r="6206" customHeight="1" spans="1:2">
      <c r="A6206" s="64"/>
      <c r="B6206" s="68"/>
    </row>
    <row r="6207" customHeight="1" spans="1:2">
      <c r="A6207" s="64"/>
      <c r="B6207" s="68"/>
    </row>
    <row r="6208" customHeight="1" spans="1:2">
      <c r="A6208" s="64"/>
      <c r="B6208" s="68"/>
    </row>
    <row r="6209" customHeight="1" spans="1:2">
      <c r="A6209" s="64"/>
      <c r="B6209" s="68"/>
    </row>
    <row r="6210" customHeight="1" spans="1:2">
      <c r="A6210" s="64"/>
      <c r="B6210" s="68"/>
    </row>
    <row r="6211" customHeight="1" spans="1:2">
      <c r="A6211" s="64"/>
      <c r="B6211" s="68"/>
    </row>
    <row r="6212" customHeight="1" spans="1:2">
      <c r="A6212" s="64"/>
      <c r="B6212" s="68"/>
    </row>
    <row r="6213" customHeight="1" spans="1:2">
      <c r="A6213" s="64"/>
      <c r="B6213" s="68"/>
    </row>
    <row r="6214" customHeight="1" spans="1:2">
      <c r="A6214" s="64"/>
      <c r="B6214" s="68"/>
    </row>
    <row r="6215" customHeight="1" spans="1:2">
      <c r="A6215" s="64"/>
      <c r="B6215" s="68"/>
    </row>
    <row r="6216" customHeight="1" spans="1:2">
      <c r="A6216" s="64"/>
      <c r="B6216" s="68"/>
    </row>
    <row r="6217" customHeight="1" spans="1:2">
      <c r="A6217" s="64"/>
      <c r="B6217" s="68"/>
    </row>
    <row r="6218" customHeight="1" spans="1:2">
      <c r="A6218" s="64"/>
      <c r="B6218" s="68"/>
    </row>
    <row r="6219" customHeight="1" spans="1:2">
      <c r="A6219" s="64"/>
      <c r="B6219" s="68"/>
    </row>
    <row r="6220" customHeight="1" spans="1:2">
      <c r="A6220" s="64"/>
      <c r="B6220" s="68"/>
    </row>
    <row r="6221" customHeight="1" spans="1:2">
      <c r="A6221" s="64"/>
      <c r="B6221" s="68"/>
    </row>
    <row r="6222" customHeight="1" spans="1:2">
      <c r="A6222" s="64"/>
      <c r="B6222" s="68"/>
    </row>
    <row r="6223" customHeight="1" spans="1:2">
      <c r="A6223" s="64"/>
      <c r="B6223" s="68"/>
    </row>
    <row r="6224" customHeight="1" spans="1:2">
      <c r="A6224" s="64"/>
      <c r="B6224" s="68"/>
    </row>
    <row r="6225" customHeight="1" spans="1:2">
      <c r="A6225" s="64"/>
      <c r="B6225" s="68"/>
    </row>
    <row r="6226" customHeight="1" spans="1:2">
      <c r="A6226" s="64"/>
      <c r="B6226" s="68"/>
    </row>
    <row r="6227" customHeight="1" spans="1:2">
      <c r="A6227" s="64"/>
      <c r="B6227" s="68"/>
    </row>
    <row r="6228" customHeight="1" spans="1:2">
      <c r="A6228" s="64"/>
      <c r="B6228" s="68"/>
    </row>
    <row r="6229" customHeight="1" spans="1:2">
      <c r="A6229" s="64"/>
      <c r="B6229" s="68"/>
    </row>
    <row r="6230" customHeight="1" spans="1:2">
      <c r="A6230" s="64"/>
      <c r="B6230" s="68"/>
    </row>
    <row r="6231" customHeight="1" spans="1:2">
      <c r="A6231" s="64"/>
      <c r="B6231" s="68"/>
    </row>
    <row r="6232" customHeight="1" spans="1:2">
      <c r="A6232" s="64"/>
      <c r="B6232" s="68"/>
    </row>
    <row r="6233" customHeight="1" spans="1:2">
      <c r="A6233" s="64"/>
      <c r="B6233" s="68"/>
    </row>
    <row r="6234" customHeight="1" spans="1:2">
      <c r="A6234" s="64"/>
      <c r="B6234" s="68"/>
    </row>
    <row r="6235" customHeight="1" spans="1:2">
      <c r="A6235" s="64"/>
      <c r="B6235" s="68"/>
    </row>
    <row r="6236" customHeight="1" spans="1:2">
      <c r="A6236" s="64"/>
      <c r="B6236" s="68"/>
    </row>
    <row r="6237" customHeight="1" spans="1:2">
      <c r="A6237" s="64"/>
      <c r="B6237" s="68"/>
    </row>
    <row r="6238" customHeight="1" spans="1:2">
      <c r="A6238" s="64"/>
      <c r="B6238" s="68"/>
    </row>
    <row r="6239" customHeight="1" spans="1:2">
      <c r="A6239" s="64"/>
      <c r="B6239" s="68"/>
    </row>
    <row r="6240" customHeight="1" spans="1:2">
      <c r="A6240" s="64"/>
      <c r="B6240" s="68"/>
    </row>
    <row r="6241" customHeight="1" spans="1:2">
      <c r="A6241" s="64"/>
      <c r="B6241" s="68"/>
    </row>
    <row r="6242" customHeight="1" spans="1:2">
      <c r="A6242" s="64"/>
      <c r="B6242" s="68"/>
    </row>
    <row r="6243" customHeight="1" spans="1:2">
      <c r="A6243" s="64"/>
      <c r="B6243" s="68"/>
    </row>
    <row r="6244" customHeight="1" spans="1:2">
      <c r="A6244" s="64"/>
      <c r="B6244" s="68"/>
    </row>
    <row r="6245" customHeight="1" spans="1:1">
      <c r="A6245" s="64"/>
    </row>
    <row r="6246" customHeight="1" spans="1:1">
      <c r="A6246" s="64"/>
    </row>
    <row r="6247" customHeight="1" spans="1:1">
      <c r="A6247" s="64"/>
    </row>
    <row r="6248" customHeight="1" spans="1:1">
      <c r="A6248" s="64"/>
    </row>
  </sheetData>
  <mergeCells count="1">
    <mergeCell ref="A2:B2"/>
  </mergeCells>
  <printOptions horizontalCentered="1"/>
  <pageMargins left="0.161111111111111" right="0.161111111111111" top="1.37777777777778" bottom="0.60625" header="0.302777777777778" footer="0.302777777777778"/>
  <pageSetup paperSize="8" scale="150" fitToHeight="0" orientation="landscape"/>
  <headerFooter alignWithMargins="0">
    <oddFooter>&amp;C第 &amp;P 页，共 &amp;N 页</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48"/>
  <sheetViews>
    <sheetView workbookViewId="0">
      <selection activeCell="A1" sqref="A1"/>
    </sheetView>
  </sheetViews>
  <sheetFormatPr defaultColWidth="18.625" defaultRowHeight="18" customHeight="1" outlineLevelCol="3"/>
  <cols>
    <col min="1" max="1" width="36.25" style="66" customWidth="1"/>
    <col min="2" max="2" width="69.875" style="67" customWidth="1"/>
    <col min="3" max="3" width="18.625" style="66" customWidth="1"/>
    <col min="4" max="16384" width="18.625" style="66"/>
  </cols>
  <sheetData>
    <row r="1" s="64" customFormat="1" customHeight="1" spans="1:2">
      <c r="A1" s="3" t="s">
        <v>3065</v>
      </c>
      <c r="B1" s="68"/>
    </row>
    <row r="2" ht="42.75" customHeight="1" spans="1:2">
      <c r="A2" s="69" t="s">
        <v>3066</v>
      </c>
      <c r="B2" s="70"/>
    </row>
    <row r="3" ht="24.95" customHeight="1" spans="1:2">
      <c r="A3" s="71"/>
      <c r="B3" s="72" t="s">
        <v>3067</v>
      </c>
    </row>
    <row r="4" ht="24.95" customHeight="1" spans="1:2">
      <c r="A4" s="71"/>
      <c r="B4" s="72" t="s">
        <v>2672</v>
      </c>
    </row>
    <row r="5" s="65" customFormat="1" ht="24.95" customHeight="1" spans="1:2">
      <c r="A5" s="73" t="s">
        <v>2722</v>
      </c>
      <c r="B5" s="73" t="s">
        <v>2723</v>
      </c>
    </row>
    <row r="6" ht="24.95" customHeight="1" spans="1:2">
      <c r="A6" s="74" t="s">
        <v>3064</v>
      </c>
      <c r="B6" s="75">
        <v>483795716.33</v>
      </c>
    </row>
    <row r="7" ht="24.95" customHeight="1" spans="1:2">
      <c r="A7" s="76" t="s">
        <v>3051</v>
      </c>
      <c r="B7" s="75">
        <v>2084251676.67</v>
      </c>
    </row>
    <row r="8" ht="24.95" customHeight="1" spans="1:2">
      <c r="A8" s="76" t="s">
        <v>3052</v>
      </c>
      <c r="B8" s="75">
        <v>240220825.37</v>
      </c>
    </row>
    <row r="9" ht="24.95" customHeight="1" spans="1:2">
      <c r="A9" s="73" t="s">
        <v>2724</v>
      </c>
      <c r="B9" s="77">
        <f>SUM(B6:B8)</f>
        <v>2808268218.37</v>
      </c>
    </row>
    <row r="10" s="64" customFormat="1" customHeight="1" spans="2:2">
      <c r="B10" s="68"/>
    </row>
    <row r="11" s="64" customFormat="1" customHeight="1" spans="2:2">
      <c r="B11" s="68"/>
    </row>
    <row r="12" s="64" customFormat="1" customHeight="1" spans="2:2">
      <c r="B12" s="68"/>
    </row>
    <row r="13" s="64" customFormat="1" customHeight="1" spans="2:2">
      <c r="B13" s="68"/>
    </row>
    <row r="14" s="64" customFormat="1" customHeight="1" spans="2:2">
      <c r="B14" s="68"/>
    </row>
    <row r="15" s="64" customFormat="1" customHeight="1" spans="2:2">
      <c r="B15" s="68"/>
    </row>
    <row r="16" s="64" customFormat="1" customHeight="1" spans="2:2">
      <c r="B16" s="68"/>
    </row>
    <row r="17" s="64" customFormat="1" customHeight="1" spans="2:2">
      <c r="B17" s="68"/>
    </row>
    <row r="18" s="64" customFormat="1" customHeight="1" spans="2:2">
      <c r="B18" s="68"/>
    </row>
    <row r="19" s="64" customFormat="1" customHeight="1" spans="2:2">
      <c r="B19" s="68"/>
    </row>
    <row r="20" s="64" customFormat="1" customHeight="1" spans="2:2">
      <c r="B20" s="68"/>
    </row>
    <row r="21" s="64" customFormat="1" customHeight="1" spans="2:2">
      <c r="B21" s="68"/>
    </row>
    <row r="22" s="64" customFormat="1" customHeight="1" spans="2:2">
      <c r="B22" s="68"/>
    </row>
    <row r="23" s="64" customFormat="1" customHeight="1" spans="2:2">
      <c r="B23" s="68"/>
    </row>
    <row r="24" s="64" customFormat="1" customHeight="1" spans="2:2">
      <c r="B24" s="68"/>
    </row>
    <row r="25" s="64" customFormat="1" customHeight="1" spans="2:2">
      <c r="B25" s="68"/>
    </row>
    <row r="26" s="64" customFormat="1" customHeight="1" spans="2:2">
      <c r="B26" s="68"/>
    </row>
    <row r="27" s="64" customFormat="1" customHeight="1" spans="2:2">
      <c r="B27" s="68"/>
    </row>
    <row r="28" s="64" customFormat="1" customHeight="1" spans="2:2">
      <c r="B28" s="68"/>
    </row>
    <row r="29" s="64" customFormat="1" customHeight="1" spans="2:2">
      <c r="B29" s="68"/>
    </row>
    <row r="30" s="64" customFormat="1" customHeight="1" spans="2:2">
      <c r="B30" s="68"/>
    </row>
    <row r="31" s="64" customFormat="1" customHeight="1" spans="2:2">
      <c r="B31" s="68"/>
    </row>
    <row r="32" s="64" customFormat="1" customHeight="1" spans="2:2">
      <c r="B32" s="68"/>
    </row>
    <row r="33" s="64" customFormat="1" customHeight="1" spans="2:2">
      <c r="B33" s="68"/>
    </row>
    <row r="34" s="64" customFormat="1" customHeight="1" spans="2:2">
      <c r="B34" s="68"/>
    </row>
    <row r="35" s="64" customFormat="1" customHeight="1" spans="2:2">
      <c r="B35" s="68"/>
    </row>
    <row r="36" s="64" customFormat="1" customHeight="1" spans="2:2">
      <c r="B36" s="68"/>
    </row>
    <row r="37" s="64" customFormat="1" customHeight="1" spans="2:2">
      <c r="B37" s="68"/>
    </row>
    <row r="38" s="64" customFormat="1" customHeight="1" spans="2:2">
      <c r="B38" s="68"/>
    </row>
    <row r="39" s="64" customFormat="1" customHeight="1" spans="2:2">
      <c r="B39" s="68"/>
    </row>
    <row r="40" s="64" customFormat="1" customHeight="1" spans="2:2">
      <c r="B40" s="68"/>
    </row>
    <row r="41" s="64" customFormat="1" customHeight="1" spans="2:2">
      <c r="B41" s="68"/>
    </row>
    <row r="42" s="64" customFormat="1" customHeight="1" spans="2:2">
      <c r="B42" s="68"/>
    </row>
    <row r="43" s="64" customFormat="1" customHeight="1" spans="2:2">
      <c r="B43" s="68"/>
    </row>
    <row r="44" s="64" customFormat="1" customHeight="1" spans="2:2">
      <c r="B44" s="68"/>
    </row>
    <row r="45" s="64" customFormat="1" customHeight="1" spans="2:2">
      <c r="B45" s="68"/>
    </row>
    <row r="46" s="64" customFormat="1" customHeight="1" spans="2:2">
      <c r="B46" s="68"/>
    </row>
    <row r="47" s="64" customFormat="1" customHeight="1" spans="2:2">
      <c r="B47" s="68"/>
    </row>
    <row r="48" s="64" customFormat="1" customHeight="1" spans="2:2">
      <c r="B48" s="68"/>
    </row>
    <row r="49" s="64" customFormat="1" customHeight="1" spans="2:2">
      <c r="B49" s="68"/>
    </row>
    <row r="50" s="64" customFormat="1" customHeight="1" spans="2:2">
      <c r="B50" s="68"/>
    </row>
    <row r="51" s="64" customFormat="1" customHeight="1" spans="2:2">
      <c r="B51" s="68"/>
    </row>
    <row r="52" s="64" customFormat="1" customHeight="1" spans="2:2">
      <c r="B52" s="68"/>
    </row>
    <row r="53" s="64" customFormat="1" customHeight="1" spans="2:2">
      <c r="B53" s="68"/>
    </row>
    <row r="54" s="64" customFormat="1" customHeight="1" spans="2:2">
      <c r="B54" s="68"/>
    </row>
    <row r="55" s="64" customFormat="1" customHeight="1" spans="2:2">
      <c r="B55" s="68"/>
    </row>
    <row r="56" s="64" customFormat="1" customHeight="1" spans="2:2">
      <c r="B56" s="68"/>
    </row>
    <row r="57" s="64" customFormat="1" customHeight="1" spans="2:2">
      <c r="B57" s="68"/>
    </row>
    <row r="58" s="64" customFormat="1" customHeight="1" spans="2:2">
      <c r="B58" s="68"/>
    </row>
    <row r="59" s="64" customFormat="1" customHeight="1" spans="2:2">
      <c r="B59" s="68"/>
    </row>
    <row r="60" s="64" customFormat="1" customHeight="1" spans="2:2">
      <c r="B60" s="68"/>
    </row>
    <row r="61" s="64" customFormat="1" customHeight="1" spans="2:2">
      <c r="B61" s="68"/>
    </row>
    <row r="62" s="64" customFormat="1" customHeight="1" spans="2:2">
      <c r="B62" s="68"/>
    </row>
    <row r="63" s="64" customFormat="1" customHeight="1" spans="2:2">
      <c r="B63" s="68"/>
    </row>
    <row r="64" s="64" customFormat="1" customHeight="1" spans="2:2">
      <c r="B64" s="68"/>
    </row>
    <row r="65" s="64" customFormat="1" customHeight="1" spans="2:2">
      <c r="B65" s="68"/>
    </row>
    <row r="66" s="64" customFormat="1" customHeight="1" spans="2:2">
      <c r="B66" s="68"/>
    </row>
    <row r="67" s="64" customFormat="1" customHeight="1" spans="2:2">
      <c r="B67" s="68"/>
    </row>
    <row r="68" s="64" customFormat="1" customHeight="1" spans="2:2">
      <c r="B68" s="68"/>
    </row>
    <row r="69" s="64" customFormat="1" customHeight="1" spans="2:2">
      <c r="B69" s="68"/>
    </row>
    <row r="70" s="64" customFormat="1" customHeight="1" spans="2:2">
      <c r="B70" s="68"/>
    </row>
    <row r="71" s="64" customFormat="1" customHeight="1" spans="2:2">
      <c r="B71" s="68"/>
    </row>
    <row r="72" s="64" customFormat="1" customHeight="1" spans="2:2">
      <c r="B72" s="68"/>
    </row>
    <row r="73" s="64" customFormat="1" customHeight="1" spans="2:2">
      <c r="B73" s="68"/>
    </row>
    <row r="74" s="64" customFormat="1" customHeight="1" spans="2:2">
      <c r="B74" s="68"/>
    </row>
    <row r="75" s="64" customFormat="1" customHeight="1" spans="2:2">
      <c r="B75" s="68"/>
    </row>
    <row r="76" s="64" customFormat="1" customHeight="1" spans="2:2">
      <c r="B76" s="68"/>
    </row>
    <row r="77" s="64" customFormat="1" customHeight="1" spans="2:2">
      <c r="B77" s="68"/>
    </row>
    <row r="78" s="64" customFormat="1" customHeight="1" spans="2:2">
      <c r="B78" s="68"/>
    </row>
    <row r="79" s="64" customFormat="1" customHeight="1" spans="2:2">
      <c r="B79" s="68"/>
    </row>
    <row r="80" s="64" customFormat="1" customHeight="1" spans="2:2">
      <c r="B80" s="68"/>
    </row>
    <row r="81" s="64" customFormat="1" customHeight="1" spans="2:2">
      <c r="B81" s="68"/>
    </row>
    <row r="82" s="64" customFormat="1" customHeight="1" spans="2:2">
      <c r="B82" s="68"/>
    </row>
    <row r="83" s="64" customFormat="1" customHeight="1" spans="2:2">
      <c r="B83" s="68"/>
    </row>
    <row r="84" s="64" customFormat="1" customHeight="1" spans="2:2">
      <c r="B84" s="68"/>
    </row>
    <row r="85" s="64" customFormat="1" customHeight="1" spans="2:2">
      <c r="B85" s="68"/>
    </row>
    <row r="86" s="64" customFormat="1" customHeight="1" spans="2:2">
      <c r="B86" s="68"/>
    </row>
    <row r="87" s="64" customFormat="1" customHeight="1" spans="2:2">
      <c r="B87" s="68"/>
    </row>
    <row r="88" s="64" customFormat="1" customHeight="1" spans="2:2">
      <c r="B88" s="68"/>
    </row>
    <row r="89" s="64" customFormat="1" customHeight="1" spans="2:2">
      <c r="B89" s="68"/>
    </row>
    <row r="90" s="64" customFormat="1" customHeight="1" spans="2:2">
      <c r="B90" s="68"/>
    </row>
    <row r="91" s="64" customFormat="1" customHeight="1" spans="2:2">
      <c r="B91" s="68"/>
    </row>
    <row r="92" s="64" customFormat="1" customHeight="1" spans="2:2">
      <c r="B92" s="68"/>
    </row>
    <row r="93" s="64" customFormat="1" customHeight="1" spans="2:2">
      <c r="B93" s="68"/>
    </row>
    <row r="94" s="64" customFormat="1" customHeight="1" spans="2:2">
      <c r="B94" s="68"/>
    </row>
    <row r="95" s="64" customFormat="1" customHeight="1" spans="2:2">
      <c r="B95" s="68"/>
    </row>
    <row r="96" s="64" customFormat="1" customHeight="1" spans="2:2">
      <c r="B96" s="68"/>
    </row>
    <row r="97" s="64" customFormat="1" customHeight="1" spans="2:2">
      <c r="B97" s="68"/>
    </row>
    <row r="98" s="64" customFormat="1" customHeight="1" spans="2:2">
      <c r="B98" s="68"/>
    </row>
    <row r="99" s="64" customFormat="1" customHeight="1" spans="2:2">
      <c r="B99" s="68"/>
    </row>
    <row r="100" s="64" customFormat="1" customHeight="1" spans="2:2">
      <c r="B100" s="68"/>
    </row>
    <row r="101" s="64" customFormat="1" customHeight="1" spans="2:2">
      <c r="B101" s="68"/>
    </row>
    <row r="102" s="64" customFormat="1" customHeight="1" spans="2:2">
      <c r="B102" s="68"/>
    </row>
    <row r="103" s="64" customFormat="1" customHeight="1" spans="2:2">
      <c r="B103" s="68"/>
    </row>
    <row r="104" s="64" customFormat="1" customHeight="1" spans="2:2">
      <c r="B104" s="68"/>
    </row>
    <row r="105" s="64" customFormat="1" customHeight="1" spans="2:2">
      <c r="B105" s="68"/>
    </row>
    <row r="106" s="64" customFormat="1" customHeight="1" spans="2:2">
      <c r="B106" s="68"/>
    </row>
    <row r="107" s="64" customFormat="1" customHeight="1" spans="2:2">
      <c r="B107" s="68"/>
    </row>
    <row r="108" s="64" customFormat="1" customHeight="1" spans="2:2">
      <c r="B108" s="68"/>
    </row>
    <row r="109" s="64" customFormat="1" customHeight="1" spans="2:2">
      <c r="B109" s="68"/>
    </row>
    <row r="110" s="64" customFormat="1" customHeight="1" spans="2:2">
      <c r="B110" s="68"/>
    </row>
    <row r="111" s="64" customFormat="1" customHeight="1" spans="2:2">
      <c r="B111" s="68"/>
    </row>
    <row r="112" s="64" customFormat="1" customHeight="1" spans="2:2">
      <c r="B112" s="68"/>
    </row>
    <row r="113" s="64" customFormat="1" customHeight="1" spans="2:2">
      <c r="B113" s="68"/>
    </row>
    <row r="114" s="64" customFormat="1" customHeight="1" spans="2:2">
      <c r="B114" s="68"/>
    </row>
    <row r="115" s="64" customFormat="1" customHeight="1" spans="2:2">
      <c r="B115" s="68"/>
    </row>
    <row r="116" s="64" customFormat="1" customHeight="1" spans="2:2">
      <c r="B116" s="68"/>
    </row>
    <row r="117" s="64" customFormat="1" customHeight="1" spans="2:2">
      <c r="B117" s="68"/>
    </row>
    <row r="118" s="64" customFormat="1" customHeight="1" spans="2:2">
      <c r="B118" s="68"/>
    </row>
    <row r="119" s="64" customFormat="1" customHeight="1" spans="2:2">
      <c r="B119" s="68"/>
    </row>
    <row r="120" s="64" customFormat="1" customHeight="1" spans="2:2">
      <c r="B120" s="68"/>
    </row>
    <row r="121" s="64" customFormat="1" customHeight="1" spans="2:2">
      <c r="B121" s="68"/>
    </row>
    <row r="122" s="64" customFormat="1" customHeight="1" spans="2:2">
      <c r="B122" s="68"/>
    </row>
    <row r="123" s="64" customFormat="1" customHeight="1" spans="2:2">
      <c r="B123" s="68"/>
    </row>
    <row r="124" s="64" customFormat="1" customHeight="1" spans="2:2">
      <c r="B124" s="68"/>
    </row>
    <row r="125" s="64" customFormat="1" customHeight="1" spans="2:2">
      <c r="B125" s="68"/>
    </row>
    <row r="126" s="64" customFormat="1" customHeight="1" spans="2:2">
      <c r="B126" s="68"/>
    </row>
    <row r="127" s="64" customFormat="1" customHeight="1" spans="2:2">
      <c r="B127" s="68"/>
    </row>
    <row r="128" s="64" customFormat="1" customHeight="1" spans="2:2">
      <c r="B128" s="68"/>
    </row>
    <row r="129" s="64" customFormat="1" customHeight="1" spans="2:2">
      <c r="B129" s="68"/>
    </row>
    <row r="130" s="64" customFormat="1" customHeight="1" spans="2:2">
      <c r="B130" s="68"/>
    </row>
    <row r="131" s="64" customFormat="1" customHeight="1" spans="2:2">
      <c r="B131" s="68"/>
    </row>
    <row r="132" s="64" customFormat="1" customHeight="1" spans="2:2">
      <c r="B132" s="68"/>
    </row>
    <row r="133" s="64" customFormat="1" customHeight="1" spans="2:2">
      <c r="B133" s="68"/>
    </row>
    <row r="134" s="64" customFormat="1" customHeight="1" spans="2:2">
      <c r="B134" s="68"/>
    </row>
    <row r="135" s="64" customFormat="1" customHeight="1" spans="2:2">
      <c r="B135" s="68"/>
    </row>
    <row r="136" s="64" customFormat="1" customHeight="1" spans="2:2">
      <c r="B136" s="68"/>
    </row>
    <row r="137" s="64" customFormat="1" customHeight="1" spans="2:2">
      <c r="B137" s="68"/>
    </row>
    <row r="138" s="64" customFormat="1" customHeight="1" spans="2:2">
      <c r="B138" s="68"/>
    </row>
    <row r="139" s="64" customFormat="1" customHeight="1" spans="2:2">
      <c r="B139" s="68"/>
    </row>
    <row r="140" s="64" customFormat="1" customHeight="1" spans="2:2">
      <c r="B140" s="68"/>
    </row>
    <row r="141" s="64" customFormat="1" customHeight="1" spans="2:2">
      <c r="B141" s="68"/>
    </row>
    <row r="142" s="64" customFormat="1" customHeight="1" spans="2:2">
      <c r="B142" s="68"/>
    </row>
    <row r="143" s="64" customFormat="1" customHeight="1" spans="2:2">
      <c r="B143" s="68"/>
    </row>
    <row r="144" s="64" customFormat="1" customHeight="1" spans="2:2">
      <c r="B144" s="68"/>
    </row>
    <row r="145" s="64" customFormat="1" customHeight="1" spans="2:2">
      <c r="B145" s="68"/>
    </row>
    <row r="146" s="64" customFormat="1" customHeight="1" spans="2:2">
      <c r="B146" s="68"/>
    </row>
    <row r="147" s="64" customFormat="1" customHeight="1" spans="2:2">
      <c r="B147" s="68"/>
    </row>
    <row r="148" s="64" customFormat="1" customHeight="1" spans="2:2">
      <c r="B148" s="68"/>
    </row>
    <row r="149" s="64" customFormat="1" customHeight="1" spans="2:2">
      <c r="B149" s="68"/>
    </row>
    <row r="150" s="64" customFormat="1" customHeight="1" spans="2:2">
      <c r="B150" s="68"/>
    </row>
    <row r="151" s="64" customFormat="1" customHeight="1" spans="2:2">
      <c r="B151" s="68"/>
    </row>
    <row r="152" s="64" customFormat="1" customHeight="1" spans="2:2">
      <c r="B152" s="68"/>
    </row>
    <row r="153" s="64" customFormat="1" customHeight="1" spans="2:2">
      <c r="B153" s="68"/>
    </row>
    <row r="154" s="64" customFormat="1" customHeight="1" spans="2:2">
      <c r="B154" s="68"/>
    </row>
    <row r="155" s="64" customFormat="1" customHeight="1" spans="2:2">
      <c r="B155" s="68"/>
    </row>
    <row r="156" s="64" customFormat="1" customHeight="1" spans="2:2">
      <c r="B156" s="68"/>
    </row>
    <row r="157" s="64" customFormat="1" customHeight="1" spans="2:2">
      <c r="B157" s="68"/>
    </row>
    <row r="158" s="64" customFormat="1" customHeight="1" spans="2:2">
      <c r="B158" s="68"/>
    </row>
    <row r="159" s="64" customFormat="1" customHeight="1" spans="2:2">
      <c r="B159" s="68"/>
    </row>
    <row r="160" s="64" customFormat="1" customHeight="1" spans="2:2">
      <c r="B160" s="68"/>
    </row>
    <row r="161" s="64" customFormat="1" customHeight="1" spans="2:2">
      <c r="B161" s="68"/>
    </row>
    <row r="162" s="64" customFormat="1" customHeight="1" spans="2:2">
      <c r="B162" s="68"/>
    </row>
    <row r="163" s="64" customFormat="1" customHeight="1" spans="2:2">
      <c r="B163" s="68"/>
    </row>
    <row r="164" s="64" customFormat="1" customHeight="1" spans="2:2">
      <c r="B164" s="68"/>
    </row>
    <row r="165" s="64" customFormat="1" customHeight="1" spans="2:2">
      <c r="B165" s="68"/>
    </row>
    <row r="166" s="64" customFormat="1" customHeight="1" spans="2:2">
      <c r="B166" s="68"/>
    </row>
    <row r="167" s="64" customFormat="1" customHeight="1" spans="2:2">
      <c r="B167" s="68"/>
    </row>
    <row r="168" s="64" customFormat="1" customHeight="1" spans="2:2">
      <c r="B168" s="68"/>
    </row>
    <row r="169" s="64" customFormat="1" customHeight="1" spans="2:2">
      <c r="B169" s="68"/>
    </row>
    <row r="170" s="64" customFormat="1" customHeight="1" spans="2:2">
      <c r="B170" s="68"/>
    </row>
    <row r="171" s="64" customFormat="1" customHeight="1" spans="2:2">
      <c r="B171" s="68"/>
    </row>
    <row r="172" s="64" customFormat="1" customHeight="1" spans="2:2">
      <c r="B172" s="68"/>
    </row>
    <row r="173" s="64" customFormat="1" customHeight="1" spans="2:2">
      <c r="B173" s="68"/>
    </row>
    <row r="174" s="64" customFormat="1" customHeight="1" spans="2:2">
      <c r="B174" s="68"/>
    </row>
    <row r="175" s="64" customFormat="1" customHeight="1" spans="2:2">
      <c r="B175" s="68"/>
    </row>
    <row r="176" s="64" customFormat="1" customHeight="1" spans="2:2">
      <c r="B176" s="68"/>
    </row>
    <row r="177" s="64" customFormat="1" customHeight="1" spans="2:2">
      <c r="B177" s="68"/>
    </row>
    <row r="178" s="64" customFormat="1" customHeight="1" spans="2:2">
      <c r="B178" s="68"/>
    </row>
    <row r="179" s="64" customFormat="1" customHeight="1" spans="2:2">
      <c r="B179" s="68"/>
    </row>
    <row r="180" s="64" customFormat="1" customHeight="1" spans="2:2">
      <c r="B180" s="68"/>
    </row>
    <row r="181" s="64" customFormat="1" customHeight="1" spans="2:2">
      <c r="B181" s="68"/>
    </row>
    <row r="182" s="64" customFormat="1" customHeight="1" spans="2:2">
      <c r="B182" s="68"/>
    </row>
    <row r="183" s="64" customFormat="1" customHeight="1" spans="2:2">
      <c r="B183" s="68"/>
    </row>
    <row r="184" s="64" customFormat="1" customHeight="1" spans="2:2">
      <c r="B184" s="68"/>
    </row>
    <row r="185" s="64" customFormat="1" customHeight="1" spans="2:2">
      <c r="B185" s="68"/>
    </row>
    <row r="186" s="64" customFormat="1" customHeight="1" spans="2:2">
      <c r="B186" s="68"/>
    </row>
    <row r="187" s="64" customFormat="1" customHeight="1" spans="2:2">
      <c r="B187" s="68"/>
    </row>
    <row r="188" s="64" customFormat="1" customHeight="1" spans="2:2">
      <c r="B188" s="68"/>
    </row>
    <row r="189" s="64" customFormat="1" customHeight="1" spans="2:2">
      <c r="B189" s="68"/>
    </row>
    <row r="190" s="64" customFormat="1" customHeight="1" spans="2:2">
      <c r="B190" s="68"/>
    </row>
    <row r="191" s="64" customFormat="1" customHeight="1" spans="2:2">
      <c r="B191" s="68"/>
    </row>
    <row r="192" s="64" customFormat="1" customHeight="1" spans="2:2">
      <c r="B192" s="68"/>
    </row>
    <row r="193" s="64" customFormat="1" customHeight="1" spans="2:2">
      <c r="B193" s="68"/>
    </row>
    <row r="194" s="64" customFormat="1" customHeight="1" spans="2:2">
      <c r="B194" s="68"/>
    </row>
    <row r="195" s="64" customFormat="1" customHeight="1" spans="2:2">
      <c r="B195" s="68"/>
    </row>
    <row r="196" s="64" customFormat="1" customHeight="1" spans="2:2">
      <c r="B196" s="68"/>
    </row>
    <row r="197" s="64" customFormat="1" customHeight="1" spans="2:2">
      <c r="B197" s="68"/>
    </row>
    <row r="198" s="64" customFormat="1" customHeight="1" spans="2:2">
      <c r="B198" s="68"/>
    </row>
    <row r="199" s="64" customFormat="1" customHeight="1" spans="2:2">
      <c r="B199" s="68"/>
    </row>
    <row r="200" s="64" customFormat="1" customHeight="1" spans="2:2">
      <c r="B200" s="68"/>
    </row>
    <row r="201" s="64" customFormat="1" customHeight="1" spans="2:2">
      <c r="B201" s="68"/>
    </row>
    <row r="202" s="64" customFormat="1" customHeight="1" spans="2:2">
      <c r="B202" s="68"/>
    </row>
    <row r="203" s="64" customFormat="1" customHeight="1" spans="2:2">
      <c r="B203" s="68"/>
    </row>
    <row r="204" s="64" customFormat="1" customHeight="1" spans="2:2">
      <c r="B204" s="68"/>
    </row>
    <row r="205" s="64" customFormat="1" customHeight="1" spans="2:2">
      <c r="B205" s="68"/>
    </row>
    <row r="206" s="64" customFormat="1" customHeight="1" spans="2:2">
      <c r="B206" s="68"/>
    </row>
    <row r="207" s="64" customFormat="1" customHeight="1" spans="2:2">
      <c r="B207" s="68"/>
    </row>
    <row r="208" s="64" customFormat="1" customHeight="1" spans="2:2">
      <c r="B208" s="68"/>
    </row>
    <row r="209" s="64" customFormat="1" customHeight="1" spans="2:2">
      <c r="B209" s="68"/>
    </row>
    <row r="210" s="64" customFormat="1" customHeight="1" spans="2:2">
      <c r="B210" s="68"/>
    </row>
    <row r="211" s="64" customFormat="1" customHeight="1" spans="2:2">
      <c r="B211" s="68"/>
    </row>
    <row r="212" s="64" customFormat="1" customHeight="1" spans="2:2">
      <c r="B212" s="68"/>
    </row>
    <row r="213" s="64" customFormat="1" customHeight="1" spans="2:2">
      <c r="B213" s="68"/>
    </row>
    <row r="214" s="64" customFormat="1" customHeight="1" spans="2:2">
      <c r="B214" s="68"/>
    </row>
    <row r="215" s="64" customFormat="1" customHeight="1" spans="2:2">
      <c r="B215" s="68"/>
    </row>
    <row r="216" s="64" customFormat="1" customHeight="1" spans="2:2">
      <c r="B216" s="68"/>
    </row>
    <row r="217" s="64" customFormat="1" customHeight="1" spans="2:2">
      <c r="B217" s="68"/>
    </row>
    <row r="218" s="64" customFormat="1" customHeight="1" spans="2:2">
      <c r="B218" s="68"/>
    </row>
    <row r="219" s="64" customFormat="1" customHeight="1" spans="2:2">
      <c r="B219" s="68"/>
    </row>
    <row r="220" s="64" customFormat="1" customHeight="1" spans="2:2">
      <c r="B220" s="68"/>
    </row>
    <row r="221" s="64" customFormat="1" customHeight="1" spans="2:2">
      <c r="B221" s="68"/>
    </row>
    <row r="222" s="64" customFormat="1" customHeight="1" spans="2:2">
      <c r="B222" s="68"/>
    </row>
    <row r="223" s="64" customFormat="1" customHeight="1" spans="2:2">
      <c r="B223" s="68"/>
    </row>
    <row r="224" s="64" customFormat="1" customHeight="1" spans="2:2">
      <c r="B224" s="68"/>
    </row>
    <row r="225" s="64" customFormat="1" customHeight="1" spans="2:2">
      <c r="B225" s="68"/>
    </row>
    <row r="226" s="64" customFormat="1" customHeight="1" spans="2:2">
      <c r="B226" s="68"/>
    </row>
    <row r="227" s="64" customFormat="1" customHeight="1" spans="2:2">
      <c r="B227" s="68"/>
    </row>
    <row r="228" s="64" customFormat="1" customHeight="1" spans="2:2">
      <c r="B228" s="68"/>
    </row>
    <row r="229" s="64" customFormat="1" customHeight="1" spans="2:2">
      <c r="B229" s="68"/>
    </row>
    <row r="230" s="64" customFormat="1" customHeight="1" spans="2:2">
      <c r="B230" s="68"/>
    </row>
    <row r="231" s="64" customFormat="1" customHeight="1" spans="2:2">
      <c r="B231" s="68"/>
    </row>
    <row r="232" s="64" customFormat="1" customHeight="1" spans="2:2">
      <c r="B232" s="68"/>
    </row>
    <row r="233" s="64" customFormat="1" customHeight="1" spans="2:2">
      <c r="B233" s="68"/>
    </row>
    <row r="234" s="64" customFormat="1" customHeight="1" spans="2:2">
      <c r="B234" s="68"/>
    </row>
    <row r="235" s="64" customFormat="1" customHeight="1" spans="2:2">
      <c r="B235" s="68"/>
    </row>
    <row r="236" s="64" customFormat="1" customHeight="1" spans="2:2">
      <c r="B236" s="68"/>
    </row>
    <row r="237" s="64" customFormat="1" customHeight="1" spans="2:2">
      <c r="B237" s="68"/>
    </row>
    <row r="238" s="64" customFormat="1" customHeight="1" spans="2:2">
      <c r="B238" s="68"/>
    </row>
    <row r="239" s="64" customFormat="1" customHeight="1" spans="2:2">
      <c r="B239" s="68"/>
    </row>
    <row r="240" s="64" customFormat="1" customHeight="1" spans="2:2">
      <c r="B240" s="68"/>
    </row>
    <row r="241" s="64" customFormat="1" customHeight="1" spans="2:2">
      <c r="B241" s="68"/>
    </row>
    <row r="242" s="64" customFormat="1" customHeight="1" spans="2:2">
      <c r="B242" s="68"/>
    </row>
    <row r="243" s="64" customFormat="1" customHeight="1" spans="2:2">
      <c r="B243" s="68"/>
    </row>
    <row r="244" s="64" customFormat="1" customHeight="1" spans="2:2">
      <c r="B244" s="68"/>
    </row>
    <row r="245" s="64" customFormat="1" customHeight="1" spans="2:2">
      <c r="B245" s="68"/>
    </row>
    <row r="246" s="64" customFormat="1" customHeight="1" spans="2:2">
      <c r="B246" s="68"/>
    </row>
    <row r="247" s="64" customFormat="1" customHeight="1" spans="2:2">
      <c r="B247" s="68"/>
    </row>
    <row r="248" s="64" customFormat="1" customHeight="1" spans="2:2">
      <c r="B248" s="68"/>
    </row>
    <row r="249" s="64" customFormat="1" customHeight="1" spans="2:2">
      <c r="B249" s="68"/>
    </row>
    <row r="250" s="64" customFormat="1" customHeight="1" spans="2:2">
      <c r="B250" s="68"/>
    </row>
    <row r="251" s="64" customFormat="1" customHeight="1" spans="2:2">
      <c r="B251" s="68"/>
    </row>
    <row r="252" s="64" customFormat="1" customHeight="1" spans="2:2">
      <c r="B252" s="68"/>
    </row>
    <row r="253" s="64" customFormat="1" customHeight="1" spans="2:2">
      <c r="B253" s="68"/>
    </row>
    <row r="254" s="64" customFormat="1" customHeight="1" spans="2:2">
      <c r="B254" s="68"/>
    </row>
    <row r="255" s="64" customFormat="1" customHeight="1" spans="2:2">
      <c r="B255" s="68"/>
    </row>
    <row r="256" s="64" customFormat="1" customHeight="1" spans="2:2">
      <c r="B256" s="68"/>
    </row>
    <row r="257" s="64" customFormat="1" customHeight="1" spans="2:2">
      <c r="B257" s="68"/>
    </row>
    <row r="258" s="64" customFormat="1" customHeight="1" spans="2:2">
      <c r="B258" s="68"/>
    </row>
    <row r="259" s="64" customFormat="1" customHeight="1" spans="2:2">
      <c r="B259" s="68"/>
    </row>
    <row r="260" s="64" customFormat="1" customHeight="1" spans="2:2">
      <c r="B260" s="68"/>
    </row>
    <row r="261" s="64" customFormat="1" customHeight="1" spans="2:2">
      <c r="B261" s="68"/>
    </row>
    <row r="262" s="64" customFormat="1" customHeight="1" spans="2:2">
      <c r="B262" s="68"/>
    </row>
    <row r="263" s="64" customFormat="1" customHeight="1" spans="2:2">
      <c r="B263" s="68"/>
    </row>
    <row r="264" s="64" customFormat="1" customHeight="1" spans="2:2">
      <c r="B264" s="68"/>
    </row>
    <row r="265" s="64" customFormat="1" customHeight="1" spans="2:2">
      <c r="B265" s="68"/>
    </row>
    <row r="266" s="64" customFormat="1" customHeight="1" spans="2:2">
      <c r="B266" s="68"/>
    </row>
    <row r="267" s="64" customFormat="1" customHeight="1" spans="2:2">
      <c r="B267" s="68"/>
    </row>
    <row r="268" s="64" customFormat="1" customHeight="1" spans="2:2">
      <c r="B268" s="68"/>
    </row>
    <row r="269" s="64" customFormat="1" customHeight="1" spans="2:2">
      <c r="B269" s="68"/>
    </row>
    <row r="270" s="64" customFormat="1" customHeight="1" spans="2:2">
      <c r="B270" s="68"/>
    </row>
    <row r="271" s="64" customFormat="1" customHeight="1" spans="2:2">
      <c r="B271" s="68"/>
    </row>
    <row r="272" s="64" customFormat="1" customHeight="1" spans="2:2">
      <c r="B272" s="68"/>
    </row>
    <row r="273" s="64" customFormat="1" customHeight="1" spans="2:2">
      <c r="B273" s="68"/>
    </row>
    <row r="274" s="64" customFormat="1" customHeight="1" spans="2:2">
      <c r="B274" s="68"/>
    </row>
    <row r="275" s="64" customFormat="1" customHeight="1" spans="2:2">
      <c r="B275" s="68"/>
    </row>
    <row r="276" s="64" customFormat="1" customHeight="1" spans="2:2">
      <c r="B276" s="68"/>
    </row>
    <row r="277" s="64" customFormat="1" customHeight="1" spans="2:2">
      <c r="B277" s="68"/>
    </row>
    <row r="278" s="64" customFormat="1" customHeight="1" spans="2:2">
      <c r="B278" s="68"/>
    </row>
    <row r="279" s="64" customFormat="1" customHeight="1" spans="2:2">
      <c r="B279" s="68"/>
    </row>
    <row r="280" s="64" customFormat="1" customHeight="1" spans="2:2">
      <c r="B280" s="68"/>
    </row>
    <row r="281" s="64" customFormat="1" customHeight="1" spans="2:2">
      <c r="B281" s="68"/>
    </row>
    <row r="282" s="64" customFormat="1" customHeight="1" spans="2:2">
      <c r="B282" s="68"/>
    </row>
    <row r="283" s="64" customFormat="1" customHeight="1" spans="2:2">
      <c r="B283" s="68"/>
    </row>
    <row r="284" s="64" customFormat="1" customHeight="1" spans="2:2">
      <c r="B284" s="68"/>
    </row>
    <row r="285" s="64" customFormat="1" customHeight="1" spans="2:2">
      <c r="B285" s="68"/>
    </row>
    <row r="286" s="64" customFormat="1" customHeight="1" spans="2:2">
      <c r="B286" s="68"/>
    </row>
    <row r="287" s="64" customFormat="1" customHeight="1" spans="2:2">
      <c r="B287" s="68"/>
    </row>
    <row r="288" s="64" customFormat="1" customHeight="1" spans="2:2">
      <c r="B288" s="68"/>
    </row>
    <row r="289" s="64" customFormat="1" customHeight="1" spans="2:2">
      <c r="B289" s="68"/>
    </row>
    <row r="290" s="64" customFormat="1" customHeight="1" spans="2:2">
      <c r="B290" s="68"/>
    </row>
    <row r="291" s="64" customFormat="1" customHeight="1" spans="2:2">
      <c r="B291" s="68"/>
    </row>
    <row r="292" s="64" customFormat="1" customHeight="1" spans="2:2">
      <c r="B292" s="68"/>
    </row>
    <row r="293" s="64" customFormat="1" customHeight="1" spans="2:2">
      <c r="B293" s="68"/>
    </row>
    <row r="294" s="64" customFormat="1" customHeight="1" spans="2:2">
      <c r="B294" s="68"/>
    </row>
    <row r="295" s="64" customFormat="1" customHeight="1" spans="2:2">
      <c r="B295" s="68"/>
    </row>
    <row r="296" s="64" customFormat="1" customHeight="1" spans="2:2">
      <c r="B296" s="68"/>
    </row>
    <row r="297" s="64" customFormat="1" customHeight="1" spans="2:2">
      <c r="B297" s="68"/>
    </row>
    <row r="298" s="64" customFormat="1" customHeight="1" spans="2:2">
      <c r="B298" s="68"/>
    </row>
    <row r="299" s="64" customFormat="1" customHeight="1" spans="2:2">
      <c r="B299" s="68"/>
    </row>
    <row r="300" s="64" customFormat="1" customHeight="1" spans="2:2">
      <c r="B300" s="68"/>
    </row>
    <row r="301" s="64" customFormat="1" customHeight="1" spans="2:2">
      <c r="B301" s="68"/>
    </row>
    <row r="302" s="64" customFormat="1" customHeight="1" spans="2:2">
      <c r="B302" s="68"/>
    </row>
    <row r="303" s="64" customFormat="1" customHeight="1" spans="2:2">
      <c r="B303" s="68"/>
    </row>
    <row r="304" s="64" customFormat="1" customHeight="1" spans="2:2">
      <c r="B304" s="68"/>
    </row>
    <row r="305" s="64" customFormat="1" customHeight="1" spans="2:2">
      <c r="B305" s="68"/>
    </row>
    <row r="306" s="64" customFormat="1" customHeight="1" spans="2:2">
      <c r="B306" s="68"/>
    </row>
    <row r="307" s="64" customFormat="1" customHeight="1" spans="2:2">
      <c r="B307" s="68"/>
    </row>
    <row r="308" s="64" customFormat="1" customHeight="1" spans="2:2">
      <c r="B308" s="68"/>
    </row>
    <row r="309" s="64" customFormat="1" customHeight="1" spans="2:2">
      <c r="B309" s="68"/>
    </row>
    <row r="310" s="64" customFormat="1" customHeight="1" spans="2:2">
      <c r="B310" s="68"/>
    </row>
    <row r="311" s="64" customFormat="1" customHeight="1" spans="2:2">
      <c r="B311" s="68"/>
    </row>
    <row r="312" s="64" customFormat="1" customHeight="1" spans="2:2">
      <c r="B312" s="68"/>
    </row>
    <row r="313" s="64" customFormat="1" customHeight="1" spans="2:2">
      <c r="B313" s="68"/>
    </row>
    <row r="314" s="64" customFormat="1" customHeight="1" spans="2:2">
      <c r="B314" s="68"/>
    </row>
    <row r="315" s="64" customFormat="1" customHeight="1" spans="2:2">
      <c r="B315" s="68"/>
    </row>
    <row r="316" s="64" customFormat="1" customHeight="1" spans="2:2">
      <c r="B316" s="68"/>
    </row>
    <row r="317" s="64" customFormat="1" customHeight="1" spans="2:2">
      <c r="B317" s="68"/>
    </row>
    <row r="318" s="64" customFormat="1" customHeight="1" spans="2:2">
      <c r="B318" s="68"/>
    </row>
    <row r="319" s="64" customFormat="1" customHeight="1" spans="2:2">
      <c r="B319" s="68"/>
    </row>
    <row r="320" s="64" customFormat="1" customHeight="1" spans="2:2">
      <c r="B320" s="68"/>
    </row>
    <row r="321" s="64" customFormat="1" customHeight="1" spans="2:2">
      <c r="B321" s="68"/>
    </row>
    <row r="322" s="64" customFormat="1" customHeight="1" spans="2:2">
      <c r="B322" s="68"/>
    </row>
    <row r="323" s="64" customFormat="1" customHeight="1" spans="2:2">
      <c r="B323" s="68"/>
    </row>
    <row r="324" s="64" customFormat="1" customHeight="1" spans="2:2">
      <c r="B324" s="68"/>
    </row>
    <row r="325" s="64" customFormat="1" customHeight="1" spans="2:2">
      <c r="B325" s="68"/>
    </row>
    <row r="326" s="64" customFormat="1" customHeight="1" spans="2:2">
      <c r="B326" s="68"/>
    </row>
    <row r="327" s="64" customFormat="1" customHeight="1" spans="2:2">
      <c r="B327" s="68"/>
    </row>
    <row r="328" s="64" customFormat="1" customHeight="1" spans="2:2">
      <c r="B328" s="68"/>
    </row>
    <row r="329" s="64" customFormat="1" customHeight="1" spans="2:2">
      <c r="B329" s="68"/>
    </row>
    <row r="330" s="64" customFormat="1" customHeight="1" spans="2:2">
      <c r="B330" s="68"/>
    </row>
    <row r="331" s="64" customFormat="1" customHeight="1" spans="2:2">
      <c r="B331" s="68"/>
    </row>
    <row r="332" s="64" customFormat="1" customHeight="1" spans="2:2">
      <c r="B332" s="68"/>
    </row>
    <row r="333" s="64" customFormat="1" customHeight="1" spans="2:2">
      <c r="B333" s="68"/>
    </row>
    <row r="334" s="64" customFormat="1" customHeight="1" spans="2:2">
      <c r="B334" s="68"/>
    </row>
    <row r="335" s="64" customFormat="1" customHeight="1" spans="2:2">
      <c r="B335" s="68"/>
    </row>
    <row r="336" s="64" customFormat="1" customHeight="1" spans="2:2">
      <c r="B336" s="68"/>
    </row>
    <row r="337" s="64" customFormat="1" customHeight="1" spans="2:2">
      <c r="B337" s="68"/>
    </row>
    <row r="338" s="64" customFormat="1" customHeight="1" spans="2:2">
      <c r="B338" s="68"/>
    </row>
    <row r="339" s="64" customFormat="1" customHeight="1" spans="2:2">
      <c r="B339" s="68"/>
    </row>
    <row r="340" s="64" customFormat="1" customHeight="1" spans="2:2">
      <c r="B340" s="68"/>
    </row>
    <row r="341" s="64" customFormat="1" customHeight="1" spans="2:2">
      <c r="B341" s="68"/>
    </row>
    <row r="342" s="64" customFormat="1" customHeight="1" spans="2:2">
      <c r="B342" s="68"/>
    </row>
    <row r="343" s="64" customFormat="1" customHeight="1" spans="2:2">
      <c r="B343" s="68"/>
    </row>
    <row r="344" s="64" customFormat="1" customHeight="1" spans="2:2">
      <c r="B344" s="68"/>
    </row>
    <row r="345" s="64" customFormat="1" customHeight="1" spans="2:2">
      <c r="B345" s="68"/>
    </row>
    <row r="346" s="64" customFormat="1" customHeight="1" spans="2:2">
      <c r="B346" s="68"/>
    </row>
    <row r="347" s="64" customFormat="1" customHeight="1" spans="2:2">
      <c r="B347" s="68"/>
    </row>
    <row r="348" s="64" customFormat="1" customHeight="1" spans="2:2">
      <c r="B348" s="68"/>
    </row>
    <row r="349" s="64" customFormat="1" customHeight="1" spans="2:2">
      <c r="B349" s="68"/>
    </row>
    <row r="350" s="64" customFormat="1" customHeight="1" spans="2:2">
      <c r="B350" s="68"/>
    </row>
    <row r="351" s="64" customFormat="1" customHeight="1" spans="2:2">
      <c r="B351" s="68"/>
    </row>
    <row r="352" s="64" customFormat="1" customHeight="1" spans="2:2">
      <c r="B352" s="68"/>
    </row>
    <row r="353" s="64" customFormat="1" customHeight="1" spans="2:2">
      <c r="B353" s="68"/>
    </row>
    <row r="354" s="64" customFormat="1" customHeight="1" spans="2:2">
      <c r="B354" s="68"/>
    </row>
    <row r="355" s="64" customFormat="1" customHeight="1" spans="2:2">
      <c r="B355" s="68"/>
    </row>
    <row r="356" s="64" customFormat="1" customHeight="1" spans="2:2">
      <c r="B356" s="68"/>
    </row>
    <row r="357" s="64" customFormat="1" customHeight="1" spans="2:2">
      <c r="B357" s="68"/>
    </row>
    <row r="358" s="64" customFormat="1" customHeight="1" spans="2:2">
      <c r="B358" s="68"/>
    </row>
    <row r="359" s="64" customFormat="1" customHeight="1" spans="2:2">
      <c r="B359" s="68"/>
    </row>
    <row r="360" s="64" customFormat="1" customHeight="1" spans="2:2">
      <c r="B360" s="68"/>
    </row>
    <row r="361" s="64" customFormat="1" customHeight="1" spans="2:2">
      <c r="B361" s="68"/>
    </row>
    <row r="362" s="64" customFormat="1" customHeight="1" spans="2:2">
      <c r="B362" s="68"/>
    </row>
    <row r="363" s="64" customFormat="1" customHeight="1" spans="2:2">
      <c r="B363" s="68"/>
    </row>
    <row r="364" s="64" customFormat="1" customHeight="1" spans="2:2">
      <c r="B364" s="68"/>
    </row>
    <row r="365" s="64" customFormat="1" customHeight="1" spans="2:2">
      <c r="B365" s="68"/>
    </row>
    <row r="366" s="64" customFormat="1" customHeight="1" spans="2:2">
      <c r="B366" s="68"/>
    </row>
    <row r="367" s="64" customFormat="1" customHeight="1" spans="2:2">
      <c r="B367" s="68"/>
    </row>
    <row r="368" s="64" customFormat="1" customHeight="1" spans="2:2">
      <c r="B368" s="68"/>
    </row>
    <row r="369" s="64" customFormat="1" customHeight="1" spans="2:2">
      <c r="B369" s="68"/>
    </row>
    <row r="370" s="64" customFormat="1" customHeight="1" spans="2:2">
      <c r="B370" s="68"/>
    </row>
    <row r="371" s="64" customFormat="1" customHeight="1" spans="2:2">
      <c r="B371" s="68"/>
    </row>
    <row r="372" s="64" customFormat="1" customHeight="1" spans="2:2">
      <c r="B372" s="68"/>
    </row>
    <row r="373" s="64" customFormat="1" customHeight="1" spans="2:2">
      <c r="B373" s="68"/>
    </row>
    <row r="374" s="64" customFormat="1" customHeight="1" spans="2:2">
      <c r="B374" s="68"/>
    </row>
    <row r="375" s="64" customFormat="1" customHeight="1" spans="2:2">
      <c r="B375" s="68"/>
    </row>
    <row r="376" s="64" customFormat="1" customHeight="1" spans="2:2">
      <c r="B376" s="68"/>
    </row>
    <row r="377" s="64" customFormat="1" customHeight="1" spans="2:2">
      <c r="B377" s="68"/>
    </row>
    <row r="378" s="64" customFormat="1" customHeight="1" spans="2:2">
      <c r="B378" s="68"/>
    </row>
    <row r="379" s="64" customFormat="1" customHeight="1" spans="2:2">
      <c r="B379" s="68"/>
    </row>
    <row r="380" s="64" customFormat="1" customHeight="1" spans="2:2">
      <c r="B380" s="68"/>
    </row>
    <row r="381" s="64" customFormat="1" customHeight="1" spans="2:2">
      <c r="B381" s="68"/>
    </row>
    <row r="382" s="64" customFormat="1" customHeight="1" spans="2:2">
      <c r="B382" s="68"/>
    </row>
    <row r="383" s="64" customFormat="1" customHeight="1" spans="2:2">
      <c r="B383" s="68"/>
    </row>
    <row r="384" s="64" customFormat="1" customHeight="1" spans="2:2">
      <c r="B384" s="68"/>
    </row>
    <row r="385" s="64" customFormat="1" customHeight="1" spans="2:2">
      <c r="B385" s="68"/>
    </row>
    <row r="386" s="64" customFormat="1" customHeight="1" spans="2:2">
      <c r="B386" s="68"/>
    </row>
    <row r="387" s="64" customFormat="1" customHeight="1" spans="2:2">
      <c r="B387" s="68"/>
    </row>
    <row r="388" s="64" customFormat="1" customHeight="1" spans="2:2">
      <c r="B388" s="68"/>
    </row>
    <row r="389" s="64" customFormat="1" customHeight="1" spans="2:2">
      <c r="B389" s="68"/>
    </row>
    <row r="390" s="64" customFormat="1" customHeight="1" spans="2:2">
      <c r="B390" s="68"/>
    </row>
    <row r="391" s="64" customFormat="1" customHeight="1" spans="2:2">
      <c r="B391" s="68"/>
    </row>
    <row r="392" s="64" customFormat="1" customHeight="1" spans="2:2">
      <c r="B392" s="68"/>
    </row>
    <row r="393" s="64" customFormat="1" customHeight="1" spans="2:2">
      <c r="B393" s="68"/>
    </row>
    <row r="394" s="64" customFormat="1" customHeight="1" spans="2:2">
      <c r="B394" s="68"/>
    </row>
    <row r="395" s="64" customFormat="1" customHeight="1" spans="2:2">
      <c r="B395" s="68"/>
    </row>
    <row r="396" s="64" customFormat="1" customHeight="1" spans="2:2">
      <c r="B396" s="68"/>
    </row>
    <row r="397" s="64" customFormat="1" customHeight="1" spans="2:2">
      <c r="B397" s="68"/>
    </row>
    <row r="398" s="64" customFormat="1" customHeight="1" spans="2:2">
      <c r="B398" s="68"/>
    </row>
    <row r="399" s="64" customFormat="1" customHeight="1" spans="2:2">
      <c r="B399" s="68"/>
    </row>
    <row r="400" s="64" customFormat="1" customHeight="1" spans="2:2">
      <c r="B400" s="68"/>
    </row>
    <row r="401" s="64" customFormat="1" customHeight="1" spans="2:2">
      <c r="B401" s="68"/>
    </row>
    <row r="402" s="64" customFormat="1" customHeight="1" spans="2:2">
      <c r="B402" s="68"/>
    </row>
    <row r="403" s="64" customFormat="1" customHeight="1" spans="2:2">
      <c r="B403" s="68"/>
    </row>
    <row r="404" s="64" customFormat="1" customHeight="1" spans="2:2">
      <c r="B404" s="68"/>
    </row>
    <row r="405" s="64" customFormat="1" customHeight="1" spans="2:2">
      <c r="B405" s="68"/>
    </row>
    <row r="406" s="64" customFormat="1" customHeight="1" spans="2:2">
      <c r="B406" s="68"/>
    </row>
    <row r="407" s="64" customFormat="1" customHeight="1" spans="2:2">
      <c r="B407" s="68"/>
    </row>
    <row r="408" s="64" customFormat="1" customHeight="1" spans="2:2">
      <c r="B408" s="68"/>
    </row>
    <row r="409" s="64" customFormat="1" customHeight="1" spans="2:2">
      <c r="B409" s="68"/>
    </row>
    <row r="410" s="64" customFormat="1" customHeight="1" spans="2:2">
      <c r="B410" s="68"/>
    </row>
    <row r="411" s="64" customFormat="1" customHeight="1" spans="2:2">
      <c r="B411" s="68"/>
    </row>
    <row r="412" s="64" customFormat="1" customHeight="1" spans="2:2">
      <c r="B412" s="68"/>
    </row>
    <row r="413" s="64" customFormat="1" customHeight="1" spans="2:2">
      <c r="B413" s="68"/>
    </row>
    <row r="414" s="64" customFormat="1" customHeight="1" spans="2:2">
      <c r="B414" s="68"/>
    </row>
    <row r="415" s="64" customFormat="1" customHeight="1" spans="2:2">
      <c r="B415" s="68"/>
    </row>
    <row r="416" s="64" customFormat="1" customHeight="1" spans="2:2">
      <c r="B416" s="68"/>
    </row>
    <row r="417" s="64" customFormat="1" customHeight="1" spans="2:2">
      <c r="B417" s="68"/>
    </row>
    <row r="418" s="64" customFormat="1" customHeight="1" spans="2:2">
      <c r="B418" s="68"/>
    </row>
    <row r="419" s="64" customFormat="1" customHeight="1" spans="2:2">
      <c r="B419" s="68"/>
    </row>
    <row r="420" s="64" customFormat="1" customHeight="1" spans="2:2">
      <c r="B420" s="68"/>
    </row>
    <row r="421" s="64" customFormat="1" customHeight="1" spans="2:2">
      <c r="B421" s="68"/>
    </row>
    <row r="422" s="64" customFormat="1" customHeight="1" spans="2:2">
      <c r="B422" s="68"/>
    </row>
    <row r="423" s="64" customFormat="1" customHeight="1" spans="2:2">
      <c r="B423" s="68"/>
    </row>
    <row r="424" s="64" customFormat="1" customHeight="1" spans="2:2">
      <c r="B424" s="68"/>
    </row>
    <row r="425" s="64" customFormat="1" customHeight="1" spans="2:2">
      <c r="B425" s="68"/>
    </row>
    <row r="426" s="64" customFormat="1" customHeight="1" spans="2:2">
      <c r="B426" s="68"/>
    </row>
    <row r="427" s="64" customFormat="1" customHeight="1" spans="2:2">
      <c r="B427" s="68"/>
    </row>
    <row r="428" s="64" customFormat="1" customHeight="1" spans="2:2">
      <c r="B428" s="68"/>
    </row>
    <row r="429" s="64" customFormat="1" customHeight="1" spans="2:2">
      <c r="B429" s="68"/>
    </row>
    <row r="430" s="64" customFormat="1" customHeight="1" spans="2:2">
      <c r="B430" s="68"/>
    </row>
    <row r="431" s="64" customFormat="1" customHeight="1" spans="2:2">
      <c r="B431" s="68"/>
    </row>
    <row r="432" s="64" customFormat="1" customHeight="1" spans="2:2">
      <c r="B432" s="68"/>
    </row>
    <row r="433" s="64" customFormat="1" customHeight="1" spans="2:2">
      <c r="B433" s="68"/>
    </row>
    <row r="434" s="64" customFormat="1" customHeight="1" spans="2:2">
      <c r="B434" s="68"/>
    </row>
    <row r="435" s="64" customFormat="1" customHeight="1" spans="2:2">
      <c r="B435" s="68"/>
    </row>
    <row r="436" s="64" customFormat="1" customHeight="1" spans="2:2">
      <c r="B436" s="68"/>
    </row>
    <row r="437" s="64" customFormat="1" customHeight="1" spans="2:2">
      <c r="B437" s="68"/>
    </row>
    <row r="438" s="64" customFormat="1" customHeight="1" spans="2:2">
      <c r="B438" s="68"/>
    </row>
    <row r="439" s="64" customFormat="1" customHeight="1" spans="2:2">
      <c r="B439" s="68"/>
    </row>
    <row r="440" s="64" customFormat="1" customHeight="1" spans="2:2">
      <c r="B440" s="68"/>
    </row>
    <row r="441" s="64" customFormat="1" customHeight="1" spans="2:2">
      <c r="B441" s="68"/>
    </row>
    <row r="442" s="64" customFormat="1" customHeight="1" spans="2:2">
      <c r="B442" s="68"/>
    </row>
    <row r="443" s="64" customFormat="1" customHeight="1" spans="2:2">
      <c r="B443" s="68"/>
    </row>
    <row r="444" s="64" customFormat="1" customHeight="1" spans="2:2">
      <c r="B444" s="68"/>
    </row>
    <row r="445" s="64" customFormat="1" customHeight="1" spans="2:2">
      <c r="B445" s="68"/>
    </row>
    <row r="446" s="64" customFormat="1" customHeight="1" spans="2:2">
      <c r="B446" s="68"/>
    </row>
    <row r="447" s="64" customFormat="1" customHeight="1" spans="2:2">
      <c r="B447" s="68"/>
    </row>
    <row r="448" s="64" customFormat="1" customHeight="1" spans="2:2">
      <c r="B448" s="68"/>
    </row>
    <row r="449" s="64" customFormat="1" customHeight="1" spans="2:2">
      <c r="B449" s="68"/>
    </row>
    <row r="450" s="64" customFormat="1" customHeight="1" spans="2:2">
      <c r="B450" s="68"/>
    </row>
    <row r="451" s="64" customFormat="1" customHeight="1" spans="2:2">
      <c r="B451" s="68"/>
    </row>
    <row r="452" s="64" customFormat="1" customHeight="1" spans="2:2">
      <c r="B452" s="68"/>
    </row>
    <row r="453" s="64" customFormat="1" customHeight="1" spans="2:2">
      <c r="B453" s="68"/>
    </row>
    <row r="454" s="64" customFormat="1" customHeight="1" spans="2:2">
      <c r="B454" s="68"/>
    </row>
    <row r="455" s="64" customFormat="1" customHeight="1" spans="2:2">
      <c r="B455" s="68"/>
    </row>
    <row r="456" s="64" customFormat="1" customHeight="1" spans="2:2">
      <c r="B456" s="68"/>
    </row>
    <row r="457" s="64" customFormat="1" customHeight="1" spans="2:2">
      <c r="B457" s="68"/>
    </row>
    <row r="458" s="64" customFormat="1" customHeight="1" spans="2:2">
      <c r="B458" s="68"/>
    </row>
    <row r="459" s="64" customFormat="1" customHeight="1" spans="2:2">
      <c r="B459" s="68"/>
    </row>
    <row r="460" s="64" customFormat="1" customHeight="1" spans="2:2">
      <c r="B460" s="68"/>
    </row>
    <row r="461" s="64" customFormat="1" customHeight="1" spans="2:2">
      <c r="B461" s="68"/>
    </row>
    <row r="462" s="64" customFormat="1" customHeight="1" spans="2:2">
      <c r="B462" s="68"/>
    </row>
    <row r="463" s="64" customFormat="1" customHeight="1" spans="2:2">
      <c r="B463" s="68"/>
    </row>
    <row r="464" s="64" customFormat="1" customHeight="1" spans="2:2">
      <c r="B464" s="68"/>
    </row>
    <row r="465" s="64" customFormat="1" customHeight="1" spans="2:2">
      <c r="B465" s="68"/>
    </row>
    <row r="466" s="64" customFormat="1" customHeight="1" spans="2:2">
      <c r="B466" s="68"/>
    </row>
    <row r="467" s="64" customFormat="1" customHeight="1" spans="2:2">
      <c r="B467" s="68"/>
    </row>
    <row r="468" s="64" customFormat="1" customHeight="1" spans="2:2">
      <c r="B468" s="68"/>
    </row>
    <row r="469" s="64" customFormat="1" customHeight="1" spans="2:2">
      <c r="B469" s="68"/>
    </row>
    <row r="470" s="64" customFormat="1" customHeight="1" spans="2:2">
      <c r="B470" s="68"/>
    </row>
    <row r="471" s="64" customFormat="1" customHeight="1" spans="2:2">
      <c r="B471" s="68"/>
    </row>
    <row r="472" s="64" customFormat="1" customHeight="1" spans="2:2">
      <c r="B472" s="68"/>
    </row>
    <row r="473" s="64" customFormat="1" customHeight="1" spans="2:2">
      <c r="B473" s="68"/>
    </row>
    <row r="474" s="64" customFormat="1" customHeight="1" spans="2:2">
      <c r="B474" s="68"/>
    </row>
    <row r="475" s="64" customFormat="1" customHeight="1" spans="2:2">
      <c r="B475" s="68"/>
    </row>
    <row r="476" s="64" customFormat="1" customHeight="1" spans="2:2">
      <c r="B476" s="68"/>
    </row>
    <row r="477" s="64" customFormat="1" customHeight="1" spans="2:2">
      <c r="B477" s="68"/>
    </row>
    <row r="478" s="64" customFormat="1" customHeight="1" spans="2:2">
      <c r="B478" s="68"/>
    </row>
    <row r="479" s="64" customFormat="1" customHeight="1" spans="2:2">
      <c r="B479" s="68"/>
    </row>
    <row r="480" s="64" customFormat="1" customHeight="1" spans="2:2">
      <c r="B480" s="68"/>
    </row>
    <row r="481" s="64" customFormat="1" customHeight="1" spans="2:2">
      <c r="B481" s="68"/>
    </row>
    <row r="482" s="64" customFormat="1" customHeight="1" spans="2:2">
      <c r="B482" s="68"/>
    </row>
    <row r="483" s="64" customFormat="1" customHeight="1" spans="2:2">
      <c r="B483" s="68"/>
    </row>
    <row r="484" s="64" customFormat="1" customHeight="1" spans="2:2">
      <c r="B484" s="68"/>
    </row>
    <row r="485" s="64" customFormat="1" customHeight="1" spans="2:2">
      <c r="B485" s="68"/>
    </row>
    <row r="486" s="64" customFormat="1" customHeight="1" spans="2:2">
      <c r="B486" s="68"/>
    </row>
    <row r="487" s="64" customFormat="1" customHeight="1" spans="2:2">
      <c r="B487" s="68"/>
    </row>
    <row r="488" s="64" customFormat="1" customHeight="1" spans="2:2">
      <c r="B488" s="68"/>
    </row>
    <row r="489" s="64" customFormat="1" customHeight="1" spans="2:2">
      <c r="B489" s="68"/>
    </row>
    <row r="490" s="64" customFormat="1" customHeight="1" spans="2:2">
      <c r="B490" s="68"/>
    </row>
    <row r="491" s="64" customFormat="1" customHeight="1" spans="2:2">
      <c r="B491" s="68"/>
    </row>
    <row r="492" s="64" customFormat="1" customHeight="1" spans="2:2">
      <c r="B492" s="68"/>
    </row>
    <row r="493" s="64" customFormat="1" customHeight="1" spans="2:2">
      <c r="B493" s="68"/>
    </row>
    <row r="494" s="64" customFormat="1" customHeight="1" spans="2:2">
      <c r="B494" s="68"/>
    </row>
    <row r="495" s="64" customFormat="1" customHeight="1" spans="2:2">
      <c r="B495" s="68"/>
    </row>
    <row r="496" s="64" customFormat="1" customHeight="1" spans="2:2">
      <c r="B496" s="68"/>
    </row>
    <row r="497" s="64" customFormat="1" customHeight="1" spans="2:2">
      <c r="B497" s="68"/>
    </row>
    <row r="498" s="64" customFormat="1" customHeight="1" spans="2:2">
      <c r="B498" s="68"/>
    </row>
    <row r="499" s="64" customFormat="1" customHeight="1" spans="2:2">
      <c r="B499" s="68"/>
    </row>
    <row r="500" s="64" customFormat="1" customHeight="1" spans="2:2">
      <c r="B500" s="68"/>
    </row>
    <row r="501" s="64" customFormat="1" customHeight="1" spans="2:2">
      <c r="B501" s="68"/>
    </row>
    <row r="502" s="64" customFormat="1" customHeight="1" spans="2:2">
      <c r="B502" s="68"/>
    </row>
    <row r="503" s="64" customFormat="1" customHeight="1" spans="2:2">
      <c r="B503" s="68"/>
    </row>
    <row r="504" s="64" customFormat="1" customHeight="1" spans="2:2">
      <c r="B504" s="68"/>
    </row>
    <row r="505" s="64" customFormat="1" customHeight="1" spans="2:2">
      <c r="B505" s="68"/>
    </row>
    <row r="506" s="64" customFormat="1" customHeight="1" spans="2:2">
      <c r="B506" s="68"/>
    </row>
    <row r="507" s="64" customFormat="1" customHeight="1" spans="2:2">
      <c r="B507" s="68"/>
    </row>
    <row r="508" s="64" customFormat="1" customHeight="1" spans="2:2">
      <c r="B508" s="68"/>
    </row>
    <row r="509" s="64" customFormat="1" customHeight="1" spans="2:2">
      <c r="B509" s="68"/>
    </row>
    <row r="510" s="64" customFormat="1" customHeight="1" spans="2:2">
      <c r="B510" s="68"/>
    </row>
    <row r="511" s="64" customFormat="1" customHeight="1" spans="2:2">
      <c r="B511" s="68"/>
    </row>
    <row r="512" s="64" customFormat="1" customHeight="1" spans="2:2">
      <c r="B512" s="68"/>
    </row>
    <row r="513" s="64" customFormat="1" customHeight="1" spans="2:2">
      <c r="B513" s="68"/>
    </row>
    <row r="514" s="64" customFormat="1" customHeight="1" spans="2:2">
      <c r="B514" s="68"/>
    </row>
    <row r="515" s="64" customFormat="1" customHeight="1" spans="2:2">
      <c r="B515" s="68"/>
    </row>
    <row r="516" s="64" customFormat="1" customHeight="1" spans="2:2">
      <c r="B516" s="68"/>
    </row>
    <row r="517" s="64" customFormat="1" customHeight="1" spans="2:2">
      <c r="B517" s="68"/>
    </row>
    <row r="518" s="64" customFormat="1" customHeight="1" spans="2:2">
      <c r="B518" s="68"/>
    </row>
    <row r="519" s="64" customFormat="1" customHeight="1" spans="2:2">
      <c r="B519" s="68"/>
    </row>
    <row r="520" s="64" customFormat="1" customHeight="1" spans="2:2">
      <c r="B520" s="68"/>
    </row>
    <row r="521" s="64" customFormat="1" customHeight="1" spans="2:2">
      <c r="B521" s="68"/>
    </row>
    <row r="522" s="64" customFormat="1" customHeight="1" spans="2:2">
      <c r="B522" s="68"/>
    </row>
    <row r="523" s="64" customFormat="1" customHeight="1" spans="2:2">
      <c r="B523" s="68"/>
    </row>
    <row r="524" s="64" customFormat="1" customHeight="1" spans="2:2">
      <c r="B524" s="68"/>
    </row>
    <row r="525" s="64" customFormat="1" customHeight="1" spans="2:2">
      <c r="B525" s="68"/>
    </row>
    <row r="526" s="64" customFormat="1" customHeight="1" spans="2:2">
      <c r="B526" s="68"/>
    </row>
    <row r="527" s="64" customFormat="1" customHeight="1" spans="2:2">
      <c r="B527" s="68"/>
    </row>
    <row r="528" s="64" customFormat="1" customHeight="1" spans="2:2">
      <c r="B528" s="68"/>
    </row>
    <row r="529" s="64" customFormat="1" customHeight="1" spans="2:2">
      <c r="B529" s="68"/>
    </row>
    <row r="530" s="64" customFormat="1" customHeight="1" spans="2:2">
      <c r="B530" s="68"/>
    </row>
    <row r="531" s="64" customFormat="1" customHeight="1" spans="2:2">
      <c r="B531" s="68"/>
    </row>
    <row r="532" s="64" customFormat="1" customHeight="1" spans="2:2">
      <c r="B532" s="68"/>
    </row>
    <row r="533" s="64" customFormat="1" customHeight="1" spans="2:2">
      <c r="B533" s="68"/>
    </row>
    <row r="534" s="64" customFormat="1" customHeight="1" spans="2:2">
      <c r="B534" s="68"/>
    </row>
    <row r="535" s="64" customFormat="1" customHeight="1" spans="2:2">
      <c r="B535" s="68"/>
    </row>
    <row r="536" s="64" customFormat="1" customHeight="1" spans="2:2">
      <c r="B536" s="68"/>
    </row>
    <row r="537" s="64" customFormat="1" customHeight="1" spans="2:2">
      <c r="B537" s="68"/>
    </row>
    <row r="538" s="64" customFormat="1" customHeight="1" spans="2:2">
      <c r="B538" s="68"/>
    </row>
    <row r="539" s="64" customFormat="1" customHeight="1" spans="2:2">
      <c r="B539" s="68"/>
    </row>
    <row r="540" s="64" customFormat="1" customHeight="1" spans="2:2">
      <c r="B540" s="68"/>
    </row>
    <row r="541" s="64" customFormat="1" customHeight="1" spans="2:2">
      <c r="B541" s="68"/>
    </row>
    <row r="542" s="64" customFormat="1" customHeight="1" spans="2:2">
      <c r="B542" s="68"/>
    </row>
    <row r="543" s="64" customFormat="1" customHeight="1" spans="2:2">
      <c r="B543" s="68"/>
    </row>
    <row r="544" s="64" customFormat="1" customHeight="1" spans="2:2">
      <c r="B544" s="68"/>
    </row>
    <row r="545" s="64" customFormat="1" customHeight="1" spans="2:2">
      <c r="B545" s="68"/>
    </row>
    <row r="546" s="64" customFormat="1" customHeight="1" spans="2:2">
      <c r="B546" s="68"/>
    </row>
    <row r="547" s="64" customFormat="1" customHeight="1" spans="2:2">
      <c r="B547" s="68"/>
    </row>
    <row r="548" s="64" customFormat="1" customHeight="1" spans="2:2">
      <c r="B548" s="68"/>
    </row>
    <row r="549" s="64" customFormat="1" customHeight="1" spans="2:2">
      <c r="B549" s="68"/>
    </row>
    <row r="550" s="64" customFormat="1" customHeight="1" spans="2:2">
      <c r="B550" s="68"/>
    </row>
    <row r="551" s="64" customFormat="1" customHeight="1" spans="2:2">
      <c r="B551" s="68"/>
    </row>
    <row r="552" s="64" customFormat="1" customHeight="1" spans="2:2">
      <c r="B552" s="68"/>
    </row>
    <row r="553" s="64" customFormat="1" customHeight="1" spans="2:2">
      <c r="B553" s="68"/>
    </row>
    <row r="554" s="64" customFormat="1" customHeight="1" spans="2:2">
      <c r="B554" s="68"/>
    </row>
    <row r="555" s="64" customFormat="1" customHeight="1" spans="2:2">
      <c r="B555" s="68"/>
    </row>
    <row r="556" s="64" customFormat="1" customHeight="1" spans="2:2">
      <c r="B556" s="68"/>
    </row>
    <row r="557" s="64" customFormat="1" customHeight="1" spans="2:2">
      <c r="B557" s="68"/>
    </row>
    <row r="558" s="64" customFormat="1" customHeight="1" spans="2:2">
      <c r="B558" s="68"/>
    </row>
    <row r="559" s="64" customFormat="1" customHeight="1" spans="2:2">
      <c r="B559" s="68"/>
    </row>
    <row r="560" s="64" customFormat="1" customHeight="1" spans="2:2">
      <c r="B560" s="68"/>
    </row>
    <row r="561" s="64" customFormat="1" customHeight="1" spans="2:2">
      <c r="B561" s="68"/>
    </row>
    <row r="562" s="64" customFormat="1" customHeight="1" spans="2:2">
      <c r="B562" s="68"/>
    </row>
    <row r="563" s="64" customFormat="1" customHeight="1" spans="2:2">
      <c r="B563" s="68"/>
    </row>
    <row r="564" s="64" customFormat="1" customHeight="1" spans="2:2">
      <c r="B564" s="68"/>
    </row>
    <row r="565" s="64" customFormat="1" customHeight="1" spans="2:2">
      <c r="B565" s="68"/>
    </row>
    <row r="566" s="64" customFormat="1" customHeight="1" spans="2:2">
      <c r="B566" s="68"/>
    </row>
    <row r="567" s="64" customFormat="1" customHeight="1" spans="2:2">
      <c r="B567" s="68"/>
    </row>
    <row r="568" s="64" customFormat="1" customHeight="1" spans="2:2">
      <c r="B568" s="68"/>
    </row>
    <row r="569" s="64" customFormat="1" customHeight="1" spans="2:2">
      <c r="B569" s="68"/>
    </row>
    <row r="570" s="64" customFormat="1" customHeight="1" spans="2:2">
      <c r="B570" s="68"/>
    </row>
    <row r="571" s="64" customFormat="1" customHeight="1" spans="2:2">
      <c r="B571" s="68"/>
    </row>
    <row r="572" s="64" customFormat="1" customHeight="1" spans="2:2">
      <c r="B572" s="68"/>
    </row>
    <row r="573" s="64" customFormat="1" customHeight="1" spans="2:2">
      <c r="B573" s="68"/>
    </row>
    <row r="574" s="64" customFormat="1" customHeight="1" spans="2:2">
      <c r="B574" s="68"/>
    </row>
    <row r="575" s="64" customFormat="1" customHeight="1" spans="2:2">
      <c r="B575" s="68"/>
    </row>
    <row r="576" s="64" customFormat="1" customHeight="1" spans="2:2">
      <c r="B576" s="68"/>
    </row>
    <row r="577" s="64" customFormat="1" customHeight="1" spans="2:2">
      <c r="B577" s="68"/>
    </row>
    <row r="578" s="64" customFormat="1" customHeight="1" spans="2:2">
      <c r="B578" s="68"/>
    </row>
    <row r="579" s="64" customFormat="1" customHeight="1" spans="2:2">
      <c r="B579" s="68"/>
    </row>
    <row r="580" s="64" customFormat="1" customHeight="1" spans="2:2">
      <c r="B580" s="68"/>
    </row>
    <row r="581" s="64" customFormat="1" customHeight="1" spans="2:2">
      <c r="B581" s="68"/>
    </row>
    <row r="582" s="64" customFormat="1" customHeight="1" spans="2:2">
      <c r="B582" s="68"/>
    </row>
    <row r="583" s="64" customFormat="1" customHeight="1" spans="2:2">
      <c r="B583" s="68"/>
    </row>
    <row r="584" s="64" customFormat="1" customHeight="1" spans="2:2">
      <c r="B584" s="68"/>
    </row>
    <row r="585" s="64" customFormat="1" customHeight="1" spans="2:2">
      <c r="B585" s="68"/>
    </row>
    <row r="586" s="64" customFormat="1" customHeight="1" spans="2:2">
      <c r="B586" s="68"/>
    </row>
    <row r="587" s="64" customFormat="1" customHeight="1" spans="2:2">
      <c r="B587" s="68"/>
    </row>
    <row r="588" s="64" customFormat="1" customHeight="1" spans="2:2">
      <c r="B588" s="68"/>
    </row>
    <row r="589" s="64" customFormat="1" customHeight="1" spans="2:2">
      <c r="B589" s="68"/>
    </row>
    <row r="590" s="64" customFormat="1" customHeight="1" spans="2:2">
      <c r="B590" s="68"/>
    </row>
    <row r="591" s="64" customFormat="1" customHeight="1" spans="2:2">
      <c r="B591" s="68"/>
    </row>
    <row r="592" s="64" customFormat="1" customHeight="1" spans="2:2">
      <c r="B592" s="68"/>
    </row>
    <row r="593" s="64" customFormat="1" customHeight="1" spans="2:2">
      <c r="B593" s="68"/>
    </row>
    <row r="594" s="64" customFormat="1" customHeight="1" spans="2:2">
      <c r="B594" s="68"/>
    </row>
    <row r="595" s="64" customFormat="1" customHeight="1" spans="2:2">
      <c r="B595" s="68"/>
    </row>
    <row r="596" s="64" customFormat="1" customHeight="1" spans="2:2">
      <c r="B596" s="68"/>
    </row>
    <row r="597" s="64" customFormat="1" customHeight="1" spans="2:2">
      <c r="B597" s="68"/>
    </row>
    <row r="598" s="64" customFormat="1" customHeight="1" spans="2:2">
      <c r="B598" s="68"/>
    </row>
    <row r="599" s="64" customFormat="1" customHeight="1" spans="2:2">
      <c r="B599" s="68"/>
    </row>
    <row r="600" s="64" customFormat="1" customHeight="1" spans="2:2">
      <c r="B600" s="68"/>
    </row>
    <row r="601" s="64" customFormat="1" customHeight="1" spans="2:2">
      <c r="B601" s="68"/>
    </row>
    <row r="602" s="64" customFormat="1" customHeight="1" spans="2:2">
      <c r="B602" s="68"/>
    </row>
    <row r="603" s="64" customFormat="1" customHeight="1" spans="2:2">
      <c r="B603" s="68"/>
    </row>
    <row r="604" s="64" customFormat="1" customHeight="1" spans="2:2">
      <c r="B604" s="68"/>
    </row>
    <row r="605" s="64" customFormat="1" customHeight="1" spans="2:2">
      <c r="B605" s="68"/>
    </row>
    <row r="606" s="64" customFormat="1" customHeight="1" spans="2:2">
      <c r="B606" s="68"/>
    </row>
    <row r="607" s="64" customFormat="1" customHeight="1" spans="2:2">
      <c r="B607" s="68"/>
    </row>
    <row r="608" s="64" customFormat="1" customHeight="1" spans="2:2">
      <c r="B608" s="68"/>
    </row>
    <row r="609" s="64" customFormat="1" customHeight="1" spans="2:2">
      <c r="B609" s="68"/>
    </row>
    <row r="610" s="64" customFormat="1" customHeight="1" spans="2:2">
      <c r="B610" s="68"/>
    </row>
    <row r="611" s="64" customFormat="1" customHeight="1" spans="2:2">
      <c r="B611" s="68"/>
    </row>
    <row r="612" s="64" customFormat="1" customHeight="1" spans="2:2">
      <c r="B612" s="68"/>
    </row>
    <row r="613" s="64" customFormat="1" customHeight="1" spans="2:2">
      <c r="B613" s="68"/>
    </row>
    <row r="614" s="64" customFormat="1" customHeight="1" spans="2:2">
      <c r="B614" s="68"/>
    </row>
    <row r="615" s="64" customFormat="1" customHeight="1" spans="2:2">
      <c r="B615" s="68"/>
    </row>
    <row r="616" s="64" customFormat="1" customHeight="1" spans="2:2">
      <c r="B616" s="68"/>
    </row>
    <row r="617" s="64" customFormat="1" customHeight="1" spans="2:2">
      <c r="B617" s="68"/>
    </row>
    <row r="618" s="64" customFormat="1" customHeight="1" spans="2:2">
      <c r="B618" s="68"/>
    </row>
    <row r="619" s="64" customFormat="1" customHeight="1" spans="2:2">
      <c r="B619" s="68"/>
    </row>
    <row r="620" s="64" customFormat="1" customHeight="1" spans="2:2">
      <c r="B620" s="68"/>
    </row>
    <row r="621" s="64" customFormat="1" customHeight="1" spans="2:2">
      <c r="B621" s="68"/>
    </row>
    <row r="622" s="64" customFormat="1" customHeight="1" spans="2:2">
      <c r="B622" s="68"/>
    </row>
    <row r="623" s="64" customFormat="1" customHeight="1" spans="2:2">
      <c r="B623" s="68"/>
    </row>
    <row r="624" s="64" customFormat="1" customHeight="1" spans="2:2">
      <c r="B624" s="68"/>
    </row>
    <row r="625" s="64" customFormat="1" customHeight="1" spans="2:2">
      <c r="B625" s="68"/>
    </row>
    <row r="626" s="64" customFormat="1" customHeight="1" spans="2:2">
      <c r="B626" s="68"/>
    </row>
    <row r="627" s="64" customFormat="1" customHeight="1" spans="2:2">
      <c r="B627" s="68"/>
    </row>
    <row r="628" s="64" customFormat="1" customHeight="1" spans="2:2">
      <c r="B628" s="68"/>
    </row>
    <row r="629" s="64" customFormat="1" customHeight="1" spans="2:2">
      <c r="B629" s="68"/>
    </row>
    <row r="630" s="64" customFormat="1" customHeight="1" spans="2:2">
      <c r="B630" s="68"/>
    </row>
    <row r="631" s="64" customFormat="1" customHeight="1" spans="2:2">
      <c r="B631" s="68"/>
    </row>
    <row r="632" s="64" customFormat="1" customHeight="1" spans="2:2">
      <c r="B632" s="68"/>
    </row>
    <row r="633" s="64" customFormat="1" customHeight="1" spans="2:2">
      <c r="B633" s="68"/>
    </row>
    <row r="634" s="64" customFormat="1" customHeight="1" spans="2:2">
      <c r="B634" s="68"/>
    </row>
    <row r="635" s="64" customFormat="1" customHeight="1" spans="2:2">
      <c r="B635" s="68"/>
    </row>
    <row r="636" s="64" customFormat="1" customHeight="1" spans="2:2">
      <c r="B636" s="68"/>
    </row>
    <row r="637" s="64" customFormat="1" customHeight="1" spans="2:2">
      <c r="B637" s="68"/>
    </row>
    <row r="638" s="64" customFormat="1" customHeight="1" spans="2:2">
      <c r="B638" s="68"/>
    </row>
    <row r="639" s="64" customFormat="1" customHeight="1" spans="2:2">
      <c r="B639" s="68"/>
    </row>
    <row r="640" s="64" customFormat="1" customHeight="1" spans="2:2">
      <c r="B640" s="68"/>
    </row>
    <row r="641" s="64" customFormat="1" customHeight="1" spans="2:2">
      <c r="B641" s="68"/>
    </row>
    <row r="642" s="64" customFormat="1" customHeight="1" spans="2:2">
      <c r="B642" s="68"/>
    </row>
    <row r="643" s="64" customFormat="1" customHeight="1" spans="2:2">
      <c r="B643" s="68"/>
    </row>
    <row r="644" s="64" customFormat="1" customHeight="1" spans="2:2">
      <c r="B644" s="68"/>
    </row>
    <row r="645" s="64" customFormat="1" customHeight="1" spans="2:2">
      <c r="B645" s="68"/>
    </row>
    <row r="646" s="64" customFormat="1" customHeight="1" spans="2:2">
      <c r="B646" s="68"/>
    </row>
    <row r="647" s="64" customFormat="1" customHeight="1" spans="2:2">
      <c r="B647" s="68"/>
    </row>
    <row r="648" s="64" customFormat="1" customHeight="1" spans="2:2">
      <c r="B648" s="68"/>
    </row>
    <row r="649" s="64" customFormat="1" customHeight="1" spans="2:2">
      <c r="B649" s="68"/>
    </row>
    <row r="650" s="64" customFormat="1" customHeight="1" spans="2:2">
      <c r="B650" s="68"/>
    </row>
    <row r="651" s="64" customFormat="1" customHeight="1" spans="2:2">
      <c r="B651" s="68"/>
    </row>
    <row r="652" s="64" customFormat="1" customHeight="1" spans="2:2">
      <c r="B652" s="68"/>
    </row>
    <row r="653" s="64" customFormat="1" customHeight="1" spans="2:2">
      <c r="B653" s="68"/>
    </row>
    <row r="654" s="64" customFormat="1" customHeight="1" spans="2:2">
      <c r="B654" s="68"/>
    </row>
    <row r="655" s="64" customFormat="1" customHeight="1" spans="2:2">
      <c r="B655" s="68"/>
    </row>
    <row r="656" s="64" customFormat="1" customHeight="1" spans="2:2">
      <c r="B656" s="68"/>
    </row>
    <row r="657" s="64" customFormat="1" customHeight="1" spans="2:2">
      <c r="B657" s="68"/>
    </row>
    <row r="658" s="64" customFormat="1" customHeight="1" spans="2:2">
      <c r="B658" s="68"/>
    </row>
    <row r="659" s="64" customFormat="1" customHeight="1" spans="2:2">
      <c r="B659" s="68"/>
    </row>
    <row r="660" s="64" customFormat="1" customHeight="1" spans="2:2">
      <c r="B660" s="68"/>
    </row>
    <row r="661" s="64" customFormat="1" customHeight="1" spans="2:2">
      <c r="B661" s="68"/>
    </row>
    <row r="662" s="64" customFormat="1" customHeight="1" spans="2:2">
      <c r="B662" s="68"/>
    </row>
    <row r="663" s="64" customFormat="1" customHeight="1" spans="2:2">
      <c r="B663" s="68"/>
    </row>
    <row r="664" s="64" customFormat="1" customHeight="1" spans="2:2">
      <c r="B664" s="68"/>
    </row>
    <row r="665" s="64" customFormat="1" customHeight="1" spans="2:2">
      <c r="B665" s="68"/>
    </row>
    <row r="666" s="64" customFormat="1" customHeight="1" spans="2:2">
      <c r="B666" s="68"/>
    </row>
    <row r="667" s="64" customFormat="1" customHeight="1" spans="2:2">
      <c r="B667" s="68"/>
    </row>
    <row r="668" s="64" customFormat="1" customHeight="1" spans="2:2">
      <c r="B668" s="68"/>
    </row>
    <row r="669" s="64" customFormat="1" customHeight="1" spans="2:2">
      <c r="B669" s="68"/>
    </row>
    <row r="670" s="64" customFormat="1" customHeight="1" spans="2:2">
      <c r="B670" s="68"/>
    </row>
    <row r="671" s="64" customFormat="1" customHeight="1" spans="2:2">
      <c r="B671" s="68"/>
    </row>
    <row r="672" s="64" customFormat="1" customHeight="1" spans="2:2">
      <c r="B672" s="68"/>
    </row>
    <row r="673" s="64" customFormat="1" customHeight="1" spans="2:2">
      <c r="B673" s="68"/>
    </row>
    <row r="674" s="64" customFormat="1" customHeight="1" spans="2:2">
      <c r="B674" s="68"/>
    </row>
    <row r="675" s="64" customFormat="1" customHeight="1" spans="2:2">
      <c r="B675" s="68"/>
    </row>
    <row r="676" s="64" customFormat="1" customHeight="1" spans="2:2">
      <c r="B676" s="68"/>
    </row>
    <row r="677" s="64" customFormat="1" customHeight="1" spans="2:2">
      <c r="B677" s="68"/>
    </row>
    <row r="678" s="64" customFormat="1" customHeight="1" spans="2:2">
      <c r="B678" s="68"/>
    </row>
    <row r="679" s="64" customFormat="1" customHeight="1" spans="2:2">
      <c r="B679" s="68"/>
    </row>
    <row r="680" s="64" customFormat="1" customHeight="1" spans="2:2">
      <c r="B680" s="68"/>
    </row>
    <row r="681" s="64" customFormat="1" customHeight="1" spans="2:2">
      <c r="B681" s="68"/>
    </row>
    <row r="682" s="64" customFormat="1" customHeight="1" spans="2:2">
      <c r="B682" s="68"/>
    </row>
    <row r="683" s="64" customFormat="1" customHeight="1" spans="2:2">
      <c r="B683" s="68"/>
    </row>
    <row r="684" s="64" customFormat="1" customHeight="1" spans="2:2">
      <c r="B684" s="68"/>
    </row>
    <row r="685" s="64" customFormat="1" customHeight="1" spans="2:2">
      <c r="B685" s="68"/>
    </row>
    <row r="686" s="64" customFormat="1" customHeight="1" spans="2:2">
      <c r="B686" s="68"/>
    </row>
    <row r="687" s="64" customFormat="1" customHeight="1" spans="2:2">
      <c r="B687" s="68"/>
    </row>
    <row r="688" s="64" customFormat="1" customHeight="1" spans="2:2">
      <c r="B688" s="68"/>
    </row>
    <row r="689" s="64" customFormat="1" customHeight="1" spans="2:2">
      <c r="B689" s="68"/>
    </row>
    <row r="690" s="64" customFormat="1" customHeight="1" spans="2:2">
      <c r="B690" s="68"/>
    </row>
    <row r="691" s="64" customFormat="1" customHeight="1" spans="2:2">
      <c r="B691" s="68"/>
    </row>
    <row r="692" s="64" customFormat="1" customHeight="1" spans="2:2">
      <c r="B692" s="68"/>
    </row>
    <row r="693" s="64" customFormat="1" customHeight="1" spans="2:2">
      <c r="B693" s="68"/>
    </row>
    <row r="694" s="64" customFormat="1" customHeight="1" spans="2:2">
      <c r="B694" s="68"/>
    </row>
    <row r="695" s="64" customFormat="1" customHeight="1" spans="2:2">
      <c r="B695" s="68"/>
    </row>
    <row r="696" s="64" customFormat="1" customHeight="1" spans="2:2">
      <c r="B696" s="68"/>
    </row>
    <row r="697" s="64" customFormat="1" customHeight="1" spans="2:2">
      <c r="B697" s="68"/>
    </row>
    <row r="698" s="64" customFormat="1" customHeight="1" spans="2:2">
      <c r="B698" s="68"/>
    </row>
    <row r="699" s="64" customFormat="1" customHeight="1" spans="2:2">
      <c r="B699" s="68"/>
    </row>
    <row r="700" s="64" customFormat="1" customHeight="1" spans="2:2">
      <c r="B700" s="68"/>
    </row>
    <row r="701" s="64" customFormat="1" customHeight="1" spans="2:2">
      <c r="B701" s="68"/>
    </row>
    <row r="702" s="64" customFormat="1" customHeight="1" spans="2:2">
      <c r="B702" s="68"/>
    </row>
    <row r="703" s="64" customFormat="1" customHeight="1" spans="2:2">
      <c r="B703" s="68"/>
    </row>
    <row r="704" s="64" customFormat="1" customHeight="1" spans="2:2">
      <c r="B704" s="68"/>
    </row>
    <row r="705" s="64" customFormat="1" customHeight="1" spans="2:2">
      <c r="B705" s="68"/>
    </row>
    <row r="706" s="64" customFormat="1" customHeight="1" spans="2:2">
      <c r="B706" s="68"/>
    </row>
    <row r="707" s="64" customFormat="1" customHeight="1" spans="2:2">
      <c r="B707" s="68"/>
    </row>
    <row r="708" s="64" customFormat="1" customHeight="1" spans="2:2">
      <c r="B708" s="68"/>
    </row>
    <row r="709" s="64" customFormat="1" customHeight="1" spans="2:2">
      <c r="B709" s="68"/>
    </row>
    <row r="710" s="64" customFormat="1" customHeight="1" spans="2:2">
      <c r="B710" s="68"/>
    </row>
    <row r="711" s="64" customFormat="1" customHeight="1" spans="2:2">
      <c r="B711" s="68"/>
    </row>
    <row r="712" s="64" customFormat="1" customHeight="1" spans="2:2">
      <c r="B712" s="68"/>
    </row>
    <row r="713" s="64" customFormat="1" customHeight="1" spans="2:2">
      <c r="B713" s="68"/>
    </row>
    <row r="714" s="64" customFormat="1" customHeight="1" spans="2:2">
      <c r="B714" s="68"/>
    </row>
    <row r="715" s="64" customFormat="1" customHeight="1" spans="2:2">
      <c r="B715" s="68"/>
    </row>
    <row r="716" s="64" customFormat="1" customHeight="1" spans="2:2">
      <c r="B716" s="68"/>
    </row>
    <row r="717" s="64" customFormat="1" customHeight="1" spans="2:2">
      <c r="B717" s="68"/>
    </row>
    <row r="718" s="64" customFormat="1" customHeight="1" spans="2:2">
      <c r="B718" s="68"/>
    </row>
    <row r="719" s="64" customFormat="1" customHeight="1" spans="2:2">
      <c r="B719" s="68"/>
    </row>
    <row r="720" s="64" customFormat="1" customHeight="1" spans="2:2">
      <c r="B720" s="68"/>
    </row>
    <row r="721" s="64" customFormat="1" customHeight="1" spans="2:2">
      <c r="B721" s="68"/>
    </row>
    <row r="722" s="64" customFormat="1" customHeight="1" spans="2:2">
      <c r="B722" s="68"/>
    </row>
    <row r="723" s="64" customFormat="1" customHeight="1" spans="2:2">
      <c r="B723" s="68"/>
    </row>
    <row r="724" s="64" customFormat="1" customHeight="1" spans="2:2">
      <c r="B724" s="68"/>
    </row>
    <row r="725" s="64" customFormat="1" customHeight="1" spans="2:2">
      <c r="B725" s="68"/>
    </row>
    <row r="726" s="64" customFormat="1" customHeight="1" spans="2:2">
      <c r="B726" s="68"/>
    </row>
    <row r="727" s="64" customFormat="1" customHeight="1" spans="2:2">
      <c r="B727" s="68"/>
    </row>
    <row r="728" s="64" customFormat="1" customHeight="1" spans="2:2">
      <c r="B728" s="68"/>
    </row>
    <row r="729" s="64" customFormat="1" customHeight="1" spans="2:2">
      <c r="B729" s="68"/>
    </row>
    <row r="730" s="64" customFormat="1" customHeight="1" spans="2:2">
      <c r="B730" s="68"/>
    </row>
    <row r="731" s="64" customFormat="1" customHeight="1" spans="2:2">
      <c r="B731" s="68"/>
    </row>
    <row r="732" s="64" customFormat="1" customHeight="1" spans="2:2">
      <c r="B732" s="68"/>
    </row>
    <row r="733" s="64" customFormat="1" customHeight="1" spans="2:2">
      <c r="B733" s="68"/>
    </row>
    <row r="734" s="64" customFormat="1" customHeight="1" spans="2:2">
      <c r="B734" s="68"/>
    </row>
    <row r="735" s="64" customFormat="1" customHeight="1" spans="2:2">
      <c r="B735" s="68"/>
    </row>
    <row r="736" s="64" customFormat="1" customHeight="1" spans="2:2">
      <c r="B736" s="68"/>
    </row>
    <row r="737" s="64" customFormat="1" customHeight="1" spans="2:2">
      <c r="B737" s="68"/>
    </row>
    <row r="738" s="64" customFormat="1" customHeight="1" spans="2:2">
      <c r="B738" s="68"/>
    </row>
    <row r="739" s="64" customFormat="1" customHeight="1" spans="2:2">
      <c r="B739" s="68"/>
    </row>
    <row r="740" s="64" customFormat="1" customHeight="1" spans="2:2">
      <c r="B740" s="68"/>
    </row>
    <row r="741" s="64" customFormat="1" customHeight="1" spans="2:2">
      <c r="B741" s="68"/>
    </row>
    <row r="742" s="64" customFormat="1" customHeight="1" spans="2:2">
      <c r="B742" s="68"/>
    </row>
    <row r="743" s="64" customFormat="1" customHeight="1" spans="2:2">
      <c r="B743" s="68"/>
    </row>
    <row r="744" s="64" customFormat="1" customHeight="1" spans="2:2">
      <c r="B744" s="68"/>
    </row>
    <row r="745" s="64" customFormat="1" customHeight="1" spans="2:2">
      <c r="B745" s="68"/>
    </row>
    <row r="746" s="64" customFormat="1" customHeight="1" spans="2:2">
      <c r="B746" s="68"/>
    </row>
    <row r="747" s="64" customFormat="1" customHeight="1" spans="2:2">
      <c r="B747" s="68"/>
    </row>
    <row r="748" s="64" customFormat="1" customHeight="1" spans="2:2">
      <c r="B748" s="68"/>
    </row>
    <row r="749" s="64" customFormat="1" customHeight="1" spans="2:2">
      <c r="B749" s="68"/>
    </row>
    <row r="750" s="64" customFormat="1" customHeight="1" spans="2:2">
      <c r="B750" s="68"/>
    </row>
    <row r="751" s="64" customFormat="1" customHeight="1" spans="2:2">
      <c r="B751" s="68"/>
    </row>
    <row r="752" s="64" customFormat="1" customHeight="1" spans="2:2">
      <c r="B752" s="68"/>
    </row>
    <row r="753" s="64" customFormat="1" customHeight="1" spans="2:2">
      <c r="B753" s="68"/>
    </row>
    <row r="754" s="64" customFormat="1" customHeight="1" spans="2:2">
      <c r="B754" s="68"/>
    </row>
    <row r="755" s="64" customFormat="1" customHeight="1" spans="2:2">
      <c r="B755" s="68"/>
    </row>
    <row r="756" s="64" customFormat="1" customHeight="1" spans="2:2">
      <c r="B756" s="68"/>
    </row>
    <row r="757" s="64" customFormat="1" customHeight="1" spans="2:2">
      <c r="B757" s="68"/>
    </row>
    <row r="758" s="64" customFormat="1" customHeight="1" spans="2:2">
      <c r="B758" s="68"/>
    </row>
    <row r="759" s="64" customFormat="1" customHeight="1" spans="2:2">
      <c r="B759" s="68"/>
    </row>
    <row r="760" s="64" customFormat="1" customHeight="1" spans="2:2">
      <c r="B760" s="68"/>
    </row>
    <row r="761" s="64" customFormat="1" customHeight="1" spans="2:2">
      <c r="B761" s="68"/>
    </row>
    <row r="762" s="64" customFormat="1" customHeight="1" spans="2:2">
      <c r="B762" s="68"/>
    </row>
    <row r="763" s="64" customFormat="1" customHeight="1" spans="2:2">
      <c r="B763" s="68"/>
    </row>
    <row r="764" s="64" customFormat="1" customHeight="1" spans="2:2">
      <c r="B764" s="68"/>
    </row>
    <row r="765" s="64" customFormat="1" customHeight="1" spans="2:2">
      <c r="B765" s="68"/>
    </row>
    <row r="766" s="64" customFormat="1" customHeight="1" spans="2:2">
      <c r="B766" s="68"/>
    </row>
    <row r="767" s="64" customFormat="1" customHeight="1" spans="2:2">
      <c r="B767" s="68"/>
    </row>
    <row r="768" s="64" customFormat="1" customHeight="1" spans="2:2">
      <c r="B768" s="68"/>
    </row>
    <row r="769" s="64" customFormat="1" customHeight="1" spans="2:2">
      <c r="B769" s="68"/>
    </row>
    <row r="770" s="64" customFormat="1" customHeight="1" spans="2:2">
      <c r="B770" s="68"/>
    </row>
    <row r="771" s="64" customFormat="1" customHeight="1" spans="2:2">
      <c r="B771" s="68"/>
    </row>
    <row r="772" s="64" customFormat="1" customHeight="1" spans="2:2">
      <c r="B772" s="68"/>
    </row>
    <row r="773" s="64" customFormat="1" customHeight="1" spans="2:2">
      <c r="B773" s="68"/>
    </row>
    <row r="774" s="64" customFormat="1" customHeight="1" spans="2:2">
      <c r="B774" s="68"/>
    </row>
    <row r="775" s="64" customFormat="1" customHeight="1" spans="2:2">
      <c r="B775" s="68"/>
    </row>
    <row r="776" s="64" customFormat="1" customHeight="1" spans="2:2">
      <c r="B776" s="68"/>
    </row>
    <row r="777" s="64" customFormat="1" customHeight="1" spans="2:2">
      <c r="B777" s="68"/>
    </row>
    <row r="778" s="64" customFormat="1" customHeight="1" spans="2:2">
      <c r="B778" s="68"/>
    </row>
    <row r="779" s="64" customFormat="1" customHeight="1" spans="2:2">
      <c r="B779" s="68"/>
    </row>
    <row r="780" s="64" customFormat="1" customHeight="1" spans="2:2">
      <c r="B780" s="68"/>
    </row>
    <row r="781" s="64" customFormat="1" customHeight="1" spans="2:2">
      <c r="B781" s="68"/>
    </row>
    <row r="782" s="64" customFormat="1" customHeight="1" spans="2:2">
      <c r="B782" s="68"/>
    </row>
    <row r="783" s="64" customFormat="1" customHeight="1" spans="2:2">
      <c r="B783" s="68"/>
    </row>
    <row r="784" s="64" customFormat="1" customHeight="1" spans="2:2">
      <c r="B784" s="68"/>
    </row>
    <row r="785" s="64" customFormat="1" customHeight="1" spans="2:2">
      <c r="B785" s="68"/>
    </row>
    <row r="786" s="64" customFormat="1" customHeight="1" spans="2:2">
      <c r="B786" s="68"/>
    </row>
    <row r="787" s="64" customFormat="1" customHeight="1" spans="2:2">
      <c r="B787" s="68"/>
    </row>
    <row r="788" s="64" customFormat="1" customHeight="1" spans="2:2">
      <c r="B788" s="68"/>
    </row>
    <row r="789" s="64" customFormat="1" customHeight="1" spans="2:2">
      <c r="B789" s="68"/>
    </row>
    <row r="790" s="64" customFormat="1" customHeight="1" spans="2:2">
      <c r="B790" s="68"/>
    </row>
    <row r="791" s="64" customFormat="1" customHeight="1" spans="2:2">
      <c r="B791" s="68"/>
    </row>
    <row r="792" s="64" customFormat="1" customHeight="1" spans="2:2">
      <c r="B792" s="68"/>
    </row>
    <row r="793" s="64" customFormat="1" customHeight="1" spans="2:2">
      <c r="B793" s="68"/>
    </row>
    <row r="794" s="64" customFormat="1" customHeight="1" spans="2:2">
      <c r="B794" s="68"/>
    </row>
    <row r="795" s="64" customFormat="1" customHeight="1" spans="2:2">
      <c r="B795" s="68"/>
    </row>
    <row r="796" s="64" customFormat="1" customHeight="1" spans="2:2">
      <c r="B796" s="68"/>
    </row>
    <row r="797" s="64" customFormat="1" customHeight="1" spans="2:2">
      <c r="B797" s="68"/>
    </row>
    <row r="798" s="64" customFormat="1" customHeight="1" spans="2:2">
      <c r="B798" s="68"/>
    </row>
    <row r="799" s="64" customFormat="1" customHeight="1" spans="2:2">
      <c r="B799" s="68"/>
    </row>
    <row r="800" s="64" customFormat="1" customHeight="1" spans="2:2">
      <c r="B800" s="68"/>
    </row>
    <row r="801" s="64" customFormat="1" customHeight="1" spans="2:2">
      <c r="B801" s="68"/>
    </row>
    <row r="802" s="64" customFormat="1" customHeight="1" spans="2:2">
      <c r="B802" s="68"/>
    </row>
    <row r="803" s="64" customFormat="1" customHeight="1" spans="2:2">
      <c r="B803" s="68"/>
    </row>
    <row r="804" s="64" customFormat="1" customHeight="1" spans="2:2">
      <c r="B804" s="68"/>
    </row>
    <row r="805" s="64" customFormat="1" customHeight="1" spans="2:2">
      <c r="B805" s="68"/>
    </row>
    <row r="806" s="64" customFormat="1" customHeight="1" spans="2:2">
      <c r="B806" s="68"/>
    </row>
    <row r="807" s="64" customFormat="1" customHeight="1" spans="2:2">
      <c r="B807" s="68"/>
    </row>
    <row r="808" s="64" customFormat="1" customHeight="1" spans="2:2">
      <c r="B808" s="68"/>
    </row>
    <row r="809" s="64" customFormat="1" customHeight="1" spans="2:2">
      <c r="B809" s="68"/>
    </row>
    <row r="810" s="64" customFormat="1" customHeight="1" spans="2:2">
      <c r="B810" s="68"/>
    </row>
    <row r="811" s="64" customFormat="1" customHeight="1" spans="2:2">
      <c r="B811" s="68"/>
    </row>
    <row r="812" s="64" customFormat="1" customHeight="1" spans="2:2">
      <c r="B812" s="68"/>
    </row>
    <row r="813" s="64" customFormat="1" customHeight="1" spans="2:2">
      <c r="B813" s="68"/>
    </row>
    <row r="814" s="64" customFormat="1" customHeight="1" spans="2:2">
      <c r="B814" s="68"/>
    </row>
    <row r="815" s="64" customFormat="1" customHeight="1" spans="2:2">
      <c r="B815" s="68"/>
    </row>
    <row r="816" s="64" customFormat="1" customHeight="1" spans="2:2">
      <c r="B816" s="68"/>
    </row>
    <row r="817" s="64" customFormat="1" customHeight="1" spans="2:2">
      <c r="B817" s="68"/>
    </row>
    <row r="818" s="64" customFormat="1" customHeight="1" spans="2:2">
      <c r="B818" s="68"/>
    </row>
    <row r="819" s="64" customFormat="1" customHeight="1" spans="2:2">
      <c r="B819" s="68"/>
    </row>
    <row r="820" s="64" customFormat="1" customHeight="1" spans="2:2">
      <c r="B820" s="68"/>
    </row>
    <row r="821" s="64" customFormat="1" customHeight="1" spans="2:2">
      <c r="B821" s="68"/>
    </row>
    <row r="822" s="64" customFormat="1" customHeight="1" spans="2:2">
      <c r="B822" s="68"/>
    </row>
    <row r="823" s="64" customFormat="1" customHeight="1" spans="2:2">
      <c r="B823" s="68"/>
    </row>
    <row r="824" s="64" customFormat="1" customHeight="1" spans="2:2">
      <c r="B824" s="68"/>
    </row>
    <row r="825" s="64" customFormat="1" customHeight="1" spans="2:2">
      <c r="B825" s="68"/>
    </row>
    <row r="826" s="64" customFormat="1" customHeight="1" spans="2:2">
      <c r="B826" s="68"/>
    </row>
    <row r="827" s="64" customFormat="1" customHeight="1" spans="2:2">
      <c r="B827" s="68"/>
    </row>
    <row r="828" s="64" customFormat="1" customHeight="1" spans="2:2">
      <c r="B828" s="68"/>
    </row>
    <row r="829" s="64" customFormat="1" customHeight="1" spans="2:2">
      <c r="B829" s="68"/>
    </row>
    <row r="830" s="64" customFormat="1" customHeight="1" spans="2:2">
      <c r="B830" s="68"/>
    </row>
    <row r="831" s="64" customFormat="1" customHeight="1" spans="2:2">
      <c r="B831" s="68"/>
    </row>
    <row r="832" s="64" customFormat="1" customHeight="1" spans="2:2">
      <c r="B832" s="68"/>
    </row>
    <row r="833" s="64" customFormat="1" customHeight="1" spans="2:2">
      <c r="B833" s="68"/>
    </row>
    <row r="834" s="64" customFormat="1" customHeight="1" spans="2:2">
      <c r="B834" s="68"/>
    </row>
    <row r="835" s="64" customFormat="1" customHeight="1" spans="2:2">
      <c r="B835" s="68"/>
    </row>
    <row r="836" s="64" customFormat="1" customHeight="1" spans="2:2">
      <c r="B836" s="68"/>
    </row>
    <row r="837" s="64" customFormat="1" customHeight="1" spans="2:2">
      <c r="B837" s="68"/>
    </row>
    <row r="838" s="64" customFormat="1" customHeight="1" spans="2:2">
      <c r="B838" s="68"/>
    </row>
    <row r="839" s="64" customFormat="1" customHeight="1" spans="2:2">
      <c r="B839" s="68"/>
    </row>
    <row r="840" s="64" customFormat="1" customHeight="1" spans="2:2">
      <c r="B840" s="68"/>
    </row>
    <row r="841" s="64" customFormat="1" customHeight="1" spans="2:2">
      <c r="B841" s="68"/>
    </row>
    <row r="842" s="64" customFormat="1" customHeight="1" spans="2:2">
      <c r="B842" s="68"/>
    </row>
    <row r="843" s="64" customFormat="1" customHeight="1" spans="2:2">
      <c r="B843" s="68"/>
    </row>
    <row r="844" s="64" customFormat="1" customHeight="1" spans="2:2">
      <c r="B844" s="68"/>
    </row>
    <row r="845" s="64" customFormat="1" customHeight="1" spans="2:2">
      <c r="B845" s="68"/>
    </row>
    <row r="846" s="64" customFormat="1" customHeight="1" spans="2:2">
      <c r="B846" s="68"/>
    </row>
    <row r="847" s="64" customFormat="1" customHeight="1" spans="2:2">
      <c r="B847" s="68"/>
    </row>
    <row r="848" s="64" customFormat="1" customHeight="1" spans="2:2">
      <c r="B848" s="68"/>
    </row>
    <row r="849" s="64" customFormat="1" customHeight="1" spans="2:2">
      <c r="B849" s="68"/>
    </row>
    <row r="850" s="64" customFormat="1" customHeight="1" spans="2:2">
      <c r="B850" s="68"/>
    </row>
    <row r="851" s="64" customFormat="1" customHeight="1" spans="2:2">
      <c r="B851" s="68"/>
    </row>
    <row r="852" s="64" customFormat="1" customHeight="1" spans="2:2">
      <c r="B852" s="68"/>
    </row>
    <row r="853" s="64" customFormat="1" customHeight="1" spans="2:2">
      <c r="B853" s="68"/>
    </row>
    <row r="854" s="64" customFormat="1" customHeight="1" spans="2:2">
      <c r="B854" s="68"/>
    </row>
    <row r="855" s="64" customFormat="1" customHeight="1" spans="2:2">
      <c r="B855" s="68"/>
    </row>
    <row r="856" s="64" customFormat="1" customHeight="1" spans="2:2">
      <c r="B856" s="68"/>
    </row>
    <row r="857" s="64" customFormat="1" customHeight="1" spans="2:2">
      <c r="B857" s="68"/>
    </row>
    <row r="858" s="64" customFormat="1" customHeight="1" spans="2:2">
      <c r="B858" s="68"/>
    </row>
    <row r="859" s="64" customFormat="1" customHeight="1" spans="2:2">
      <c r="B859" s="68"/>
    </row>
    <row r="860" s="64" customFormat="1" customHeight="1" spans="2:2">
      <c r="B860" s="68"/>
    </row>
    <row r="861" s="64" customFormat="1" customHeight="1" spans="2:2">
      <c r="B861" s="68"/>
    </row>
    <row r="862" s="64" customFormat="1" customHeight="1" spans="2:2">
      <c r="B862" s="68"/>
    </row>
    <row r="863" s="64" customFormat="1" customHeight="1" spans="2:2">
      <c r="B863" s="68"/>
    </row>
    <row r="864" s="64" customFormat="1" customHeight="1" spans="2:2">
      <c r="B864" s="68"/>
    </row>
    <row r="865" s="64" customFormat="1" customHeight="1" spans="2:2">
      <c r="B865" s="68"/>
    </row>
    <row r="866" s="64" customFormat="1" customHeight="1" spans="2:2">
      <c r="B866" s="68"/>
    </row>
    <row r="867" s="64" customFormat="1" customHeight="1" spans="2:2">
      <c r="B867" s="68"/>
    </row>
    <row r="868" s="64" customFormat="1" customHeight="1" spans="2:2">
      <c r="B868" s="68"/>
    </row>
    <row r="869" s="64" customFormat="1" customHeight="1" spans="2:2">
      <c r="B869" s="68"/>
    </row>
    <row r="870" s="64" customFormat="1" customHeight="1" spans="2:2">
      <c r="B870" s="68"/>
    </row>
    <row r="871" s="64" customFormat="1" customHeight="1" spans="2:2">
      <c r="B871" s="68"/>
    </row>
    <row r="872" s="64" customFormat="1" customHeight="1" spans="2:2">
      <c r="B872" s="68"/>
    </row>
    <row r="873" s="64" customFormat="1" customHeight="1" spans="2:2">
      <c r="B873" s="68"/>
    </row>
    <row r="874" s="64" customFormat="1" customHeight="1" spans="2:2">
      <c r="B874" s="68"/>
    </row>
    <row r="875" s="64" customFormat="1" customHeight="1" spans="2:2">
      <c r="B875" s="68"/>
    </row>
    <row r="876" s="64" customFormat="1" customHeight="1" spans="2:2">
      <c r="B876" s="68"/>
    </row>
    <row r="877" s="64" customFormat="1" customHeight="1" spans="2:2">
      <c r="B877" s="68"/>
    </row>
    <row r="878" s="64" customFormat="1" customHeight="1" spans="2:2">
      <c r="B878" s="68"/>
    </row>
    <row r="879" s="64" customFormat="1" customHeight="1" spans="2:2">
      <c r="B879" s="68"/>
    </row>
    <row r="880" s="64" customFormat="1" customHeight="1" spans="2:2">
      <c r="B880" s="68"/>
    </row>
    <row r="881" s="64" customFormat="1" customHeight="1" spans="2:2">
      <c r="B881" s="68"/>
    </row>
    <row r="882" s="64" customFormat="1" customHeight="1" spans="2:2">
      <c r="B882" s="68"/>
    </row>
    <row r="883" s="64" customFormat="1" customHeight="1" spans="2:2">
      <c r="B883" s="68"/>
    </row>
    <row r="884" s="64" customFormat="1" customHeight="1" spans="2:2">
      <c r="B884" s="68"/>
    </row>
    <row r="885" s="64" customFormat="1" customHeight="1" spans="2:2">
      <c r="B885" s="68"/>
    </row>
    <row r="886" s="64" customFormat="1" customHeight="1" spans="2:2">
      <c r="B886" s="68"/>
    </row>
    <row r="887" s="64" customFormat="1" customHeight="1" spans="2:2">
      <c r="B887" s="68"/>
    </row>
    <row r="888" s="64" customFormat="1" customHeight="1" spans="2:2">
      <c r="B888" s="68"/>
    </row>
    <row r="889" s="64" customFormat="1" customHeight="1" spans="2:2">
      <c r="B889" s="68"/>
    </row>
    <row r="890" s="64" customFormat="1" customHeight="1" spans="2:2">
      <c r="B890" s="68"/>
    </row>
    <row r="891" s="64" customFormat="1" customHeight="1" spans="2:2">
      <c r="B891" s="68"/>
    </row>
    <row r="892" s="64" customFormat="1" customHeight="1" spans="2:2">
      <c r="B892" s="68"/>
    </row>
    <row r="893" s="64" customFormat="1" customHeight="1" spans="2:2">
      <c r="B893" s="68"/>
    </row>
    <row r="894" s="64" customFormat="1" customHeight="1" spans="2:2">
      <c r="B894" s="68"/>
    </row>
    <row r="895" s="64" customFormat="1" customHeight="1" spans="2:2">
      <c r="B895" s="68"/>
    </row>
    <row r="896" s="64" customFormat="1" customHeight="1" spans="2:2">
      <c r="B896" s="68"/>
    </row>
    <row r="897" s="64" customFormat="1" customHeight="1" spans="2:2">
      <c r="B897" s="68"/>
    </row>
    <row r="898" s="64" customFormat="1" customHeight="1" spans="2:2">
      <c r="B898" s="68"/>
    </row>
    <row r="899" s="64" customFormat="1" customHeight="1" spans="2:2">
      <c r="B899" s="68"/>
    </row>
    <row r="900" s="64" customFormat="1" customHeight="1" spans="2:2">
      <c r="B900" s="68"/>
    </row>
    <row r="901" s="64" customFormat="1" customHeight="1" spans="2:2">
      <c r="B901" s="68"/>
    </row>
    <row r="902" s="64" customFormat="1" customHeight="1" spans="2:2">
      <c r="B902" s="68"/>
    </row>
    <row r="903" s="64" customFormat="1" customHeight="1" spans="2:2">
      <c r="B903" s="68"/>
    </row>
    <row r="904" s="64" customFormat="1" customHeight="1" spans="2:2">
      <c r="B904" s="68"/>
    </row>
    <row r="905" s="64" customFormat="1" customHeight="1" spans="2:2">
      <c r="B905" s="68"/>
    </row>
    <row r="906" s="64" customFormat="1" customHeight="1" spans="2:2">
      <c r="B906" s="68"/>
    </row>
    <row r="907" s="64" customFormat="1" customHeight="1" spans="2:2">
      <c r="B907" s="68"/>
    </row>
    <row r="908" s="64" customFormat="1" customHeight="1" spans="2:2">
      <c r="B908" s="68"/>
    </row>
    <row r="909" s="64" customFormat="1" customHeight="1" spans="2:2">
      <c r="B909" s="68"/>
    </row>
    <row r="910" s="64" customFormat="1" customHeight="1" spans="2:2">
      <c r="B910" s="68"/>
    </row>
    <row r="911" s="64" customFormat="1" customHeight="1" spans="2:2">
      <c r="B911" s="68"/>
    </row>
    <row r="912" s="64" customFormat="1" customHeight="1" spans="2:2">
      <c r="B912" s="68"/>
    </row>
    <row r="913" s="64" customFormat="1" customHeight="1" spans="2:2">
      <c r="B913" s="68"/>
    </row>
    <row r="914" s="64" customFormat="1" customHeight="1" spans="2:2">
      <c r="B914" s="68"/>
    </row>
    <row r="915" s="64" customFormat="1" customHeight="1" spans="2:2">
      <c r="B915" s="68"/>
    </row>
    <row r="916" s="64" customFormat="1" customHeight="1" spans="2:2">
      <c r="B916" s="68"/>
    </row>
    <row r="917" s="64" customFormat="1" customHeight="1" spans="2:2">
      <c r="B917" s="68"/>
    </row>
    <row r="918" s="64" customFormat="1" customHeight="1" spans="2:2">
      <c r="B918" s="68"/>
    </row>
    <row r="919" s="64" customFormat="1" customHeight="1" spans="2:2">
      <c r="B919" s="68"/>
    </row>
    <row r="920" s="64" customFormat="1" customHeight="1" spans="2:2">
      <c r="B920" s="68"/>
    </row>
    <row r="921" s="64" customFormat="1" customHeight="1" spans="2:2">
      <c r="B921" s="68"/>
    </row>
    <row r="922" s="64" customFormat="1" customHeight="1" spans="2:2">
      <c r="B922" s="68"/>
    </row>
    <row r="923" s="64" customFormat="1" customHeight="1" spans="2:2">
      <c r="B923" s="68"/>
    </row>
    <row r="924" s="64" customFormat="1" customHeight="1" spans="2:2">
      <c r="B924" s="68"/>
    </row>
    <row r="925" s="64" customFormat="1" customHeight="1" spans="2:2">
      <c r="B925" s="68"/>
    </row>
    <row r="926" s="64" customFormat="1" customHeight="1" spans="2:2">
      <c r="B926" s="68"/>
    </row>
    <row r="927" s="64" customFormat="1" customHeight="1" spans="2:2">
      <c r="B927" s="68"/>
    </row>
    <row r="928" s="64" customFormat="1" customHeight="1" spans="2:2">
      <c r="B928" s="68"/>
    </row>
    <row r="929" s="64" customFormat="1" customHeight="1" spans="2:2">
      <c r="B929" s="68"/>
    </row>
    <row r="930" s="64" customFormat="1" customHeight="1" spans="2:2">
      <c r="B930" s="68"/>
    </row>
    <row r="931" s="64" customFormat="1" customHeight="1" spans="2:2">
      <c r="B931" s="68"/>
    </row>
    <row r="932" s="64" customFormat="1" customHeight="1" spans="2:2">
      <c r="B932" s="68"/>
    </row>
    <row r="933" s="64" customFormat="1" customHeight="1" spans="2:2">
      <c r="B933" s="68"/>
    </row>
    <row r="934" s="64" customFormat="1" customHeight="1" spans="2:2">
      <c r="B934" s="68"/>
    </row>
    <row r="935" s="64" customFormat="1" customHeight="1" spans="2:2">
      <c r="B935" s="68"/>
    </row>
    <row r="936" s="64" customFormat="1" customHeight="1" spans="2:2">
      <c r="B936" s="68"/>
    </row>
    <row r="937" s="64" customFormat="1" customHeight="1" spans="2:2">
      <c r="B937" s="68"/>
    </row>
    <row r="938" s="64" customFormat="1" customHeight="1" spans="2:2">
      <c r="B938" s="68"/>
    </row>
    <row r="939" s="64" customFormat="1" customHeight="1" spans="2:2">
      <c r="B939" s="68"/>
    </row>
    <row r="940" s="64" customFormat="1" customHeight="1" spans="2:2">
      <c r="B940" s="68"/>
    </row>
    <row r="941" s="64" customFormat="1" customHeight="1" spans="2:2">
      <c r="B941" s="68"/>
    </row>
    <row r="942" s="64" customFormat="1" customHeight="1" spans="2:2">
      <c r="B942" s="68"/>
    </row>
    <row r="943" s="64" customFormat="1" customHeight="1" spans="2:2">
      <c r="B943" s="68"/>
    </row>
    <row r="944" s="64" customFormat="1" customHeight="1" spans="2:2">
      <c r="B944" s="68"/>
    </row>
    <row r="945" s="64" customFormat="1" customHeight="1" spans="2:2">
      <c r="B945" s="68"/>
    </row>
    <row r="946" s="64" customFormat="1" customHeight="1" spans="2:2">
      <c r="B946" s="68"/>
    </row>
    <row r="947" s="64" customFormat="1" customHeight="1" spans="2:2">
      <c r="B947" s="68"/>
    </row>
    <row r="948" s="64" customFormat="1" customHeight="1" spans="2:2">
      <c r="B948" s="68"/>
    </row>
    <row r="949" s="64" customFormat="1" customHeight="1" spans="2:2">
      <c r="B949" s="68"/>
    </row>
    <row r="950" s="64" customFormat="1" customHeight="1" spans="2:2">
      <c r="B950" s="68"/>
    </row>
    <row r="951" s="64" customFormat="1" customHeight="1" spans="2:2">
      <c r="B951" s="68"/>
    </row>
    <row r="952" s="64" customFormat="1" customHeight="1" spans="2:2">
      <c r="B952" s="68"/>
    </row>
    <row r="953" s="64" customFormat="1" customHeight="1" spans="2:2">
      <c r="B953" s="68"/>
    </row>
    <row r="954" s="64" customFormat="1" customHeight="1" spans="2:2">
      <c r="B954" s="68"/>
    </row>
    <row r="955" s="64" customFormat="1" customHeight="1" spans="2:2">
      <c r="B955" s="68"/>
    </row>
    <row r="956" s="64" customFormat="1" customHeight="1" spans="2:2">
      <c r="B956" s="68"/>
    </row>
    <row r="957" s="64" customFormat="1" customHeight="1" spans="2:2">
      <c r="B957" s="68"/>
    </row>
    <row r="958" s="64" customFormat="1" customHeight="1" spans="2:2">
      <c r="B958" s="68"/>
    </row>
    <row r="959" s="64" customFormat="1" customHeight="1" spans="2:2">
      <c r="B959" s="68"/>
    </row>
    <row r="960" s="64" customFormat="1" customHeight="1" spans="2:2">
      <c r="B960" s="68"/>
    </row>
    <row r="961" s="64" customFormat="1" customHeight="1" spans="2:2">
      <c r="B961" s="68"/>
    </row>
    <row r="962" s="64" customFormat="1" customHeight="1" spans="2:2">
      <c r="B962" s="68"/>
    </row>
    <row r="963" s="64" customFormat="1" customHeight="1" spans="2:2">
      <c r="B963" s="68"/>
    </row>
    <row r="964" s="64" customFormat="1" customHeight="1" spans="2:2">
      <c r="B964" s="68"/>
    </row>
    <row r="965" s="64" customFormat="1" customHeight="1" spans="2:2">
      <c r="B965" s="68"/>
    </row>
    <row r="966" s="64" customFormat="1" customHeight="1" spans="2:2">
      <c r="B966" s="68"/>
    </row>
    <row r="967" s="64" customFormat="1" customHeight="1" spans="2:2">
      <c r="B967" s="68"/>
    </row>
    <row r="968" s="64" customFormat="1" customHeight="1" spans="2:2">
      <c r="B968" s="68"/>
    </row>
    <row r="969" s="64" customFormat="1" customHeight="1" spans="2:2">
      <c r="B969" s="68"/>
    </row>
    <row r="970" s="64" customFormat="1" customHeight="1" spans="2:2">
      <c r="B970" s="68"/>
    </row>
    <row r="971" s="64" customFormat="1" customHeight="1" spans="2:2">
      <c r="B971" s="68"/>
    </row>
    <row r="972" s="64" customFormat="1" customHeight="1" spans="2:2">
      <c r="B972" s="68"/>
    </row>
    <row r="973" s="64" customFormat="1" customHeight="1" spans="2:2">
      <c r="B973" s="68"/>
    </row>
    <row r="974" s="64" customFormat="1" customHeight="1" spans="2:2">
      <c r="B974" s="68"/>
    </row>
    <row r="975" s="64" customFormat="1" customHeight="1" spans="2:2">
      <c r="B975" s="68"/>
    </row>
    <row r="976" s="64" customFormat="1" customHeight="1" spans="2:2">
      <c r="B976" s="68"/>
    </row>
    <row r="977" s="64" customFormat="1" customHeight="1" spans="2:2">
      <c r="B977" s="68"/>
    </row>
    <row r="978" s="64" customFormat="1" customHeight="1" spans="2:2">
      <c r="B978" s="68"/>
    </row>
    <row r="979" s="64" customFormat="1" customHeight="1" spans="2:2">
      <c r="B979" s="68"/>
    </row>
    <row r="980" s="64" customFormat="1" customHeight="1" spans="2:2">
      <c r="B980" s="68"/>
    </row>
    <row r="981" s="64" customFormat="1" customHeight="1" spans="2:2">
      <c r="B981" s="68"/>
    </row>
    <row r="982" s="64" customFormat="1" customHeight="1" spans="2:2">
      <c r="B982" s="68"/>
    </row>
    <row r="983" s="64" customFormat="1" customHeight="1" spans="2:2">
      <c r="B983" s="68"/>
    </row>
    <row r="984" s="64" customFormat="1" customHeight="1" spans="2:2">
      <c r="B984" s="68"/>
    </row>
    <row r="985" s="64" customFormat="1" customHeight="1" spans="2:2">
      <c r="B985" s="68"/>
    </row>
    <row r="986" s="64" customFormat="1" customHeight="1" spans="2:2">
      <c r="B986" s="68"/>
    </row>
    <row r="987" s="64" customFormat="1" customHeight="1" spans="2:2">
      <c r="B987" s="68"/>
    </row>
    <row r="988" s="64" customFormat="1" customHeight="1" spans="2:2">
      <c r="B988" s="68"/>
    </row>
    <row r="989" s="64" customFormat="1" customHeight="1" spans="2:2">
      <c r="B989" s="68"/>
    </row>
    <row r="990" s="64" customFormat="1" customHeight="1" spans="2:2">
      <c r="B990" s="68"/>
    </row>
    <row r="991" s="64" customFormat="1" customHeight="1" spans="2:2">
      <c r="B991" s="68"/>
    </row>
    <row r="992" s="64" customFormat="1" customHeight="1" spans="2:2">
      <c r="B992" s="68"/>
    </row>
    <row r="993" s="64" customFormat="1" customHeight="1" spans="2:2">
      <c r="B993" s="68"/>
    </row>
    <row r="994" s="64" customFormat="1" customHeight="1" spans="2:2">
      <c r="B994" s="68"/>
    </row>
    <row r="995" s="64" customFormat="1" customHeight="1" spans="2:2">
      <c r="B995" s="68"/>
    </row>
    <row r="996" s="64" customFormat="1" customHeight="1" spans="2:2">
      <c r="B996" s="68"/>
    </row>
    <row r="997" s="64" customFormat="1" customHeight="1" spans="2:2">
      <c r="B997" s="68"/>
    </row>
    <row r="998" s="64" customFormat="1" customHeight="1" spans="2:2">
      <c r="B998" s="68"/>
    </row>
    <row r="999" s="64" customFormat="1" customHeight="1" spans="2:2">
      <c r="B999" s="68"/>
    </row>
    <row r="1000" s="64" customFormat="1" customHeight="1" spans="2:2">
      <c r="B1000" s="68"/>
    </row>
    <row r="1001" s="64" customFormat="1" customHeight="1" spans="2:2">
      <c r="B1001" s="68"/>
    </row>
    <row r="1002" s="64" customFormat="1" customHeight="1" spans="2:2">
      <c r="B1002" s="68"/>
    </row>
    <row r="1003" s="64" customFormat="1" customHeight="1" spans="2:2">
      <c r="B1003" s="68"/>
    </row>
    <row r="1004" s="64" customFormat="1" customHeight="1" spans="2:2">
      <c r="B1004" s="68"/>
    </row>
    <row r="1005" s="64" customFormat="1" customHeight="1" spans="2:2">
      <c r="B1005" s="68"/>
    </row>
    <row r="1006" s="64" customFormat="1" customHeight="1" spans="2:2">
      <c r="B1006" s="68"/>
    </row>
    <row r="1007" s="64" customFormat="1" customHeight="1" spans="2:2">
      <c r="B1007" s="68"/>
    </row>
    <row r="1008" s="64" customFormat="1" customHeight="1" spans="2:2">
      <c r="B1008" s="68"/>
    </row>
    <row r="1009" s="64" customFormat="1" customHeight="1" spans="2:2">
      <c r="B1009" s="68"/>
    </row>
    <row r="1010" s="64" customFormat="1" customHeight="1" spans="2:2">
      <c r="B1010" s="68"/>
    </row>
    <row r="1011" s="64" customFormat="1" customHeight="1" spans="2:2">
      <c r="B1011" s="68"/>
    </row>
    <row r="1012" s="64" customFormat="1" customHeight="1" spans="2:2">
      <c r="B1012" s="68"/>
    </row>
    <row r="1013" s="64" customFormat="1" customHeight="1" spans="2:2">
      <c r="B1013" s="68"/>
    </row>
    <row r="1014" s="64" customFormat="1" customHeight="1" spans="2:2">
      <c r="B1014" s="68"/>
    </row>
    <row r="1015" s="64" customFormat="1" customHeight="1" spans="2:2">
      <c r="B1015" s="68"/>
    </row>
    <row r="1016" s="64" customFormat="1" customHeight="1" spans="2:2">
      <c r="B1016" s="68"/>
    </row>
    <row r="1017" s="64" customFormat="1" customHeight="1" spans="2:2">
      <c r="B1017" s="68"/>
    </row>
    <row r="1018" s="64" customFormat="1" customHeight="1" spans="2:2">
      <c r="B1018" s="68"/>
    </row>
    <row r="1019" s="64" customFormat="1" customHeight="1" spans="2:2">
      <c r="B1019" s="68"/>
    </row>
    <row r="1020" s="64" customFormat="1" customHeight="1" spans="2:2">
      <c r="B1020" s="68"/>
    </row>
    <row r="1021" s="64" customFormat="1" customHeight="1" spans="2:2">
      <c r="B1021" s="68"/>
    </row>
    <row r="1022" s="64" customFormat="1" customHeight="1" spans="2:2">
      <c r="B1022" s="68"/>
    </row>
    <row r="1023" s="64" customFormat="1" customHeight="1" spans="2:2">
      <c r="B1023" s="68"/>
    </row>
    <row r="1024" s="64" customFormat="1" customHeight="1" spans="2:2">
      <c r="B1024" s="68"/>
    </row>
    <row r="1025" s="64" customFormat="1" customHeight="1" spans="2:2">
      <c r="B1025" s="68"/>
    </row>
    <row r="1026" s="64" customFormat="1" customHeight="1" spans="2:2">
      <c r="B1026" s="68"/>
    </row>
    <row r="1027" s="64" customFormat="1" customHeight="1" spans="2:2">
      <c r="B1027" s="68"/>
    </row>
    <row r="1028" s="64" customFormat="1" customHeight="1" spans="2:2">
      <c r="B1028" s="68"/>
    </row>
    <row r="1029" s="64" customFormat="1" customHeight="1" spans="2:2">
      <c r="B1029" s="68"/>
    </row>
    <row r="1030" s="64" customFormat="1" customHeight="1" spans="2:2">
      <c r="B1030" s="68"/>
    </row>
    <row r="1031" s="64" customFormat="1" customHeight="1" spans="2:2">
      <c r="B1031" s="68"/>
    </row>
    <row r="1032" s="64" customFormat="1" customHeight="1" spans="2:2">
      <c r="B1032" s="68"/>
    </row>
    <row r="1033" s="64" customFormat="1" customHeight="1" spans="2:2">
      <c r="B1033" s="68"/>
    </row>
    <row r="1034" s="64" customFormat="1" customHeight="1" spans="2:2">
      <c r="B1034" s="68"/>
    </row>
    <row r="1035" s="64" customFormat="1" customHeight="1" spans="2:2">
      <c r="B1035" s="68"/>
    </row>
    <row r="1036" s="64" customFormat="1" customHeight="1" spans="2:2">
      <c r="B1036" s="68"/>
    </row>
    <row r="1037" s="64" customFormat="1" customHeight="1" spans="2:2">
      <c r="B1037" s="68"/>
    </row>
    <row r="1038" s="64" customFormat="1" customHeight="1" spans="2:2">
      <c r="B1038" s="68"/>
    </row>
    <row r="1039" s="64" customFormat="1" customHeight="1" spans="2:2">
      <c r="B1039" s="68"/>
    </row>
    <row r="1040" s="64" customFormat="1" customHeight="1" spans="2:2">
      <c r="B1040" s="68"/>
    </row>
    <row r="1041" s="64" customFormat="1" customHeight="1" spans="2:2">
      <c r="B1041" s="68"/>
    </row>
    <row r="1042" s="64" customFormat="1" customHeight="1" spans="2:2">
      <c r="B1042" s="68"/>
    </row>
    <row r="1043" s="64" customFormat="1" customHeight="1" spans="2:2">
      <c r="B1043" s="68"/>
    </row>
    <row r="1044" s="64" customFormat="1" customHeight="1" spans="2:2">
      <c r="B1044" s="68"/>
    </row>
    <row r="1045" s="64" customFormat="1" customHeight="1" spans="2:2">
      <c r="B1045" s="68"/>
    </row>
    <row r="1046" s="64" customFormat="1" customHeight="1" spans="2:2">
      <c r="B1046" s="68"/>
    </row>
    <row r="1047" s="64" customFormat="1" customHeight="1" spans="2:2">
      <c r="B1047" s="68"/>
    </row>
    <row r="1048" s="64" customFormat="1" customHeight="1" spans="2:2">
      <c r="B1048" s="68"/>
    </row>
    <row r="1049" s="64" customFormat="1" customHeight="1" spans="2:2">
      <c r="B1049" s="68"/>
    </row>
    <row r="1050" s="64" customFormat="1" customHeight="1" spans="2:2">
      <c r="B1050" s="68"/>
    </row>
    <row r="1051" s="64" customFormat="1" customHeight="1" spans="2:2">
      <c r="B1051" s="68"/>
    </row>
    <row r="1052" s="64" customFormat="1" customHeight="1" spans="2:2">
      <c r="B1052" s="68"/>
    </row>
    <row r="1053" s="64" customFormat="1" customHeight="1" spans="2:2">
      <c r="B1053" s="68"/>
    </row>
    <row r="1054" s="64" customFormat="1" customHeight="1" spans="2:2">
      <c r="B1054" s="68"/>
    </row>
    <row r="1055" s="64" customFormat="1" customHeight="1" spans="2:2">
      <c r="B1055" s="68"/>
    </row>
    <row r="1056" s="64" customFormat="1" customHeight="1" spans="2:2">
      <c r="B1056" s="68"/>
    </row>
    <row r="1057" s="64" customFormat="1" customHeight="1" spans="2:2">
      <c r="B1057" s="68"/>
    </row>
    <row r="1058" s="64" customFormat="1" customHeight="1" spans="2:2">
      <c r="B1058" s="68"/>
    </row>
    <row r="1059" s="64" customFormat="1" customHeight="1" spans="2:2">
      <c r="B1059" s="68"/>
    </row>
    <row r="1060" s="64" customFormat="1" customHeight="1" spans="2:2">
      <c r="B1060" s="68"/>
    </row>
    <row r="1061" s="64" customFormat="1" customHeight="1" spans="2:2">
      <c r="B1061" s="68"/>
    </row>
    <row r="1062" s="64" customFormat="1" customHeight="1" spans="2:2">
      <c r="B1062" s="68"/>
    </row>
    <row r="1063" s="64" customFormat="1" customHeight="1" spans="2:2">
      <c r="B1063" s="68"/>
    </row>
    <row r="1064" s="64" customFormat="1" customHeight="1" spans="2:2">
      <c r="B1064" s="68"/>
    </row>
    <row r="1065" s="64" customFormat="1" customHeight="1" spans="2:2">
      <c r="B1065" s="68"/>
    </row>
    <row r="1066" s="64" customFormat="1" customHeight="1" spans="2:2">
      <c r="B1066" s="68"/>
    </row>
    <row r="1067" s="64" customFormat="1" customHeight="1" spans="2:2">
      <c r="B1067" s="68"/>
    </row>
    <row r="1068" s="64" customFormat="1" customHeight="1" spans="2:2">
      <c r="B1068" s="68"/>
    </row>
    <row r="1069" s="64" customFormat="1" customHeight="1" spans="2:2">
      <c r="B1069" s="68"/>
    </row>
    <row r="1070" s="64" customFormat="1" customHeight="1" spans="2:2">
      <c r="B1070" s="68"/>
    </row>
    <row r="1071" s="64" customFormat="1" customHeight="1" spans="2:2">
      <c r="B1071" s="68"/>
    </row>
    <row r="1072" s="64" customFormat="1" customHeight="1" spans="2:2">
      <c r="B1072" s="68"/>
    </row>
    <row r="1073" s="64" customFormat="1" customHeight="1" spans="2:2">
      <c r="B1073" s="68"/>
    </row>
    <row r="1074" s="64" customFormat="1" customHeight="1" spans="2:2">
      <c r="B1074" s="68"/>
    </row>
    <row r="1075" s="64" customFormat="1" customHeight="1" spans="2:2">
      <c r="B1075" s="68"/>
    </row>
    <row r="1076" s="64" customFormat="1" customHeight="1" spans="2:2">
      <c r="B1076" s="68"/>
    </row>
    <row r="1077" s="64" customFormat="1" customHeight="1" spans="2:2">
      <c r="B1077" s="68"/>
    </row>
    <row r="1078" s="64" customFormat="1" customHeight="1" spans="2:2">
      <c r="B1078" s="68"/>
    </row>
    <row r="1079" s="64" customFormat="1" customHeight="1" spans="2:2">
      <c r="B1079" s="68"/>
    </row>
    <row r="1080" s="64" customFormat="1" customHeight="1" spans="2:2">
      <c r="B1080" s="68"/>
    </row>
    <row r="1081" s="64" customFormat="1" customHeight="1" spans="2:2">
      <c r="B1081" s="68"/>
    </row>
    <row r="1082" s="64" customFormat="1" customHeight="1" spans="2:2">
      <c r="B1082" s="68"/>
    </row>
    <row r="1083" s="64" customFormat="1" customHeight="1" spans="2:2">
      <c r="B1083" s="68"/>
    </row>
    <row r="1084" s="64" customFormat="1" customHeight="1" spans="2:2">
      <c r="B1084" s="68"/>
    </row>
    <row r="1085" s="64" customFormat="1" customHeight="1" spans="2:2">
      <c r="B1085" s="68"/>
    </row>
    <row r="1086" s="64" customFormat="1" customHeight="1" spans="2:2">
      <c r="B1086" s="68"/>
    </row>
    <row r="1087" s="64" customFormat="1" customHeight="1" spans="2:2">
      <c r="B1087" s="68"/>
    </row>
    <row r="1088" s="64" customFormat="1" customHeight="1" spans="2:2">
      <c r="B1088" s="68"/>
    </row>
    <row r="1089" s="64" customFormat="1" customHeight="1" spans="2:2">
      <c r="B1089" s="68"/>
    </row>
    <row r="1090" s="64" customFormat="1" customHeight="1" spans="2:2">
      <c r="B1090" s="68"/>
    </row>
    <row r="1091" s="64" customFormat="1" customHeight="1" spans="2:2">
      <c r="B1091" s="68"/>
    </row>
    <row r="1092" s="64" customFormat="1" customHeight="1" spans="2:2">
      <c r="B1092" s="68"/>
    </row>
    <row r="1093" s="64" customFormat="1" customHeight="1" spans="2:2">
      <c r="B1093" s="68"/>
    </row>
    <row r="1094" s="64" customFormat="1" customHeight="1" spans="2:2">
      <c r="B1094" s="68"/>
    </row>
    <row r="1095" s="64" customFormat="1" customHeight="1" spans="2:2">
      <c r="B1095" s="68"/>
    </row>
    <row r="1096" s="64" customFormat="1" customHeight="1" spans="2:2">
      <c r="B1096" s="68"/>
    </row>
    <row r="1097" s="64" customFormat="1" customHeight="1" spans="2:2">
      <c r="B1097" s="68"/>
    </row>
    <row r="1098" s="64" customFormat="1" customHeight="1" spans="2:2">
      <c r="B1098" s="68"/>
    </row>
    <row r="1099" s="64" customFormat="1" customHeight="1" spans="2:2">
      <c r="B1099" s="68"/>
    </row>
    <row r="1100" s="64" customFormat="1" customHeight="1" spans="2:2">
      <c r="B1100" s="68"/>
    </row>
    <row r="1101" s="64" customFormat="1" customHeight="1" spans="2:2">
      <c r="B1101" s="68"/>
    </row>
    <row r="1102" s="64" customFormat="1" customHeight="1" spans="2:2">
      <c r="B1102" s="68"/>
    </row>
    <row r="1103" s="64" customFormat="1" customHeight="1" spans="2:2">
      <c r="B1103" s="68"/>
    </row>
    <row r="1104" s="64" customFormat="1" customHeight="1" spans="2:2">
      <c r="B1104" s="68"/>
    </row>
    <row r="1105" s="64" customFormat="1" customHeight="1" spans="2:2">
      <c r="B1105" s="68"/>
    </row>
    <row r="1106" s="64" customFormat="1" customHeight="1" spans="2:2">
      <c r="B1106" s="68"/>
    </row>
    <row r="1107" s="64" customFormat="1" customHeight="1" spans="2:2">
      <c r="B1107" s="68"/>
    </row>
    <row r="1108" s="64" customFormat="1" customHeight="1" spans="2:2">
      <c r="B1108" s="68"/>
    </row>
    <row r="1109" s="64" customFormat="1" customHeight="1" spans="2:2">
      <c r="B1109" s="68"/>
    </row>
    <row r="1110" s="64" customFormat="1" customHeight="1" spans="2:2">
      <c r="B1110" s="68"/>
    </row>
    <row r="1111" s="64" customFormat="1" customHeight="1" spans="2:2">
      <c r="B1111" s="68"/>
    </row>
    <row r="1112" s="64" customFormat="1" customHeight="1" spans="2:2">
      <c r="B1112" s="68"/>
    </row>
    <row r="1113" s="64" customFormat="1" customHeight="1" spans="2:2">
      <c r="B1113" s="68"/>
    </row>
    <row r="1114" s="64" customFormat="1" customHeight="1" spans="2:2">
      <c r="B1114" s="68"/>
    </row>
    <row r="1115" s="64" customFormat="1" customHeight="1" spans="2:2">
      <c r="B1115" s="68"/>
    </row>
    <row r="1116" s="64" customFormat="1" customHeight="1" spans="2:2">
      <c r="B1116" s="68"/>
    </row>
    <row r="1117" s="64" customFormat="1" customHeight="1" spans="2:2">
      <c r="B1117" s="68"/>
    </row>
    <row r="1118" s="64" customFormat="1" customHeight="1" spans="2:2">
      <c r="B1118" s="68"/>
    </row>
    <row r="1119" s="64" customFormat="1" customHeight="1" spans="2:2">
      <c r="B1119" s="68"/>
    </row>
    <row r="1120" s="64" customFormat="1" customHeight="1" spans="2:2">
      <c r="B1120" s="68"/>
    </row>
    <row r="1121" s="64" customFormat="1" customHeight="1" spans="2:2">
      <c r="B1121" s="68"/>
    </row>
    <row r="1122" s="64" customFormat="1" customHeight="1" spans="2:2">
      <c r="B1122" s="68"/>
    </row>
    <row r="1123" s="64" customFormat="1" customHeight="1" spans="2:2">
      <c r="B1123" s="68"/>
    </row>
    <row r="1124" s="64" customFormat="1" customHeight="1" spans="2:2">
      <c r="B1124" s="68"/>
    </row>
    <row r="1125" s="64" customFormat="1" customHeight="1" spans="2:2">
      <c r="B1125" s="68"/>
    </row>
    <row r="1126" s="64" customFormat="1" customHeight="1" spans="2:2">
      <c r="B1126" s="68"/>
    </row>
    <row r="1127" s="64" customFormat="1" customHeight="1" spans="2:2">
      <c r="B1127" s="68"/>
    </row>
    <row r="1128" s="64" customFormat="1" customHeight="1" spans="2:2">
      <c r="B1128" s="68"/>
    </row>
    <row r="1129" s="64" customFormat="1" customHeight="1" spans="2:2">
      <c r="B1129" s="68"/>
    </row>
    <row r="1130" s="64" customFormat="1" customHeight="1" spans="2:2">
      <c r="B1130" s="68"/>
    </row>
    <row r="1131" s="64" customFormat="1" customHeight="1" spans="2:2">
      <c r="B1131" s="68"/>
    </row>
    <row r="1132" s="64" customFormat="1" customHeight="1" spans="2:2">
      <c r="B1132" s="68"/>
    </row>
    <row r="1133" s="64" customFormat="1" customHeight="1" spans="2:2">
      <c r="B1133" s="68"/>
    </row>
    <row r="1134" s="64" customFormat="1" customHeight="1" spans="2:2">
      <c r="B1134" s="68"/>
    </row>
    <row r="1135" s="64" customFormat="1" customHeight="1" spans="2:2">
      <c r="B1135" s="68"/>
    </row>
    <row r="1136" s="64" customFormat="1" customHeight="1" spans="2:2">
      <c r="B1136" s="68"/>
    </row>
    <row r="1137" s="64" customFormat="1" customHeight="1" spans="2:2">
      <c r="B1137" s="68"/>
    </row>
    <row r="1138" s="64" customFormat="1" customHeight="1" spans="2:2">
      <c r="B1138" s="68"/>
    </row>
    <row r="1139" s="64" customFormat="1" customHeight="1" spans="2:2">
      <c r="B1139" s="68"/>
    </row>
    <row r="1140" s="64" customFormat="1" customHeight="1" spans="2:2">
      <c r="B1140" s="68"/>
    </row>
    <row r="1141" s="64" customFormat="1" customHeight="1" spans="2:2">
      <c r="B1141" s="68"/>
    </row>
    <row r="1142" s="64" customFormat="1" customHeight="1" spans="2:2">
      <c r="B1142" s="68"/>
    </row>
    <row r="1143" s="64" customFormat="1" customHeight="1" spans="2:2">
      <c r="B1143" s="68"/>
    </row>
    <row r="1144" s="64" customFormat="1" customHeight="1" spans="2:2">
      <c r="B1144" s="68"/>
    </row>
    <row r="1145" s="64" customFormat="1" customHeight="1" spans="2:2">
      <c r="B1145" s="68"/>
    </row>
    <row r="1146" s="64" customFormat="1" customHeight="1" spans="2:2">
      <c r="B1146" s="68"/>
    </row>
    <row r="1147" s="64" customFormat="1" customHeight="1" spans="2:2">
      <c r="B1147" s="68"/>
    </row>
    <row r="1148" s="64" customFormat="1" customHeight="1" spans="2:2">
      <c r="B1148" s="68"/>
    </row>
    <row r="1149" s="64" customFormat="1" customHeight="1" spans="2:2">
      <c r="B1149" s="68"/>
    </row>
    <row r="1150" s="64" customFormat="1" customHeight="1" spans="2:2">
      <c r="B1150" s="68"/>
    </row>
    <row r="1151" s="64" customFormat="1" customHeight="1" spans="2:2">
      <c r="B1151" s="68"/>
    </row>
    <row r="1152" s="64" customFormat="1" customHeight="1" spans="2:2">
      <c r="B1152" s="68"/>
    </row>
    <row r="1153" s="64" customFormat="1" customHeight="1" spans="2:2">
      <c r="B1153" s="68"/>
    </row>
    <row r="1154" s="64" customFormat="1" customHeight="1" spans="2:2">
      <c r="B1154" s="68"/>
    </row>
    <row r="1155" s="64" customFormat="1" customHeight="1" spans="2:2">
      <c r="B1155" s="68"/>
    </row>
    <row r="1156" s="64" customFormat="1" customHeight="1" spans="2:2">
      <c r="B1156" s="68"/>
    </row>
    <row r="1157" s="64" customFormat="1" customHeight="1" spans="2:2">
      <c r="B1157" s="68"/>
    </row>
    <row r="1158" s="64" customFormat="1" customHeight="1" spans="2:2">
      <c r="B1158" s="68"/>
    </row>
    <row r="1159" s="64" customFormat="1" customHeight="1" spans="2:2">
      <c r="B1159" s="68"/>
    </row>
    <row r="1160" s="64" customFormat="1" customHeight="1" spans="2:2">
      <c r="B1160" s="68"/>
    </row>
    <row r="1161" s="64" customFormat="1" customHeight="1" spans="2:2">
      <c r="B1161" s="68"/>
    </row>
    <row r="1162" s="64" customFormat="1" customHeight="1" spans="2:2">
      <c r="B1162" s="68"/>
    </row>
    <row r="1163" s="64" customFormat="1" customHeight="1" spans="2:2">
      <c r="B1163" s="68"/>
    </row>
    <row r="1164" s="64" customFormat="1" customHeight="1" spans="2:2">
      <c r="B1164" s="68"/>
    </row>
    <row r="1165" s="64" customFormat="1" customHeight="1" spans="2:2">
      <c r="B1165" s="68"/>
    </row>
    <row r="1166" s="64" customFormat="1" customHeight="1" spans="2:2">
      <c r="B1166" s="68"/>
    </row>
    <row r="1167" s="64" customFormat="1" customHeight="1" spans="2:2">
      <c r="B1167" s="68"/>
    </row>
    <row r="1168" s="64" customFormat="1" customHeight="1" spans="2:2">
      <c r="B1168" s="68"/>
    </row>
    <row r="1169" s="64" customFormat="1" customHeight="1" spans="2:2">
      <c r="B1169" s="68"/>
    </row>
    <row r="1170" s="64" customFormat="1" customHeight="1" spans="2:2">
      <c r="B1170" s="68"/>
    </row>
    <row r="1171" s="64" customFormat="1" customHeight="1" spans="2:2">
      <c r="B1171" s="68"/>
    </row>
    <row r="1172" s="64" customFormat="1" customHeight="1" spans="2:2">
      <c r="B1172" s="68"/>
    </row>
    <row r="1173" s="64" customFormat="1" customHeight="1" spans="2:2">
      <c r="B1173" s="68"/>
    </row>
    <row r="1174" s="64" customFormat="1" customHeight="1" spans="2:2">
      <c r="B1174" s="68"/>
    </row>
    <row r="1175" s="64" customFormat="1" customHeight="1" spans="2:2">
      <c r="B1175" s="68"/>
    </row>
    <row r="1176" s="64" customFormat="1" customHeight="1" spans="2:2">
      <c r="B1176" s="68"/>
    </row>
    <row r="1177" s="64" customFormat="1" customHeight="1" spans="2:2">
      <c r="B1177" s="68"/>
    </row>
    <row r="1178" s="64" customFormat="1" customHeight="1" spans="2:2">
      <c r="B1178" s="68"/>
    </row>
    <row r="1179" s="64" customFormat="1" customHeight="1" spans="2:2">
      <c r="B1179" s="68"/>
    </row>
    <row r="1180" s="64" customFormat="1" customHeight="1" spans="2:2">
      <c r="B1180" s="68"/>
    </row>
    <row r="1181" s="64" customFormat="1" customHeight="1" spans="2:2">
      <c r="B1181" s="68"/>
    </row>
    <row r="1182" s="64" customFormat="1" customHeight="1" spans="2:2">
      <c r="B1182" s="68"/>
    </row>
    <row r="1183" s="64" customFormat="1" customHeight="1" spans="2:2">
      <c r="B1183" s="68"/>
    </row>
    <row r="1184" s="64" customFormat="1" customHeight="1" spans="2:2">
      <c r="B1184" s="68"/>
    </row>
    <row r="1185" s="64" customFormat="1" customHeight="1" spans="2:2">
      <c r="B1185" s="68"/>
    </row>
    <row r="1186" s="64" customFormat="1" customHeight="1" spans="2:2">
      <c r="B1186" s="68"/>
    </row>
    <row r="1187" s="64" customFormat="1" customHeight="1" spans="2:2">
      <c r="B1187" s="68"/>
    </row>
    <row r="1188" s="64" customFormat="1" customHeight="1" spans="2:2">
      <c r="B1188" s="68"/>
    </row>
    <row r="1189" s="64" customFormat="1" customHeight="1" spans="2:2">
      <c r="B1189" s="68"/>
    </row>
    <row r="1190" s="64" customFormat="1" customHeight="1" spans="2:2">
      <c r="B1190" s="68"/>
    </row>
    <row r="1191" s="64" customFormat="1" customHeight="1" spans="2:2">
      <c r="B1191" s="68"/>
    </row>
    <row r="1192" s="64" customFormat="1" customHeight="1" spans="2:2">
      <c r="B1192" s="68"/>
    </row>
    <row r="1193" s="64" customFormat="1" customHeight="1" spans="2:2">
      <c r="B1193" s="68"/>
    </row>
    <row r="1194" s="64" customFormat="1" customHeight="1" spans="2:2">
      <c r="B1194" s="68"/>
    </row>
    <row r="1195" s="64" customFormat="1" customHeight="1" spans="2:2">
      <c r="B1195" s="68"/>
    </row>
    <row r="1196" s="64" customFormat="1" customHeight="1" spans="2:2">
      <c r="B1196" s="68"/>
    </row>
    <row r="1197" s="64" customFormat="1" customHeight="1" spans="2:2">
      <c r="B1197" s="68"/>
    </row>
    <row r="1198" s="64" customFormat="1" customHeight="1" spans="2:2">
      <c r="B1198" s="68"/>
    </row>
    <row r="1199" s="64" customFormat="1" customHeight="1" spans="2:2">
      <c r="B1199" s="68"/>
    </row>
    <row r="1200" s="64" customFormat="1" customHeight="1" spans="2:2">
      <c r="B1200" s="68"/>
    </row>
    <row r="1201" s="64" customFormat="1" customHeight="1" spans="2:2">
      <c r="B1201" s="68"/>
    </row>
    <row r="1202" s="64" customFormat="1" customHeight="1" spans="2:2">
      <c r="B1202" s="68"/>
    </row>
    <row r="1203" s="64" customFormat="1" customHeight="1" spans="2:2">
      <c r="B1203" s="68"/>
    </row>
    <row r="1204" s="64" customFormat="1" customHeight="1" spans="2:2">
      <c r="B1204" s="68"/>
    </row>
    <row r="1205" s="64" customFormat="1" customHeight="1" spans="2:2">
      <c r="B1205" s="68"/>
    </row>
    <row r="1206" s="64" customFormat="1" customHeight="1" spans="2:2">
      <c r="B1206" s="68"/>
    </row>
    <row r="1207" s="64" customFormat="1" customHeight="1" spans="2:2">
      <c r="B1207" s="68"/>
    </row>
    <row r="1208" s="64" customFormat="1" customHeight="1" spans="2:2">
      <c r="B1208" s="68"/>
    </row>
    <row r="1209" s="64" customFormat="1" customHeight="1" spans="2:2">
      <c r="B1209" s="68"/>
    </row>
    <row r="1210" s="64" customFormat="1" customHeight="1" spans="2:2">
      <c r="B1210" s="68"/>
    </row>
    <row r="1211" s="64" customFormat="1" customHeight="1" spans="2:2">
      <c r="B1211" s="68"/>
    </row>
    <row r="1212" s="64" customFormat="1" customHeight="1" spans="2:2">
      <c r="B1212" s="68"/>
    </row>
    <row r="1213" s="64" customFormat="1" customHeight="1" spans="2:2">
      <c r="B1213" s="68"/>
    </row>
    <row r="1214" s="64" customFormat="1" customHeight="1" spans="2:2">
      <c r="B1214" s="68"/>
    </row>
    <row r="1215" s="64" customFormat="1" customHeight="1" spans="2:2">
      <c r="B1215" s="68"/>
    </row>
    <row r="1216" s="64" customFormat="1" customHeight="1" spans="2:2">
      <c r="B1216" s="68"/>
    </row>
    <row r="1217" s="64" customFormat="1" customHeight="1" spans="2:2">
      <c r="B1217" s="68"/>
    </row>
    <row r="1218" s="64" customFormat="1" customHeight="1" spans="2:2">
      <c r="B1218" s="68"/>
    </row>
    <row r="1219" s="64" customFormat="1" customHeight="1" spans="2:2">
      <c r="B1219" s="68"/>
    </row>
    <row r="1220" s="64" customFormat="1" customHeight="1" spans="2:2">
      <c r="B1220" s="68"/>
    </row>
    <row r="1221" s="64" customFormat="1" customHeight="1" spans="2:2">
      <c r="B1221" s="68"/>
    </row>
    <row r="1222" s="64" customFormat="1" customHeight="1" spans="2:2">
      <c r="B1222" s="68"/>
    </row>
    <row r="1223" s="64" customFormat="1" customHeight="1" spans="2:2">
      <c r="B1223" s="68"/>
    </row>
    <row r="1224" s="64" customFormat="1" customHeight="1" spans="2:2">
      <c r="B1224" s="68"/>
    </row>
    <row r="1225" s="64" customFormat="1" customHeight="1" spans="2:2">
      <c r="B1225" s="68"/>
    </row>
    <row r="1226" s="64" customFormat="1" customHeight="1" spans="2:2">
      <c r="B1226" s="68"/>
    </row>
    <row r="1227" s="64" customFormat="1" customHeight="1" spans="2:2">
      <c r="B1227" s="68"/>
    </row>
    <row r="1228" s="64" customFormat="1" customHeight="1" spans="2:2">
      <c r="B1228" s="68"/>
    </row>
    <row r="1229" s="64" customFormat="1" customHeight="1" spans="2:2">
      <c r="B1229" s="68"/>
    </row>
    <row r="1230" s="64" customFormat="1" customHeight="1" spans="2:2">
      <c r="B1230" s="68"/>
    </row>
    <row r="1231" s="64" customFormat="1" customHeight="1" spans="2:2">
      <c r="B1231" s="68"/>
    </row>
    <row r="1232" s="64" customFormat="1" customHeight="1" spans="2:2">
      <c r="B1232" s="68"/>
    </row>
    <row r="1233" s="64" customFormat="1" customHeight="1" spans="2:2">
      <c r="B1233" s="68"/>
    </row>
    <row r="1234" s="64" customFormat="1" customHeight="1" spans="2:2">
      <c r="B1234" s="68"/>
    </row>
    <row r="1235" s="64" customFormat="1" customHeight="1" spans="2:2">
      <c r="B1235" s="68"/>
    </row>
    <row r="1236" s="64" customFormat="1" customHeight="1" spans="2:2">
      <c r="B1236" s="68"/>
    </row>
    <row r="1237" s="64" customFormat="1" customHeight="1" spans="2:2">
      <c r="B1237" s="68"/>
    </row>
    <row r="1238" s="64" customFormat="1" customHeight="1" spans="2:2">
      <c r="B1238" s="68"/>
    </row>
    <row r="1239" s="64" customFormat="1" customHeight="1" spans="2:2">
      <c r="B1239" s="68"/>
    </row>
    <row r="1240" s="64" customFormat="1" customHeight="1" spans="2:2">
      <c r="B1240" s="68"/>
    </row>
    <row r="1241" s="64" customFormat="1" customHeight="1" spans="2:2">
      <c r="B1241" s="68"/>
    </row>
    <row r="1242" s="64" customFormat="1" customHeight="1" spans="2:2">
      <c r="B1242" s="68"/>
    </row>
    <row r="1243" s="64" customFormat="1" customHeight="1" spans="2:2">
      <c r="B1243" s="68"/>
    </row>
    <row r="1244" s="64" customFormat="1" customHeight="1" spans="2:2">
      <c r="B1244" s="68"/>
    </row>
    <row r="1245" s="64" customFormat="1" customHeight="1" spans="2:2">
      <c r="B1245" s="68"/>
    </row>
    <row r="1246" s="64" customFormat="1" customHeight="1" spans="2:2">
      <c r="B1246" s="68"/>
    </row>
    <row r="1247" s="64" customFormat="1" customHeight="1" spans="2:2">
      <c r="B1247" s="68"/>
    </row>
    <row r="1248" s="64" customFormat="1" customHeight="1" spans="2:2">
      <c r="B1248" s="68"/>
    </row>
    <row r="1249" s="64" customFormat="1" customHeight="1" spans="2:2">
      <c r="B1249" s="68"/>
    </row>
    <row r="1250" s="64" customFormat="1" customHeight="1" spans="2:2">
      <c r="B1250" s="68"/>
    </row>
    <row r="1251" s="64" customFormat="1" customHeight="1" spans="2:2">
      <c r="B1251" s="68"/>
    </row>
    <row r="1252" s="64" customFormat="1" customHeight="1" spans="2:2">
      <c r="B1252" s="68"/>
    </row>
    <row r="1253" s="64" customFormat="1" customHeight="1" spans="2:2">
      <c r="B1253" s="68"/>
    </row>
    <row r="1254" s="64" customFormat="1" customHeight="1" spans="2:2">
      <c r="B1254" s="68"/>
    </row>
    <row r="1255" s="64" customFormat="1" customHeight="1" spans="2:2">
      <c r="B1255" s="68"/>
    </row>
    <row r="1256" s="64" customFormat="1" customHeight="1" spans="2:2">
      <c r="B1256" s="68"/>
    </row>
    <row r="1257" s="64" customFormat="1" customHeight="1" spans="2:2">
      <c r="B1257" s="68"/>
    </row>
    <row r="1258" s="64" customFormat="1" customHeight="1" spans="2:2">
      <c r="B1258" s="68"/>
    </row>
    <row r="1259" s="64" customFormat="1" customHeight="1" spans="2:2">
      <c r="B1259" s="68"/>
    </row>
    <row r="1260" s="64" customFormat="1" customHeight="1" spans="2:2">
      <c r="B1260" s="68"/>
    </row>
    <row r="1261" s="64" customFormat="1" customHeight="1" spans="2:2">
      <c r="B1261" s="68"/>
    </row>
    <row r="1262" s="64" customFormat="1" customHeight="1" spans="2:2">
      <c r="B1262" s="68"/>
    </row>
    <row r="1263" s="64" customFormat="1" customHeight="1" spans="2:2">
      <c r="B1263" s="68"/>
    </row>
    <row r="1264" s="64" customFormat="1" customHeight="1" spans="2:2">
      <c r="B1264" s="68"/>
    </row>
    <row r="1265" s="64" customFormat="1" customHeight="1" spans="2:2">
      <c r="B1265" s="68"/>
    </row>
    <row r="1266" s="64" customFormat="1" customHeight="1" spans="2:2">
      <c r="B1266" s="68"/>
    </row>
    <row r="1267" s="64" customFormat="1" customHeight="1" spans="2:2">
      <c r="B1267" s="68"/>
    </row>
    <row r="1268" s="64" customFormat="1" customHeight="1" spans="2:2">
      <c r="B1268" s="68"/>
    </row>
    <row r="1269" s="64" customFormat="1" customHeight="1" spans="2:2">
      <c r="B1269" s="68"/>
    </row>
    <row r="1270" s="64" customFormat="1" customHeight="1" spans="2:2">
      <c r="B1270" s="68"/>
    </row>
    <row r="1271" s="64" customFormat="1" customHeight="1" spans="2:2">
      <c r="B1271" s="68"/>
    </row>
    <row r="1272" s="64" customFormat="1" customHeight="1" spans="2:2">
      <c r="B1272" s="68"/>
    </row>
    <row r="1273" s="64" customFormat="1" customHeight="1" spans="2:2">
      <c r="B1273" s="68"/>
    </row>
    <row r="1274" s="64" customFormat="1" customHeight="1" spans="2:2">
      <c r="B1274" s="68"/>
    </row>
    <row r="1275" s="64" customFormat="1" customHeight="1" spans="2:2">
      <c r="B1275" s="68"/>
    </row>
    <row r="1276" s="64" customFormat="1" customHeight="1" spans="2:2">
      <c r="B1276" s="68"/>
    </row>
    <row r="1277" s="64" customFormat="1" customHeight="1" spans="2:2">
      <c r="B1277" s="68"/>
    </row>
    <row r="1278" s="64" customFormat="1" customHeight="1" spans="2:2">
      <c r="B1278" s="68"/>
    </row>
    <row r="1279" s="64" customFormat="1" customHeight="1" spans="2:2">
      <c r="B1279" s="68"/>
    </row>
    <row r="1280" s="64" customFormat="1" customHeight="1" spans="2:2">
      <c r="B1280" s="68"/>
    </row>
    <row r="1281" s="64" customFormat="1" customHeight="1" spans="2:2">
      <c r="B1281" s="68"/>
    </row>
    <row r="1282" s="64" customFormat="1" customHeight="1" spans="2:2">
      <c r="B1282" s="68"/>
    </row>
    <row r="1283" s="64" customFormat="1" customHeight="1" spans="2:2">
      <c r="B1283" s="68"/>
    </row>
    <row r="1284" s="64" customFormat="1" customHeight="1" spans="2:2">
      <c r="B1284" s="68"/>
    </row>
    <row r="1285" s="64" customFormat="1" customHeight="1" spans="2:2">
      <c r="B1285" s="68"/>
    </row>
    <row r="1286" s="64" customFormat="1" customHeight="1" spans="2:2">
      <c r="B1286" s="68"/>
    </row>
    <row r="1287" s="64" customFormat="1" customHeight="1" spans="2:2">
      <c r="B1287" s="68"/>
    </row>
    <row r="1288" s="64" customFormat="1" customHeight="1" spans="2:2">
      <c r="B1288" s="68"/>
    </row>
    <row r="1289" s="64" customFormat="1" customHeight="1" spans="2:2">
      <c r="B1289" s="68"/>
    </row>
    <row r="1290" s="64" customFormat="1" customHeight="1" spans="2:2">
      <c r="B1290" s="68"/>
    </row>
    <row r="1291" s="64" customFormat="1" customHeight="1" spans="2:2">
      <c r="B1291" s="68"/>
    </row>
    <row r="1292" s="64" customFormat="1" customHeight="1" spans="2:2">
      <c r="B1292" s="68"/>
    </row>
    <row r="1293" s="64" customFormat="1" customHeight="1" spans="2:2">
      <c r="B1293" s="68"/>
    </row>
    <row r="1294" s="64" customFormat="1" customHeight="1" spans="2:2">
      <c r="B1294" s="68"/>
    </row>
    <row r="1295" s="64" customFormat="1" customHeight="1" spans="2:2">
      <c r="B1295" s="68"/>
    </row>
    <row r="1296" s="64" customFormat="1" customHeight="1" spans="2:2">
      <c r="B1296" s="68"/>
    </row>
    <row r="1297" s="64" customFormat="1" customHeight="1" spans="2:2">
      <c r="B1297" s="68"/>
    </row>
    <row r="1298" s="64" customFormat="1" customHeight="1" spans="2:2">
      <c r="B1298" s="68"/>
    </row>
    <row r="1299" s="64" customFormat="1" customHeight="1" spans="2:2">
      <c r="B1299" s="68"/>
    </row>
    <row r="1300" s="64" customFormat="1" customHeight="1" spans="2:2">
      <c r="B1300" s="68"/>
    </row>
    <row r="1301" s="64" customFormat="1" customHeight="1" spans="2:2">
      <c r="B1301" s="68"/>
    </row>
    <row r="1302" s="64" customFormat="1" customHeight="1" spans="2:2">
      <c r="B1302" s="68"/>
    </row>
    <row r="1303" s="64" customFormat="1" customHeight="1" spans="2:2">
      <c r="B1303" s="68"/>
    </row>
    <row r="1304" s="64" customFormat="1" customHeight="1" spans="2:2">
      <c r="B1304" s="68"/>
    </row>
    <row r="1305" s="64" customFormat="1" customHeight="1" spans="2:2">
      <c r="B1305" s="68"/>
    </row>
    <row r="1306" s="64" customFormat="1" customHeight="1" spans="2:2">
      <c r="B1306" s="68"/>
    </row>
    <row r="1307" s="64" customFormat="1" customHeight="1" spans="2:2">
      <c r="B1307" s="68"/>
    </row>
    <row r="1308" s="64" customFormat="1" customHeight="1" spans="2:2">
      <c r="B1308" s="68"/>
    </row>
    <row r="1309" s="64" customFormat="1" customHeight="1" spans="2:2">
      <c r="B1309" s="68"/>
    </row>
    <row r="1310" s="64" customFormat="1" customHeight="1" spans="2:2">
      <c r="B1310" s="68"/>
    </row>
    <row r="1311" s="64" customFormat="1" customHeight="1" spans="2:2">
      <c r="B1311" s="68"/>
    </row>
    <row r="1312" s="64" customFormat="1" customHeight="1" spans="2:2">
      <c r="B1312" s="68"/>
    </row>
    <row r="1313" s="64" customFormat="1" customHeight="1" spans="2:2">
      <c r="B1313" s="68"/>
    </row>
    <row r="1314" s="64" customFormat="1" customHeight="1" spans="2:2">
      <c r="B1314" s="68"/>
    </row>
    <row r="1315" s="64" customFormat="1" customHeight="1" spans="2:2">
      <c r="B1315" s="68"/>
    </row>
    <row r="1316" s="64" customFormat="1" customHeight="1" spans="2:2">
      <c r="B1316" s="68"/>
    </row>
    <row r="1317" s="64" customFormat="1" customHeight="1" spans="2:2">
      <c r="B1317" s="68"/>
    </row>
    <row r="1318" s="64" customFormat="1" customHeight="1" spans="2:2">
      <c r="B1318" s="68"/>
    </row>
    <row r="1319" s="64" customFormat="1" customHeight="1" spans="2:2">
      <c r="B1319" s="68"/>
    </row>
    <row r="1320" s="64" customFormat="1" customHeight="1" spans="2:2">
      <c r="B1320" s="68"/>
    </row>
    <row r="1321" s="64" customFormat="1" customHeight="1" spans="2:2">
      <c r="B1321" s="68"/>
    </row>
    <row r="1322" s="64" customFormat="1" customHeight="1" spans="2:2">
      <c r="B1322" s="68"/>
    </row>
    <row r="1323" s="64" customFormat="1" customHeight="1" spans="2:2">
      <c r="B1323" s="68"/>
    </row>
    <row r="1324" s="64" customFormat="1" customHeight="1" spans="2:2">
      <c r="B1324" s="68"/>
    </row>
    <row r="1325" s="64" customFormat="1" customHeight="1" spans="2:2">
      <c r="B1325" s="68"/>
    </row>
    <row r="1326" s="64" customFormat="1" customHeight="1" spans="2:2">
      <c r="B1326" s="68"/>
    </row>
    <row r="1327" s="64" customFormat="1" customHeight="1" spans="2:2">
      <c r="B1327" s="68"/>
    </row>
    <row r="1328" s="64" customFormat="1" customHeight="1" spans="2:2">
      <c r="B1328" s="68"/>
    </row>
    <row r="1329" s="64" customFormat="1" customHeight="1" spans="2:2">
      <c r="B1329" s="68"/>
    </row>
    <row r="1330" s="64" customFormat="1" customHeight="1" spans="2:2">
      <c r="B1330" s="68"/>
    </row>
    <row r="1331" s="64" customFormat="1" customHeight="1" spans="2:2">
      <c r="B1331" s="68"/>
    </row>
    <row r="1332" s="64" customFormat="1" customHeight="1" spans="2:2">
      <c r="B1332" s="68"/>
    </row>
    <row r="1333" s="64" customFormat="1" customHeight="1" spans="2:2">
      <c r="B1333" s="68"/>
    </row>
    <row r="1334" s="64" customFormat="1" customHeight="1" spans="2:2">
      <c r="B1334" s="68"/>
    </row>
    <row r="1335" s="64" customFormat="1" customHeight="1" spans="2:2">
      <c r="B1335" s="68"/>
    </row>
    <row r="1336" s="64" customFormat="1" customHeight="1" spans="2:2">
      <c r="B1336" s="68"/>
    </row>
    <row r="1337" s="64" customFormat="1" customHeight="1" spans="2:2">
      <c r="B1337" s="68"/>
    </row>
    <row r="1338" s="64" customFormat="1" customHeight="1" spans="2:2">
      <c r="B1338" s="68"/>
    </row>
    <row r="1339" s="64" customFormat="1" customHeight="1" spans="2:2">
      <c r="B1339" s="68"/>
    </row>
    <row r="1340" s="64" customFormat="1" customHeight="1" spans="2:2">
      <c r="B1340" s="68"/>
    </row>
    <row r="1341" s="64" customFormat="1" customHeight="1" spans="2:2">
      <c r="B1341" s="68"/>
    </row>
    <row r="1342" s="64" customFormat="1" customHeight="1" spans="2:2">
      <c r="B1342" s="68"/>
    </row>
    <row r="1343" s="64" customFormat="1" customHeight="1" spans="2:2">
      <c r="B1343" s="68"/>
    </row>
    <row r="1344" s="64" customFormat="1" customHeight="1" spans="2:2">
      <c r="B1344" s="68"/>
    </row>
    <row r="1345" s="64" customFormat="1" customHeight="1" spans="2:2">
      <c r="B1345" s="68"/>
    </row>
    <row r="1346" s="64" customFormat="1" customHeight="1" spans="2:2">
      <c r="B1346" s="68"/>
    </row>
    <row r="1347" s="64" customFormat="1" customHeight="1" spans="2:2">
      <c r="B1347" s="68"/>
    </row>
    <row r="1348" s="64" customFormat="1" customHeight="1" spans="2:2">
      <c r="B1348" s="68"/>
    </row>
    <row r="1349" s="64" customFormat="1" customHeight="1" spans="2:2">
      <c r="B1349" s="68"/>
    </row>
    <row r="1350" s="64" customFormat="1" customHeight="1" spans="2:2">
      <c r="B1350" s="68"/>
    </row>
    <row r="1351" s="64" customFormat="1" customHeight="1" spans="2:2">
      <c r="B1351" s="68"/>
    </row>
    <row r="1352" s="64" customFormat="1" customHeight="1" spans="2:2">
      <c r="B1352" s="68"/>
    </row>
    <row r="1353" s="64" customFormat="1" customHeight="1" spans="2:2">
      <c r="B1353" s="68"/>
    </row>
    <row r="1354" s="64" customFormat="1" customHeight="1" spans="2:2">
      <c r="B1354" s="68"/>
    </row>
    <row r="1355" s="64" customFormat="1" customHeight="1" spans="2:2">
      <c r="B1355" s="68"/>
    </row>
    <row r="1356" s="64" customFormat="1" customHeight="1" spans="2:2">
      <c r="B1356" s="68"/>
    </row>
    <row r="1357" s="64" customFormat="1" customHeight="1" spans="2:2">
      <c r="B1357" s="68"/>
    </row>
    <row r="1358" s="64" customFormat="1" customHeight="1" spans="2:2">
      <c r="B1358" s="68"/>
    </row>
    <row r="1359" s="64" customFormat="1" customHeight="1" spans="2:2">
      <c r="B1359" s="68"/>
    </row>
    <row r="1360" s="64" customFormat="1" customHeight="1" spans="2:2">
      <c r="B1360" s="68"/>
    </row>
    <row r="1361" s="64" customFormat="1" customHeight="1" spans="2:2">
      <c r="B1361" s="68"/>
    </row>
    <row r="1362" s="64" customFormat="1" customHeight="1" spans="2:2">
      <c r="B1362" s="68"/>
    </row>
    <row r="1363" s="64" customFormat="1" customHeight="1" spans="2:2">
      <c r="B1363" s="68"/>
    </row>
    <row r="1364" s="64" customFormat="1" customHeight="1" spans="2:2">
      <c r="B1364" s="68"/>
    </row>
    <row r="1365" s="64" customFormat="1" customHeight="1" spans="2:2">
      <c r="B1365" s="68"/>
    </row>
    <row r="1366" s="64" customFormat="1" customHeight="1" spans="2:2">
      <c r="B1366" s="68"/>
    </row>
    <row r="1367" s="64" customFormat="1" customHeight="1" spans="2:2">
      <c r="B1367" s="68"/>
    </row>
    <row r="1368" s="64" customFormat="1" customHeight="1" spans="2:2">
      <c r="B1368" s="68"/>
    </row>
    <row r="1369" s="64" customFormat="1" customHeight="1" spans="2:2">
      <c r="B1369" s="68"/>
    </row>
    <row r="1370" s="64" customFormat="1" customHeight="1" spans="2:2">
      <c r="B1370" s="68"/>
    </row>
    <row r="1371" s="64" customFormat="1" customHeight="1" spans="2:2">
      <c r="B1371" s="68"/>
    </row>
    <row r="1372" s="64" customFormat="1" customHeight="1" spans="2:2">
      <c r="B1372" s="68"/>
    </row>
    <row r="1373" s="64" customFormat="1" customHeight="1" spans="2:2">
      <c r="B1373" s="68"/>
    </row>
    <row r="1374" s="64" customFormat="1" customHeight="1" spans="2:2">
      <c r="B1374" s="68"/>
    </row>
    <row r="1375" s="64" customFormat="1" customHeight="1" spans="2:2">
      <c r="B1375" s="68"/>
    </row>
    <row r="1376" s="64" customFormat="1" customHeight="1" spans="2:2">
      <c r="B1376" s="68"/>
    </row>
    <row r="1377" s="64" customFormat="1" customHeight="1" spans="2:2">
      <c r="B1377" s="68"/>
    </row>
    <row r="1378" s="64" customFormat="1" customHeight="1" spans="2:2">
      <c r="B1378" s="68"/>
    </row>
    <row r="1379" s="64" customFormat="1" customHeight="1" spans="2:2">
      <c r="B1379" s="68"/>
    </row>
    <row r="1380" s="64" customFormat="1" customHeight="1" spans="2:2">
      <c r="B1380" s="68"/>
    </row>
    <row r="1381" s="64" customFormat="1" customHeight="1" spans="2:2">
      <c r="B1381" s="68"/>
    </row>
    <row r="1382" s="64" customFormat="1" customHeight="1" spans="2:2">
      <c r="B1382" s="68"/>
    </row>
    <row r="1383" s="64" customFormat="1" customHeight="1" spans="2:2">
      <c r="B1383" s="68"/>
    </row>
    <row r="1384" s="64" customFormat="1" customHeight="1" spans="2:2">
      <c r="B1384" s="68"/>
    </row>
    <row r="1385" s="64" customFormat="1" customHeight="1" spans="2:2">
      <c r="B1385" s="68"/>
    </row>
    <row r="1386" s="64" customFormat="1" customHeight="1" spans="2:2">
      <c r="B1386" s="68"/>
    </row>
    <row r="1387" s="64" customFormat="1" customHeight="1" spans="2:2">
      <c r="B1387" s="68"/>
    </row>
    <row r="1388" s="64" customFormat="1" customHeight="1" spans="2:2">
      <c r="B1388" s="68"/>
    </row>
    <row r="1389" s="64" customFormat="1" customHeight="1" spans="2:2">
      <c r="B1389" s="68"/>
    </row>
    <row r="1390" s="64" customFormat="1" customHeight="1" spans="2:2">
      <c r="B1390" s="68"/>
    </row>
    <row r="1391" s="64" customFormat="1" customHeight="1" spans="2:2">
      <c r="B1391" s="68"/>
    </row>
    <row r="1392" s="64" customFormat="1" customHeight="1" spans="2:2">
      <c r="B1392" s="68"/>
    </row>
    <row r="1393" s="64" customFormat="1" customHeight="1" spans="2:2">
      <c r="B1393" s="68"/>
    </row>
    <row r="1394" s="64" customFormat="1" customHeight="1" spans="2:2">
      <c r="B1394" s="68"/>
    </row>
    <row r="1395" s="64" customFormat="1" customHeight="1" spans="2:2">
      <c r="B1395" s="68"/>
    </row>
    <row r="1396" s="64" customFormat="1" customHeight="1" spans="2:2">
      <c r="B1396" s="68"/>
    </row>
    <row r="1397" s="64" customFormat="1" customHeight="1" spans="2:2">
      <c r="B1397" s="68"/>
    </row>
    <row r="1398" s="64" customFormat="1" customHeight="1" spans="2:2">
      <c r="B1398" s="68"/>
    </row>
    <row r="1399" s="64" customFormat="1" customHeight="1" spans="2:2">
      <c r="B1399" s="68"/>
    </row>
    <row r="1400" s="64" customFormat="1" customHeight="1" spans="2:2">
      <c r="B1400" s="68"/>
    </row>
    <row r="1401" s="64" customFormat="1" customHeight="1" spans="2:2">
      <c r="B1401" s="68"/>
    </row>
    <row r="1402" s="64" customFormat="1" customHeight="1" spans="2:2">
      <c r="B1402" s="68"/>
    </row>
    <row r="1403" s="64" customFormat="1" customHeight="1" spans="2:2">
      <c r="B1403" s="68"/>
    </row>
    <row r="1404" s="64" customFormat="1" customHeight="1" spans="2:2">
      <c r="B1404" s="68"/>
    </row>
    <row r="1405" s="64" customFormat="1" customHeight="1" spans="2:2">
      <c r="B1405" s="68"/>
    </row>
    <row r="1406" s="64" customFormat="1" customHeight="1" spans="2:2">
      <c r="B1406" s="68"/>
    </row>
    <row r="1407" s="64" customFormat="1" customHeight="1" spans="2:2">
      <c r="B1407" s="68"/>
    </row>
    <row r="1408" s="64" customFormat="1" customHeight="1" spans="2:2">
      <c r="B1408" s="68"/>
    </row>
    <row r="1409" s="64" customFormat="1" customHeight="1" spans="2:2">
      <c r="B1409" s="68"/>
    </row>
    <row r="1410" s="64" customFormat="1" customHeight="1" spans="2:2">
      <c r="B1410" s="68"/>
    </row>
    <row r="1411" s="64" customFormat="1" customHeight="1" spans="2:2">
      <c r="B1411" s="68"/>
    </row>
    <row r="1412" s="64" customFormat="1" customHeight="1" spans="2:2">
      <c r="B1412" s="68"/>
    </row>
    <row r="1413" s="64" customFormat="1" customHeight="1" spans="2:2">
      <c r="B1413" s="68"/>
    </row>
    <row r="1414" s="64" customFormat="1" customHeight="1" spans="2:2">
      <c r="B1414" s="68"/>
    </row>
    <row r="1415" s="64" customFormat="1" customHeight="1" spans="2:2">
      <c r="B1415" s="68"/>
    </row>
    <row r="1416" s="64" customFormat="1" customHeight="1" spans="2:2">
      <c r="B1416" s="68"/>
    </row>
    <row r="1417" s="64" customFormat="1" customHeight="1" spans="2:2">
      <c r="B1417" s="68"/>
    </row>
    <row r="1418" s="64" customFormat="1" customHeight="1" spans="2:2">
      <c r="B1418" s="68"/>
    </row>
    <row r="1419" s="64" customFormat="1" customHeight="1" spans="2:2">
      <c r="B1419" s="68"/>
    </row>
    <row r="1420" s="64" customFormat="1" customHeight="1" spans="2:2">
      <c r="B1420" s="68"/>
    </row>
    <row r="1421" s="64" customFormat="1" customHeight="1" spans="2:2">
      <c r="B1421" s="68"/>
    </row>
    <row r="1422" s="64" customFormat="1" customHeight="1" spans="2:2">
      <c r="B1422" s="68"/>
    </row>
    <row r="1423" s="64" customFormat="1" customHeight="1" spans="2:2">
      <c r="B1423" s="68"/>
    </row>
    <row r="1424" s="64" customFormat="1" customHeight="1" spans="2:2">
      <c r="B1424" s="68"/>
    </row>
    <row r="1425" s="64" customFormat="1" customHeight="1" spans="2:2">
      <c r="B1425" s="68"/>
    </row>
    <row r="1426" s="64" customFormat="1" customHeight="1" spans="2:2">
      <c r="B1426" s="68"/>
    </row>
    <row r="1427" s="64" customFormat="1" customHeight="1" spans="2:2">
      <c r="B1427" s="68"/>
    </row>
    <row r="1428" s="64" customFormat="1" customHeight="1" spans="2:2">
      <c r="B1428" s="68"/>
    </row>
    <row r="1429" s="64" customFormat="1" customHeight="1" spans="2:2">
      <c r="B1429" s="68"/>
    </row>
    <row r="1430" s="64" customFormat="1" customHeight="1" spans="2:2">
      <c r="B1430" s="68"/>
    </row>
    <row r="1431" s="64" customFormat="1" customHeight="1" spans="2:2">
      <c r="B1431" s="68"/>
    </row>
    <row r="1432" s="64" customFormat="1" customHeight="1" spans="2:2">
      <c r="B1432" s="68"/>
    </row>
    <row r="1433" s="64" customFormat="1" customHeight="1" spans="2:2">
      <c r="B1433" s="68"/>
    </row>
    <row r="1434" s="64" customFormat="1" customHeight="1" spans="2:2">
      <c r="B1434" s="68"/>
    </row>
    <row r="1435" s="64" customFormat="1" customHeight="1" spans="2:2">
      <c r="B1435" s="68"/>
    </row>
    <row r="1436" s="64" customFormat="1" customHeight="1" spans="2:2">
      <c r="B1436" s="68"/>
    </row>
    <row r="1437" s="64" customFormat="1" customHeight="1" spans="2:2">
      <c r="B1437" s="68"/>
    </row>
    <row r="1438" s="64" customFormat="1" customHeight="1" spans="2:2">
      <c r="B1438" s="68"/>
    </row>
    <row r="1439" s="64" customFormat="1" customHeight="1" spans="2:2">
      <c r="B1439" s="68"/>
    </row>
    <row r="1440" s="64" customFormat="1" customHeight="1" spans="2:2">
      <c r="B1440" s="68"/>
    </row>
    <row r="1441" s="64" customFormat="1" customHeight="1" spans="2:2">
      <c r="B1441" s="68"/>
    </row>
    <row r="1442" s="64" customFormat="1" customHeight="1" spans="2:2">
      <c r="B1442" s="68"/>
    </row>
    <row r="1443" s="64" customFormat="1" customHeight="1" spans="2:2">
      <c r="B1443" s="68"/>
    </row>
    <row r="1444" s="64" customFormat="1" customHeight="1" spans="2:2">
      <c r="B1444" s="68"/>
    </row>
    <row r="1445" s="64" customFormat="1" customHeight="1" spans="2:2">
      <c r="B1445" s="68"/>
    </row>
    <row r="1446" s="64" customFormat="1" customHeight="1" spans="2:2">
      <c r="B1446" s="68"/>
    </row>
    <row r="1447" s="64" customFormat="1" customHeight="1" spans="2:2">
      <c r="B1447" s="68"/>
    </row>
    <row r="1448" s="64" customFormat="1" customHeight="1" spans="2:2">
      <c r="B1448" s="68"/>
    </row>
    <row r="1449" s="64" customFormat="1" customHeight="1" spans="2:2">
      <c r="B1449" s="68"/>
    </row>
    <row r="1450" s="64" customFormat="1" customHeight="1" spans="2:2">
      <c r="B1450" s="68"/>
    </row>
    <row r="1451" s="64" customFormat="1" customHeight="1" spans="2:2">
      <c r="B1451" s="68"/>
    </row>
    <row r="1452" s="64" customFormat="1" customHeight="1" spans="2:2">
      <c r="B1452" s="68"/>
    </row>
    <row r="1453" s="64" customFormat="1" customHeight="1" spans="2:2">
      <c r="B1453" s="68"/>
    </row>
    <row r="1454" s="64" customFormat="1" customHeight="1" spans="2:2">
      <c r="B1454" s="68"/>
    </row>
    <row r="1455" s="64" customFormat="1" customHeight="1" spans="2:2">
      <c r="B1455" s="68"/>
    </row>
    <row r="1456" s="64" customFormat="1" customHeight="1" spans="2:2">
      <c r="B1456" s="68"/>
    </row>
    <row r="1457" s="64" customFormat="1" customHeight="1" spans="2:2">
      <c r="B1457" s="68"/>
    </row>
    <row r="1458" s="64" customFormat="1" customHeight="1" spans="2:2">
      <c r="B1458" s="68"/>
    </row>
    <row r="1459" s="64" customFormat="1" customHeight="1" spans="2:2">
      <c r="B1459" s="68"/>
    </row>
    <row r="1460" s="64" customFormat="1" customHeight="1" spans="2:2">
      <c r="B1460" s="68"/>
    </row>
    <row r="1461" s="64" customFormat="1" customHeight="1" spans="2:2">
      <c r="B1461" s="68"/>
    </row>
    <row r="1462" s="64" customFormat="1" customHeight="1" spans="2:2">
      <c r="B1462" s="68"/>
    </row>
    <row r="1463" s="64" customFormat="1" customHeight="1" spans="2:2">
      <c r="B1463" s="68"/>
    </row>
    <row r="1464" s="64" customFormat="1" customHeight="1" spans="2:2">
      <c r="B1464" s="68"/>
    </row>
    <row r="1465" s="64" customFormat="1" customHeight="1" spans="2:2">
      <c r="B1465" s="68"/>
    </row>
    <row r="1466" s="64" customFormat="1" customHeight="1" spans="2:2">
      <c r="B1466" s="68"/>
    </row>
    <row r="1467" s="64" customFormat="1" customHeight="1" spans="2:2">
      <c r="B1467" s="68"/>
    </row>
    <row r="1468" s="64" customFormat="1" customHeight="1" spans="2:2">
      <c r="B1468" s="68"/>
    </row>
    <row r="1469" s="64" customFormat="1" customHeight="1" spans="2:2">
      <c r="B1469" s="68"/>
    </row>
    <row r="1470" s="64" customFormat="1" customHeight="1" spans="2:2">
      <c r="B1470" s="68"/>
    </row>
    <row r="1471" s="64" customFormat="1" customHeight="1" spans="2:2">
      <c r="B1471" s="68"/>
    </row>
    <row r="1472" s="64" customFormat="1" customHeight="1" spans="2:2">
      <c r="B1472" s="68"/>
    </row>
    <row r="1473" s="64" customFormat="1" customHeight="1" spans="2:2">
      <c r="B1473" s="68"/>
    </row>
    <row r="1474" s="64" customFormat="1" customHeight="1" spans="2:2">
      <c r="B1474" s="68"/>
    </row>
    <row r="1475" s="64" customFormat="1" customHeight="1" spans="2:2">
      <c r="B1475" s="68"/>
    </row>
    <row r="1476" s="64" customFormat="1" customHeight="1" spans="2:2">
      <c r="B1476" s="68"/>
    </row>
    <row r="1477" s="64" customFormat="1" customHeight="1" spans="2:2">
      <c r="B1477" s="68"/>
    </row>
    <row r="1478" s="64" customFormat="1" customHeight="1" spans="2:2">
      <c r="B1478" s="68"/>
    </row>
    <row r="1479" s="64" customFormat="1" customHeight="1" spans="2:2">
      <c r="B1479" s="68"/>
    </row>
    <row r="1480" s="64" customFormat="1" customHeight="1" spans="2:2">
      <c r="B1480" s="68"/>
    </row>
    <row r="1481" s="64" customFormat="1" customHeight="1" spans="2:2">
      <c r="B1481" s="68"/>
    </row>
    <row r="1482" s="64" customFormat="1" customHeight="1" spans="2:2">
      <c r="B1482" s="68"/>
    </row>
    <row r="1483" s="64" customFormat="1" customHeight="1" spans="2:2">
      <c r="B1483" s="68"/>
    </row>
    <row r="1484" s="64" customFormat="1" customHeight="1" spans="2:2">
      <c r="B1484" s="68"/>
    </row>
    <row r="1485" s="64" customFormat="1" customHeight="1" spans="2:2">
      <c r="B1485" s="68"/>
    </row>
    <row r="1486" s="64" customFormat="1" customHeight="1" spans="2:2">
      <c r="B1486" s="68"/>
    </row>
    <row r="1487" s="64" customFormat="1" customHeight="1" spans="2:2">
      <c r="B1487" s="68"/>
    </row>
    <row r="1488" s="64" customFormat="1" customHeight="1" spans="2:2">
      <c r="B1488" s="68"/>
    </row>
    <row r="1489" s="64" customFormat="1" customHeight="1" spans="2:2">
      <c r="B1489" s="68"/>
    </row>
    <row r="1490" s="64" customFormat="1" customHeight="1" spans="2:2">
      <c r="B1490" s="68"/>
    </row>
    <row r="1491" s="64" customFormat="1" customHeight="1" spans="2:2">
      <c r="B1491" s="68"/>
    </row>
    <row r="1492" s="64" customFormat="1" customHeight="1" spans="2:2">
      <c r="B1492" s="68"/>
    </row>
    <row r="1493" s="64" customFormat="1" customHeight="1" spans="2:2">
      <c r="B1493" s="68"/>
    </row>
    <row r="1494" s="64" customFormat="1" customHeight="1" spans="2:2">
      <c r="B1494" s="68"/>
    </row>
    <row r="1495" s="64" customFormat="1" customHeight="1" spans="2:2">
      <c r="B1495" s="68"/>
    </row>
    <row r="1496" s="64" customFormat="1" customHeight="1" spans="2:2">
      <c r="B1496" s="68"/>
    </row>
    <row r="1497" s="64" customFormat="1" customHeight="1" spans="2:2">
      <c r="B1497" s="68"/>
    </row>
    <row r="1498" s="64" customFormat="1" customHeight="1" spans="2:2">
      <c r="B1498" s="68"/>
    </row>
    <row r="1499" s="64" customFormat="1" customHeight="1" spans="2:2">
      <c r="B1499" s="68"/>
    </row>
    <row r="1500" s="64" customFormat="1" customHeight="1" spans="2:2">
      <c r="B1500" s="68"/>
    </row>
    <row r="1501" s="64" customFormat="1" customHeight="1" spans="2:2">
      <c r="B1501" s="68"/>
    </row>
    <row r="1502" s="64" customFormat="1" customHeight="1" spans="2:2">
      <c r="B1502" s="68"/>
    </row>
    <row r="1503" s="64" customFormat="1" customHeight="1" spans="2:2">
      <c r="B1503" s="68"/>
    </row>
    <row r="1504" s="64" customFormat="1" customHeight="1" spans="2:2">
      <c r="B1504" s="68"/>
    </row>
    <row r="1505" s="64" customFormat="1" customHeight="1" spans="2:2">
      <c r="B1505" s="68"/>
    </row>
    <row r="1506" s="64" customFormat="1" customHeight="1" spans="2:2">
      <c r="B1506" s="68"/>
    </row>
    <row r="1507" s="64" customFormat="1" customHeight="1" spans="2:2">
      <c r="B1507" s="68"/>
    </row>
    <row r="1508" s="64" customFormat="1" customHeight="1" spans="2:2">
      <c r="B1508" s="68"/>
    </row>
    <row r="1509" s="64" customFormat="1" customHeight="1" spans="2:2">
      <c r="B1509" s="68"/>
    </row>
    <row r="1510" s="64" customFormat="1" customHeight="1" spans="2:2">
      <c r="B1510" s="68"/>
    </row>
    <row r="1511" s="64" customFormat="1" customHeight="1" spans="2:2">
      <c r="B1511" s="68"/>
    </row>
    <row r="1512" s="64" customFormat="1" customHeight="1" spans="2:2">
      <c r="B1512" s="68"/>
    </row>
    <row r="1513" s="64" customFormat="1" customHeight="1" spans="2:2">
      <c r="B1513" s="68"/>
    </row>
    <row r="1514" s="64" customFormat="1" customHeight="1" spans="2:2">
      <c r="B1514" s="68"/>
    </row>
    <row r="1515" s="64" customFormat="1" customHeight="1" spans="2:2">
      <c r="B1515" s="68"/>
    </row>
    <row r="1516" s="64" customFormat="1" customHeight="1" spans="2:2">
      <c r="B1516" s="68"/>
    </row>
    <row r="1517" s="64" customFormat="1" customHeight="1" spans="2:2">
      <c r="B1517" s="68"/>
    </row>
    <row r="1518" s="64" customFormat="1" customHeight="1" spans="2:2">
      <c r="B1518" s="68"/>
    </row>
    <row r="1519" s="64" customFormat="1" customHeight="1" spans="2:2">
      <c r="B1519" s="68"/>
    </row>
    <row r="1520" s="64" customFormat="1" customHeight="1" spans="2:2">
      <c r="B1520" s="68"/>
    </row>
    <row r="1521" s="64" customFormat="1" customHeight="1" spans="2:2">
      <c r="B1521" s="68"/>
    </row>
    <row r="1522" s="64" customFormat="1" customHeight="1" spans="2:2">
      <c r="B1522" s="68"/>
    </row>
    <row r="1523" s="64" customFormat="1" customHeight="1" spans="2:2">
      <c r="B1523" s="68"/>
    </row>
    <row r="1524" s="64" customFormat="1" customHeight="1" spans="2:2">
      <c r="B1524" s="68"/>
    </row>
    <row r="1525" s="64" customFormat="1" customHeight="1" spans="2:2">
      <c r="B1525" s="68"/>
    </row>
    <row r="1526" s="64" customFormat="1" customHeight="1" spans="2:2">
      <c r="B1526" s="68"/>
    </row>
    <row r="1527" s="64" customFormat="1" customHeight="1" spans="2:2">
      <c r="B1527" s="68"/>
    </row>
    <row r="1528" s="64" customFormat="1" customHeight="1" spans="2:2">
      <c r="B1528" s="68"/>
    </row>
    <row r="1529" s="64" customFormat="1" customHeight="1" spans="2:2">
      <c r="B1529" s="68"/>
    </row>
    <row r="1530" s="64" customFormat="1" customHeight="1" spans="2:2">
      <c r="B1530" s="68"/>
    </row>
    <row r="1531" s="64" customFormat="1" customHeight="1" spans="2:2">
      <c r="B1531" s="68"/>
    </row>
    <row r="1532" s="64" customFormat="1" customHeight="1" spans="2:2">
      <c r="B1532" s="68"/>
    </row>
    <row r="1533" s="64" customFormat="1" customHeight="1" spans="2:2">
      <c r="B1533" s="68"/>
    </row>
    <row r="1534" s="64" customFormat="1" customHeight="1" spans="2:2">
      <c r="B1534" s="68"/>
    </row>
    <row r="1535" s="64" customFormat="1" customHeight="1" spans="2:2">
      <c r="B1535" s="68"/>
    </row>
    <row r="1536" s="64" customFormat="1" customHeight="1" spans="2:2">
      <c r="B1536" s="68"/>
    </row>
    <row r="1537" s="64" customFormat="1" customHeight="1" spans="2:2">
      <c r="B1537" s="68"/>
    </row>
    <row r="1538" s="64" customFormat="1" customHeight="1" spans="2:2">
      <c r="B1538" s="68"/>
    </row>
    <row r="1539" s="64" customFormat="1" customHeight="1" spans="2:2">
      <c r="B1539" s="68"/>
    </row>
    <row r="1540" s="64" customFormat="1" customHeight="1" spans="2:2">
      <c r="B1540" s="68"/>
    </row>
    <row r="1541" s="64" customFormat="1" customHeight="1" spans="2:2">
      <c r="B1541" s="68"/>
    </row>
    <row r="1542" s="64" customFormat="1" customHeight="1" spans="2:2">
      <c r="B1542" s="68"/>
    </row>
    <row r="1543" s="64" customFormat="1" customHeight="1" spans="2:2">
      <c r="B1543" s="68"/>
    </row>
    <row r="1544" s="64" customFormat="1" customHeight="1" spans="2:2">
      <c r="B1544" s="68"/>
    </row>
    <row r="1545" s="64" customFormat="1" customHeight="1" spans="2:2">
      <c r="B1545" s="68"/>
    </row>
    <row r="1546" s="64" customFormat="1" customHeight="1" spans="2:2">
      <c r="B1546" s="68"/>
    </row>
    <row r="1547" s="64" customFormat="1" customHeight="1" spans="2:2">
      <c r="B1547" s="68"/>
    </row>
    <row r="1548" s="64" customFormat="1" customHeight="1" spans="2:2">
      <c r="B1548" s="68"/>
    </row>
    <row r="1549" s="64" customFormat="1" customHeight="1" spans="2:2">
      <c r="B1549" s="68"/>
    </row>
    <row r="1550" s="64" customFormat="1" customHeight="1" spans="2:2">
      <c r="B1550" s="68"/>
    </row>
    <row r="1551" s="64" customFormat="1" customHeight="1" spans="2:2">
      <c r="B1551" s="68"/>
    </row>
    <row r="1552" s="64" customFormat="1" customHeight="1" spans="2:2">
      <c r="B1552" s="68"/>
    </row>
    <row r="1553" s="64" customFormat="1" customHeight="1" spans="2:2">
      <c r="B1553" s="68"/>
    </row>
    <row r="1554" s="64" customFormat="1" customHeight="1" spans="2:2">
      <c r="B1554" s="68"/>
    </row>
    <row r="1555" s="64" customFormat="1" customHeight="1" spans="2:2">
      <c r="B1555" s="68"/>
    </row>
    <row r="1556" s="64" customFormat="1" customHeight="1" spans="2:2">
      <c r="B1556" s="68"/>
    </row>
    <row r="1557" s="64" customFormat="1" customHeight="1" spans="2:2">
      <c r="B1557" s="68"/>
    </row>
    <row r="1558" s="64" customFormat="1" customHeight="1" spans="2:2">
      <c r="B1558" s="68"/>
    </row>
    <row r="1559" s="64" customFormat="1" customHeight="1" spans="2:2">
      <c r="B1559" s="68"/>
    </row>
    <row r="1560" s="64" customFormat="1" customHeight="1" spans="2:2">
      <c r="B1560" s="68"/>
    </row>
    <row r="1561" s="64" customFormat="1" customHeight="1" spans="2:2">
      <c r="B1561" s="68"/>
    </row>
    <row r="1562" s="64" customFormat="1" customHeight="1" spans="2:2">
      <c r="B1562" s="68"/>
    </row>
    <row r="1563" s="64" customFormat="1" customHeight="1" spans="2:2">
      <c r="B1563" s="68"/>
    </row>
    <row r="1564" s="64" customFormat="1" customHeight="1" spans="2:2">
      <c r="B1564" s="68"/>
    </row>
    <row r="1565" s="64" customFormat="1" customHeight="1" spans="2:2">
      <c r="B1565" s="68"/>
    </row>
    <row r="1566" s="64" customFormat="1" customHeight="1" spans="2:2">
      <c r="B1566" s="68"/>
    </row>
    <row r="1567" s="64" customFormat="1" customHeight="1" spans="2:2">
      <c r="B1567" s="68"/>
    </row>
    <row r="1568" s="64" customFormat="1" customHeight="1" spans="2:2">
      <c r="B1568" s="68"/>
    </row>
    <row r="1569" s="64" customFormat="1" customHeight="1" spans="2:2">
      <c r="B1569" s="68"/>
    </row>
    <row r="1570" s="64" customFormat="1" customHeight="1" spans="2:2">
      <c r="B1570" s="68"/>
    </row>
    <row r="1571" s="64" customFormat="1" customHeight="1" spans="2:2">
      <c r="B1571" s="68"/>
    </row>
    <row r="1572" s="64" customFormat="1" customHeight="1" spans="2:2">
      <c r="B1572" s="68"/>
    </row>
    <row r="1573" s="64" customFormat="1" customHeight="1" spans="2:2">
      <c r="B1573" s="68"/>
    </row>
    <row r="1574" s="64" customFormat="1" customHeight="1" spans="2:2">
      <c r="B1574" s="68"/>
    </row>
    <row r="1575" s="64" customFormat="1" customHeight="1" spans="2:2">
      <c r="B1575" s="68"/>
    </row>
    <row r="1576" s="64" customFormat="1" customHeight="1" spans="2:2">
      <c r="B1576" s="68"/>
    </row>
    <row r="1577" s="64" customFormat="1" customHeight="1" spans="2:2">
      <c r="B1577" s="68"/>
    </row>
    <row r="1578" s="64" customFormat="1" customHeight="1" spans="2:2">
      <c r="B1578" s="68"/>
    </row>
    <row r="1579" s="64" customFormat="1" customHeight="1" spans="2:2">
      <c r="B1579" s="68"/>
    </row>
    <row r="1580" s="64" customFormat="1" customHeight="1" spans="2:2">
      <c r="B1580" s="68"/>
    </row>
    <row r="1581" s="64" customFormat="1" customHeight="1" spans="2:2">
      <c r="B1581" s="68"/>
    </row>
    <row r="1582" s="64" customFormat="1" customHeight="1" spans="2:2">
      <c r="B1582" s="68"/>
    </row>
    <row r="1583" s="64" customFormat="1" customHeight="1" spans="2:2">
      <c r="B1583" s="68"/>
    </row>
    <row r="1584" s="64" customFormat="1" customHeight="1" spans="2:2">
      <c r="B1584" s="68"/>
    </row>
    <row r="1585" s="64" customFormat="1" customHeight="1" spans="2:2">
      <c r="B1585" s="68"/>
    </row>
    <row r="1586" s="64" customFormat="1" customHeight="1" spans="2:2">
      <c r="B1586" s="68"/>
    </row>
    <row r="1587" s="64" customFormat="1" customHeight="1" spans="2:2">
      <c r="B1587" s="68"/>
    </row>
    <row r="1588" s="64" customFormat="1" customHeight="1" spans="2:2">
      <c r="B1588" s="68"/>
    </row>
    <row r="1589" s="64" customFormat="1" customHeight="1" spans="2:2">
      <c r="B1589" s="68"/>
    </row>
    <row r="1590" s="64" customFormat="1" customHeight="1" spans="2:2">
      <c r="B1590" s="68"/>
    </row>
    <row r="1591" s="64" customFormat="1" customHeight="1" spans="2:2">
      <c r="B1591" s="68"/>
    </row>
    <row r="1592" s="64" customFormat="1" customHeight="1" spans="2:2">
      <c r="B1592" s="68"/>
    </row>
    <row r="1593" s="64" customFormat="1" customHeight="1" spans="2:2">
      <c r="B1593" s="68"/>
    </row>
    <row r="1594" s="64" customFormat="1" customHeight="1" spans="2:2">
      <c r="B1594" s="68"/>
    </row>
    <row r="1595" s="64" customFormat="1" customHeight="1" spans="2:2">
      <c r="B1595" s="68"/>
    </row>
    <row r="1596" s="64" customFormat="1" customHeight="1" spans="2:2">
      <c r="B1596" s="68"/>
    </row>
    <row r="1597" s="64" customFormat="1" customHeight="1" spans="2:2">
      <c r="B1597" s="68"/>
    </row>
    <row r="1598" s="64" customFormat="1" customHeight="1" spans="2:2">
      <c r="B1598" s="68"/>
    </row>
    <row r="1599" s="64" customFormat="1" customHeight="1" spans="2:2">
      <c r="B1599" s="68"/>
    </row>
    <row r="1600" s="64" customFormat="1" customHeight="1" spans="2:2">
      <c r="B1600" s="68"/>
    </row>
    <row r="1601" s="64" customFormat="1" customHeight="1" spans="2:2">
      <c r="B1601" s="68"/>
    </row>
    <row r="1602" s="64" customFormat="1" customHeight="1" spans="2:2">
      <c r="B1602" s="68"/>
    </row>
    <row r="1603" s="64" customFormat="1" customHeight="1" spans="2:2">
      <c r="B1603" s="68"/>
    </row>
    <row r="1604" s="64" customFormat="1" customHeight="1" spans="2:2">
      <c r="B1604" s="68"/>
    </row>
    <row r="1605" s="64" customFormat="1" customHeight="1" spans="2:2">
      <c r="B1605" s="68"/>
    </row>
    <row r="1606" s="64" customFormat="1" customHeight="1" spans="2:2">
      <c r="B1606" s="68"/>
    </row>
    <row r="1607" s="64" customFormat="1" customHeight="1" spans="2:2">
      <c r="B1607" s="68"/>
    </row>
    <row r="1608" s="64" customFormat="1" customHeight="1" spans="2:2">
      <c r="B1608" s="68"/>
    </row>
    <row r="1609" s="64" customFormat="1" customHeight="1" spans="2:2">
      <c r="B1609" s="68"/>
    </row>
    <row r="1610" s="64" customFormat="1" customHeight="1" spans="2:2">
      <c r="B1610" s="68"/>
    </row>
    <row r="1611" s="64" customFormat="1" customHeight="1" spans="2:2">
      <c r="B1611" s="68"/>
    </row>
    <row r="1612" s="64" customFormat="1" customHeight="1" spans="2:2">
      <c r="B1612" s="68"/>
    </row>
    <row r="1613" s="64" customFormat="1" customHeight="1" spans="2:2">
      <c r="B1613" s="68"/>
    </row>
    <row r="1614" s="64" customFormat="1" customHeight="1" spans="2:2">
      <c r="B1614" s="68"/>
    </row>
    <row r="1615" s="64" customFormat="1" customHeight="1" spans="2:2">
      <c r="B1615" s="68"/>
    </row>
    <row r="1616" s="64" customFormat="1" customHeight="1" spans="2:2">
      <c r="B1616" s="68"/>
    </row>
    <row r="1617" s="64" customFormat="1" customHeight="1" spans="2:2">
      <c r="B1617" s="68"/>
    </row>
    <row r="1618" s="64" customFormat="1" customHeight="1" spans="2:2">
      <c r="B1618" s="68"/>
    </row>
    <row r="1619" s="64" customFormat="1" customHeight="1" spans="2:2">
      <c r="B1619" s="68"/>
    </row>
    <row r="1620" s="64" customFormat="1" customHeight="1" spans="2:2">
      <c r="B1620" s="68"/>
    </row>
    <row r="1621" s="64" customFormat="1" customHeight="1" spans="2:2">
      <c r="B1621" s="68"/>
    </row>
    <row r="1622" s="64" customFormat="1" customHeight="1" spans="2:2">
      <c r="B1622" s="68"/>
    </row>
    <row r="1623" s="64" customFormat="1" customHeight="1" spans="2:2">
      <c r="B1623" s="68"/>
    </row>
    <row r="1624" s="64" customFormat="1" customHeight="1" spans="2:2">
      <c r="B1624" s="68"/>
    </row>
    <row r="1625" s="64" customFormat="1" customHeight="1" spans="2:2">
      <c r="B1625" s="68"/>
    </row>
    <row r="1626" s="64" customFormat="1" customHeight="1" spans="2:2">
      <c r="B1626" s="68"/>
    </row>
    <row r="1627" s="64" customFormat="1" customHeight="1" spans="2:2">
      <c r="B1627" s="68"/>
    </row>
    <row r="1628" s="64" customFormat="1" customHeight="1" spans="2:2">
      <c r="B1628" s="68"/>
    </row>
    <row r="1629" s="64" customFormat="1" customHeight="1" spans="2:2">
      <c r="B1629" s="68"/>
    </row>
    <row r="1630" s="64" customFormat="1" customHeight="1" spans="2:2">
      <c r="B1630" s="68"/>
    </row>
    <row r="1631" s="64" customFormat="1" customHeight="1" spans="2:2">
      <c r="B1631" s="68"/>
    </row>
    <row r="1632" s="64" customFormat="1" customHeight="1" spans="2:2">
      <c r="B1632" s="68"/>
    </row>
    <row r="1633" s="64" customFormat="1" customHeight="1" spans="2:2">
      <c r="B1633" s="68"/>
    </row>
    <row r="1634" s="64" customFormat="1" customHeight="1" spans="2:2">
      <c r="B1634" s="68"/>
    </row>
    <row r="1635" s="64" customFormat="1" customHeight="1" spans="2:2">
      <c r="B1635" s="68"/>
    </row>
    <row r="1636" s="64" customFormat="1" customHeight="1" spans="2:2">
      <c r="B1636" s="68"/>
    </row>
    <row r="1637" s="64" customFormat="1" customHeight="1" spans="2:2">
      <c r="B1637" s="68"/>
    </row>
    <row r="1638" s="64" customFormat="1" customHeight="1" spans="2:2">
      <c r="B1638" s="68"/>
    </row>
    <row r="1639" s="64" customFormat="1" customHeight="1" spans="2:2">
      <c r="B1639" s="68"/>
    </row>
    <row r="1640" s="64" customFormat="1" customHeight="1" spans="2:2">
      <c r="B1640" s="68"/>
    </row>
    <row r="1641" s="64" customFormat="1" customHeight="1" spans="2:2">
      <c r="B1641" s="68"/>
    </row>
    <row r="1642" s="64" customFormat="1" customHeight="1" spans="2:2">
      <c r="B1642" s="68"/>
    </row>
    <row r="1643" s="64" customFormat="1" customHeight="1" spans="2:2">
      <c r="B1643" s="68"/>
    </row>
    <row r="1644" s="64" customFormat="1" customHeight="1" spans="2:2">
      <c r="B1644" s="68"/>
    </row>
    <row r="1645" s="64" customFormat="1" customHeight="1" spans="2:2">
      <c r="B1645" s="68"/>
    </row>
    <row r="1646" s="64" customFormat="1" customHeight="1" spans="2:2">
      <c r="B1646" s="68"/>
    </row>
    <row r="1647" s="64" customFormat="1" customHeight="1" spans="2:2">
      <c r="B1647" s="68"/>
    </row>
    <row r="1648" s="64" customFormat="1" customHeight="1" spans="2:2">
      <c r="B1648" s="68"/>
    </row>
    <row r="1649" s="64" customFormat="1" customHeight="1" spans="2:2">
      <c r="B1649" s="68"/>
    </row>
    <row r="1650" s="64" customFormat="1" customHeight="1" spans="2:2">
      <c r="B1650" s="68"/>
    </row>
    <row r="1651" s="64" customFormat="1" customHeight="1" spans="2:2">
      <c r="B1651" s="68"/>
    </row>
    <row r="1652" s="64" customFormat="1" customHeight="1" spans="2:2">
      <c r="B1652" s="68"/>
    </row>
    <row r="1653" s="64" customFormat="1" customHeight="1" spans="2:2">
      <c r="B1653" s="68"/>
    </row>
    <row r="1654" s="64" customFormat="1" customHeight="1" spans="2:2">
      <c r="B1654" s="68"/>
    </row>
    <row r="1655" s="64" customFormat="1" customHeight="1" spans="2:2">
      <c r="B1655" s="68"/>
    </row>
    <row r="1656" s="64" customFormat="1" customHeight="1" spans="2:2">
      <c r="B1656" s="68"/>
    </row>
    <row r="1657" s="64" customFormat="1" customHeight="1" spans="2:2">
      <c r="B1657" s="68"/>
    </row>
    <row r="1658" s="64" customFormat="1" customHeight="1" spans="2:2">
      <c r="B1658" s="68"/>
    </row>
    <row r="1659" s="64" customFormat="1" customHeight="1" spans="2:2">
      <c r="B1659" s="68"/>
    </row>
    <row r="1660" s="64" customFormat="1" customHeight="1" spans="2:2">
      <c r="B1660" s="68"/>
    </row>
    <row r="1661" s="64" customFormat="1" customHeight="1" spans="2:2">
      <c r="B1661" s="68"/>
    </row>
    <row r="1662" s="64" customFormat="1" customHeight="1" spans="2:2">
      <c r="B1662" s="68"/>
    </row>
    <row r="1663" s="64" customFormat="1" customHeight="1" spans="2:2">
      <c r="B1663" s="68"/>
    </row>
    <row r="1664" s="64" customFormat="1" customHeight="1" spans="2:2">
      <c r="B1664" s="68"/>
    </row>
    <row r="1665" s="64" customFormat="1" customHeight="1" spans="2:2">
      <c r="B1665" s="68"/>
    </row>
    <row r="1666" s="64" customFormat="1" customHeight="1" spans="2:2">
      <c r="B1666" s="68"/>
    </row>
    <row r="1667" s="64" customFormat="1" customHeight="1" spans="2:2">
      <c r="B1667" s="68"/>
    </row>
    <row r="1668" s="64" customFormat="1" customHeight="1" spans="2:2">
      <c r="B1668" s="68"/>
    </row>
    <row r="1669" s="64" customFormat="1" customHeight="1" spans="2:2">
      <c r="B1669" s="68"/>
    </row>
    <row r="1670" s="64" customFormat="1" customHeight="1" spans="2:2">
      <c r="B1670" s="68"/>
    </row>
    <row r="1671" s="64" customFormat="1" customHeight="1" spans="2:2">
      <c r="B1671" s="68"/>
    </row>
    <row r="1672" s="64" customFormat="1" customHeight="1" spans="2:2">
      <c r="B1672" s="68"/>
    </row>
    <row r="1673" s="64" customFormat="1" customHeight="1" spans="2:2">
      <c r="B1673" s="68"/>
    </row>
    <row r="1674" s="64" customFormat="1" customHeight="1" spans="2:2">
      <c r="B1674" s="68"/>
    </row>
    <row r="1675" s="64" customFormat="1" customHeight="1" spans="2:2">
      <c r="B1675" s="68"/>
    </row>
    <row r="1676" s="64" customFormat="1" customHeight="1" spans="2:2">
      <c r="B1676" s="68"/>
    </row>
    <row r="1677" s="64" customFormat="1" customHeight="1" spans="2:2">
      <c r="B1677" s="68"/>
    </row>
    <row r="1678" s="64" customFormat="1" customHeight="1" spans="2:2">
      <c r="B1678" s="68"/>
    </row>
    <row r="1679" s="64" customFormat="1" customHeight="1" spans="2:2">
      <c r="B1679" s="68"/>
    </row>
    <row r="1680" s="64" customFormat="1" customHeight="1" spans="2:2">
      <c r="B1680" s="68"/>
    </row>
    <row r="1681" s="64" customFormat="1" customHeight="1" spans="2:2">
      <c r="B1681" s="68"/>
    </row>
    <row r="1682" s="64" customFormat="1" customHeight="1" spans="2:2">
      <c r="B1682" s="68"/>
    </row>
    <row r="1683" s="64" customFormat="1" customHeight="1" spans="2:2">
      <c r="B1683" s="68"/>
    </row>
    <row r="1684" s="64" customFormat="1" customHeight="1" spans="2:2">
      <c r="B1684" s="68"/>
    </row>
    <row r="1685" s="64" customFormat="1" customHeight="1" spans="2:2">
      <c r="B1685" s="68"/>
    </row>
    <row r="1686" s="64" customFormat="1" customHeight="1" spans="2:2">
      <c r="B1686" s="68"/>
    </row>
    <row r="1687" s="64" customFormat="1" customHeight="1" spans="2:2">
      <c r="B1687" s="68"/>
    </row>
    <row r="1688" s="64" customFormat="1" customHeight="1" spans="2:2">
      <c r="B1688" s="68"/>
    </row>
    <row r="1689" s="64" customFormat="1" customHeight="1" spans="2:2">
      <c r="B1689" s="68"/>
    </row>
    <row r="1690" s="64" customFormat="1" customHeight="1" spans="2:2">
      <c r="B1690" s="68"/>
    </row>
    <row r="1691" s="64" customFormat="1" customHeight="1" spans="2:2">
      <c r="B1691" s="68"/>
    </row>
    <row r="1692" s="64" customFormat="1" customHeight="1" spans="2:2">
      <c r="B1692" s="68"/>
    </row>
    <row r="1693" s="64" customFormat="1" customHeight="1" spans="2:2">
      <c r="B1693" s="68"/>
    </row>
    <row r="1694" s="64" customFormat="1" customHeight="1" spans="2:2">
      <c r="B1694" s="68"/>
    </row>
    <row r="1695" s="64" customFormat="1" customHeight="1" spans="2:2">
      <c r="B1695" s="68"/>
    </row>
    <row r="1696" s="64" customFormat="1" customHeight="1" spans="2:2">
      <c r="B1696" s="68"/>
    </row>
    <row r="1697" s="64" customFormat="1" customHeight="1" spans="2:2">
      <c r="B1697" s="68"/>
    </row>
    <row r="1698" s="64" customFormat="1" customHeight="1" spans="2:2">
      <c r="B1698" s="68"/>
    </row>
    <row r="1699" s="64" customFormat="1" customHeight="1" spans="2:2">
      <c r="B1699" s="68"/>
    </row>
    <row r="1700" s="64" customFormat="1" customHeight="1" spans="2:2">
      <c r="B1700" s="68"/>
    </row>
    <row r="1701" s="64" customFormat="1" customHeight="1" spans="2:2">
      <c r="B1701" s="68"/>
    </row>
    <row r="1702" s="64" customFormat="1" customHeight="1" spans="2:2">
      <c r="B1702" s="68"/>
    </row>
    <row r="1703" s="64" customFormat="1" customHeight="1" spans="2:2">
      <c r="B1703" s="68"/>
    </row>
    <row r="1704" s="64" customFormat="1" customHeight="1" spans="2:2">
      <c r="B1704" s="68"/>
    </row>
    <row r="1705" s="64" customFormat="1" customHeight="1" spans="2:2">
      <c r="B1705" s="68"/>
    </row>
    <row r="1706" s="64" customFormat="1" customHeight="1" spans="2:2">
      <c r="B1706" s="68"/>
    </row>
    <row r="1707" s="64" customFormat="1" customHeight="1" spans="2:2">
      <c r="B1707" s="68"/>
    </row>
    <row r="1708" s="64" customFormat="1" customHeight="1" spans="2:2">
      <c r="B1708" s="68"/>
    </row>
    <row r="1709" s="64" customFormat="1" customHeight="1" spans="2:2">
      <c r="B1709" s="68"/>
    </row>
    <row r="1710" s="64" customFormat="1" customHeight="1" spans="2:2">
      <c r="B1710" s="68"/>
    </row>
    <row r="1711" s="64" customFormat="1" customHeight="1" spans="2:2">
      <c r="B1711" s="68"/>
    </row>
    <row r="1712" s="64" customFormat="1" customHeight="1" spans="2:2">
      <c r="B1712" s="68"/>
    </row>
    <row r="1713" s="64" customFormat="1" customHeight="1" spans="2:2">
      <c r="B1713" s="68"/>
    </row>
    <row r="1714" s="64" customFormat="1" customHeight="1" spans="2:2">
      <c r="B1714" s="68"/>
    </row>
    <row r="1715" s="64" customFormat="1" customHeight="1" spans="2:2">
      <c r="B1715" s="68"/>
    </row>
    <row r="1716" s="64" customFormat="1" customHeight="1" spans="2:2">
      <c r="B1716" s="68"/>
    </row>
    <row r="1717" s="64" customFormat="1" customHeight="1" spans="2:2">
      <c r="B1717" s="68"/>
    </row>
    <row r="1718" s="64" customFormat="1" customHeight="1" spans="2:2">
      <c r="B1718" s="68"/>
    </row>
    <row r="1719" s="64" customFormat="1" customHeight="1" spans="2:2">
      <c r="B1719" s="68"/>
    </row>
    <row r="1720" s="64" customFormat="1" customHeight="1" spans="2:2">
      <c r="B1720" s="68"/>
    </row>
    <row r="1721" s="64" customFormat="1" customHeight="1" spans="2:2">
      <c r="B1721" s="68"/>
    </row>
    <row r="1722" s="64" customFormat="1" customHeight="1" spans="2:2">
      <c r="B1722" s="68"/>
    </row>
    <row r="1723" s="64" customFormat="1" customHeight="1" spans="2:2">
      <c r="B1723" s="68"/>
    </row>
    <row r="1724" s="64" customFormat="1" customHeight="1" spans="2:2">
      <c r="B1724" s="68"/>
    </row>
    <row r="1725" s="64" customFormat="1" customHeight="1" spans="2:2">
      <c r="B1725" s="68"/>
    </row>
    <row r="1726" s="64" customFormat="1" customHeight="1" spans="2:2">
      <c r="B1726" s="68"/>
    </row>
    <row r="1727" s="64" customFormat="1" customHeight="1" spans="2:2">
      <c r="B1727" s="68"/>
    </row>
    <row r="1728" s="64" customFormat="1" customHeight="1" spans="2:2">
      <c r="B1728" s="68"/>
    </row>
    <row r="1729" s="64" customFormat="1" customHeight="1" spans="2:2">
      <c r="B1729" s="68"/>
    </row>
    <row r="1730" s="64" customFormat="1" customHeight="1" spans="2:2">
      <c r="B1730" s="68"/>
    </row>
    <row r="1731" s="64" customFormat="1" customHeight="1" spans="2:2">
      <c r="B1731" s="68"/>
    </row>
    <row r="1732" s="64" customFormat="1" customHeight="1" spans="2:2">
      <c r="B1732" s="68"/>
    </row>
    <row r="1733" s="64" customFormat="1" customHeight="1" spans="2:2">
      <c r="B1733" s="68"/>
    </row>
    <row r="1734" s="64" customFormat="1" customHeight="1" spans="2:2">
      <c r="B1734" s="68"/>
    </row>
    <row r="1735" s="64" customFormat="1" customHeight="1" spans="2:2">
      <c r="B1735" s="68"/>
    </row>
    <row r="1736" s="64" customFormat="1" customHeight="1" spans="2:2">
      <c r="B1736" s="68"/>
    </row>
    <row r="1737" s="64" customFormat="1" customHeight="1" spans="2:2">
      <c r="B1737" s="68"/>
    </row>
    <row r="1738" s="64" customFormat="1" customHeight="1" spans="2:2">
      <c r="B1738" s="68"/>
    </row>
    <row r="1739" s="64" customFormat="1" customHeight="1" spans="2:2">
      <c r="B1739" s="68"/>
    </row>
    <row r="1740" s="64" customFormat="1" customHeight="1" spans="2:2">
      <c r="B1740" s="68"/>
    </row>
    <row r="1741" s="64" customFormat="1" customHeight="1" spans="2:2">
      <c r="B1741" s="68"/>
    </row>
    <row r="1742" s="64" customFormat="1" customHeight="1" spans="2:2">
      <c r="B1742" s="68"/>
    </row>
    <row r="1743" s="64" customFormat="1" customHeight="1" spans="2:2">
      <c r="B1743" s="68"/>
    </row>
    <row r="1744" s="64" customFormat="1" customHeight="1" spans="2:2">
      <c r="B1744" s="68"/>
    </row>
    <row r="1745" s="64" customFormat="1" customHeight="1" spans="2:2">
      <c r="B1745" s="68"/>
    </row>
    <row r="1746" s="64" customFormat="1" customHeight="1" spans="2:2">
      <c r="B1746" s="68"/>
    </row>
    <row r="1747" s="64" customFormat="1" customHeight="1" spans="2:2">
      <c r="B1747" s="68"/>
    </row>
    <row r="1748" s="64" customFormat="1" customHeight="1" spans="2:2">
      <c r="B1748" s="68"/>
    </row>
    <row r="1749" s="64" customFormat="1" customHeight="1" spans="2:2">
      <c r="B1749" s="68"/>
    </row>
    <row r="1750" s="64" customFormat="1" customHeight="1" spans="2:2">
      <c r="B1750" s="68"/>
    </row>
    <row r="1751" s="64" customFormat="1" customHeight="1" spans="2:2">
      <c r="B1751" s="68"/>
    </row>
    <row r="1752" s="64" customFormat="1" customHeight="1" spans="2:2">
      <c r="B1752" s="68"/>
    </row>
    <row r="1753" s="64" customFormat="1" customHeight="1" spans="2:2">
      <c r="B1753" s="68"/>
    </row>
    <row r="1754" s="64" customFormat="1" customHeight="1" spans="2:2">
      <c r="B1754" s="68"/>
    </row>
    <row r="1755" s="64" customFormat="1" customHeight="1" spans="2:2">
      <c r="B1755" s="68"/>
    </row>
    <row r="1756" s="64" customFormat="1" customHeight="1" spans="2:2">
      <c r="B1756" s="68"/>
    </row>
    <row r="1757" s="64" customFormat="1" customHeight="1" spans="2:2">
      <c r="B1757" s="68"/>
    </row>
    <row r="1758" s="64" customFormat="1" customHeight="1" spans="2:2">
      <c r="B1758" s="68"/>
    </row>
    <row r="1759" s="64" customFormat="1" customHeight="1" spans="2:2">
      <c r="B1759" s="68"/>
    </row>
    <row r="1760" s="64" customFormat="1" customHeight="1" spans="2:2">
      <c r="B1760" s="68"/>
    </row>
    <row r="1761" s="64" customFormat="1" customHeight="1" spans="2:2">
      <c r="B1761" s="68"/>
    </row>
    <row r="1762" s="64" customFormat="1" customHeight="1" spans="2:2">
      <c r="B1762" s="68"/>
    </row>
    <row r="1763" s="64" customFormat="1" customHeight="1" spans="2:2">
      <c r="B1763" s="68"/>
    </row>
    <row r="1764" s="64" customFormat="1" customHeight="1" spans="2:2">
      <c r="B1764" s="68"/>
    </row>
    <row r="1765" s="64" customFormat="1" customHeight="1" spans="2:2">
      <c r="B1765" s="68"/>
    </row>
    <row r="1766" s="64" customFormat="1" customHeight="1" spans="2:2">
      <c r="B1766" s="68"/>
    </row>
    <row r="1767" s="64" customFormat="1" customHeight="1" spans="2:2">
      <c r="B1767" s="68"/>
    </row>
    <row r="1768" s="64" customFormat="1" customHeight="1" spans="2:2">
      <c r="B1768" s="68"/>
    </row>
    <row r="1769" s="64" customFormat="1" customHeight="1" spans="2:2">
      <c r="B1769" s="68"/>
    </row>
    <row r="1770" s="64" customFormat="1" customHeight="1" spans="2:2">
      <c r="B1770" s="68"/>
    </row>
    <row r="1771" s="64" customFormat="1" customHeight="1" spans="2:2">
      <c r="B1771" s="68"/>
    </row>
    <row r="1772" s="64" customFormat="1" customHeight="1" spans="2:2">
      <c r="B1772" s="68"/>
    </row>
    <row r="1773" s="64" customFormat="1" customHeight="1" spans="2:2">
      <c r="B1773" s="68"/>
    </row>
    <row r="1774" s="64" customFormat="1" customHeight="1" spans="2:2">
      <c r="B1774" s="68"/>
    </row>
    <row r="1775" s="64" customFormat="1" customHeight="1" spans="2:2">
      <c r="B1775" s="68"/>
    </row>
    <row r="1776" s="64" customFormat="1" customHeight="1" spans="2:2">
      <c r="B1776" s="68"/>
    </row>
    <row r="1777" s="64" customFormat="1" customHeight="1" spans="2:2">
      <c r="B1777" s="68"/>
    </row>
    <row r="1778" s="64" customFormat="1" customHeight="1" spans="2:2">
      <c r="B1778" s="68"/>
    </row>
    <row r="1779" s="64" customFormat="1" customHeight="1" spans="2:2">
      <c r="B1779" s="68"/>
    </row>
    <row r="1780" s="64" customFormat="1" customHeight="1" spans="2:2">
      <c r="B1780" s="68"/>
    </row>
    <row r="1781" s="64" customFormat="1" customHeight="1" spans="2:2">
      <c r="B1781" s="68"/>
    </row>
    <row r="1782" s="64" customFormat="1" customHeight="1" spans="2:2">
      <c r="B1782" s="68"/>
    </row>
    <row r="1783" s="64" customFormat="1" customHeight="1" spans="2:2">
      <c r="B1783" s="68"/>
    </row>
    <row r="1784" s="64" customFormat="1" customHeight="1" spans="2:2">
      <c r="B1784" s="68"/>
    </row>
    <row r="1785" s="64" customFormat="1" customHeight="1" spans="2:2">
      <c r="B1785" s="68"/>
    </row>
    <row r="1786" s="64" customFormat="1" customHeight="1" spans="2:2">
      <c r="B1786" s="68"/>
    </row>
    <row r="1787" s="64" customFormat="1" customHeight="1" spans="2:2">
      <c r="B1787" s="68"/>
    </row>
    <row r="1788" s="64" customFormat="1" customHeight="1" spans="2:2">
      <c r="B1788" s="68"/>
    </row>
    <row r="1789" s="64" customFormat="1" customHeight="1" spans="2:2">
      <c r="B1789" s="68"/>
    </row>
    <row r="1790" s="64" customFormat="1" customHeight="1" spans="2:2">
      <c r="B1790" s="68"/>
    </row>
    <row r="1791" s="64" customFormat="1" customHeight="1" spans="2:2">
      <c r="B1791" s="68"/>
    </row>
    <row r="1792" s="64" customFormat="1" customHeight="1" spans="2:2">
      <c r="B1792" s="68"/>
    </row>
    <row r="1793" s="64" customFormat="1" customHeight="1" spans="2:2">
      <c r="B1793" s="68"/>
    </row>
    <row r="1794" s="64" customFormat="1" customHeight="1" spans="2:2">
      <c r="B1794" s="68"/>
    </row>
    <row r="1795" s="64" customFormat="1" customHeight="1" spans="2:2">
      <c r="B1795" s="68"/>
    </row>
    <row r="1796" s="64" customFormat="1" customHeight="1" spans="2:2">
      <c r="B1796" s="68"/>
    </row>
    <row r="1797" s="64" customFormat="1" customHeight="1" spans="2:2">
      <c r="B1797" s="68"/>
    </row>
    <row r="1798" s="64" customFormat="1" customHeight="1" spans="2:2">
      <c r="B1798" s="68"/>
    </row>
    <row r="1799" s="64" customFormat="1" customHeight="1" spans="2:2">
      <c r="B1799" s="68"/>
    </row>
    <row r="1800" s="64" customFormat="1" customHeight="1" spans="2:2">
      <c r="B1800" s="68"/>
    </row>
    <row r="1801" s="64" customFormat="1" customHeight="1" spans="2:2">
      <c r="B1801" s="68"/>
    </row>
    <row r="1802" s="64" customFormat="1" customHeight="1" spans="2:2">
      <c r="B1802" s="68"/>
    </row>
    <row r="1803" s="64" customFormat="1" customHeight="1" spans="2:2">
      <c r="B1803" s="68"/>
    </row>
    <row r="1804" s="64" customFormat="1" customHeight="1" spans="2:2">
      <c r="B1804" s="68"/>
    </row>
    <row r="1805" s="64" customFormat="1" customHeight="1" spans="2:2">
      <c r="B1805" s="68"/>
    </row>
    <row r="1806" s="64" customFormat="1" customHeight="1" spans="2:2">
      <c r="B1806" s="68"/>
    </row>
    <row r="1807" s="64" customFormat="1" customHeight="1" spans="2:2">
      <c r="B1807" s="68"/>
    </row>
    <row r="1808" s="64" customFormat="1" customHeight="1" spans="2:2">
      <c r="B1808" s="68"/>
    </row>
    <row r="1809" s="64" customFormat="1" customHeight="1" spans="2:2">
      <c r="B1809" s="68"/>
    </row>
    <row r="1810" s="64" customFormat="1" customHeight="1" spans="2:2">
      <c r="B1810" s="68"/>
    </row>
    <row r="1811" s="64" customFormat="1" customHeight="1" spans="2:2">
      <c r="B1811" s="68"/>
    </row>
    <row r="1812" s="64" customFormat="1" customHeight="1" spans="2:2">
      <c r="B1812" s="68"/>
    </row>
    <row r="1813" s="64" customFormat="1" customHeight="1" spans="2:2">
      <c r="B1813" s="68"/>
    </row>
    <row r="1814" s="64" customFormat="1" customHeight="1" spans="2:2">
      <c r="B1814" s="68"/>
    </row>
    <row r="1815" s="64" customFormat="1" customHeight="1" spans="2:2">
      <c r="B1815" s="68"/>
    </row>
    <row r="1816" s="64" customFormat="1" customHeight="1" spans="2:2">
      <c r="B1816" s="68"/>
    </row>
    <row r="1817" s="64" customFormat="1" customHeight="1" spans="2:2">
      <c r="B1817" s="68"/>
    </row>
    <row r="1818" s="64" customFormat="1" customHeight="1" spans="2:2">
      <c r="B1818" s="68"/>
    </row>
    <row r="1819" s="64" customFormat="1" customHeight="1" spans="2:2">
      <c r="B1819" s="68"/>
    </row>
    <row r="1820" s="64" customFormat="1" customHeight="1" spans="2:2">
      <c r="B1820" s="68"/>
    </row>
    <row r="1821" s="64" customFormat="1" customHeight="1" spans="2:2">
      <c r="B1821" s="68"/>
    </row>
    <row r="1822" s="64" customFormat="1" customHeight="1" spans="2:2">
      <c r="B1822" s="68"/>
    </row>
    <row r="1823" s="64" customFormat="1" customHeight="1" spans="2:2">
      <c r="B1823" s="68"/>
    </row>
    <row r="1824" s="64" customFormat="1" customHeight="1" spans="2:2">
      <c r="B1824" s="68"/>
    </row>
    <row r="1825" s="64" customFormat="1" customHeight="1" spans="2:2">
      <c r="B1825" s="68"/>
    </row>
    <row r="1826" s="64" customFormat="1" customHeight="1" spans="2:2">
      <c r="B1826" s="68"/>
    </row>
    <row r="1827" s="64" customFormat="1" customHeight="1" spans="2:2">
      <c r="B1827" s="68"/>
    </row>
    <row r="1828" s="64" customFormat="1" customHeight="1" spans="2:2">
      <c r="B1828" s="68"/>
    </row>
    <row r="1829" s="64" customFormat="1" customHeight="1" spans="2:2">
      <c r="B1829" s="68"/>
    </row>
    <row r="1830" s="64" customFormat="1" customHeight="1" spans="2:2">
      <c r="B1830" s="68"/>
    </row>
    <row r="1831" s="64" customFormat="1" customHeight="1" spans="2:2">
      <c r="B1831" s="68"/>
    </row>
    <row r="1832" s="64" customFormat="1" customHeight="1" spans="2:2">
      <c r="B1832" s="68"/>
    </row>
    <row r="1833" s="64" customFormat="1" customHeight="1" spans="2:2">
      <c r="B1833" s="68"/>
    </row>
    <row r="1834" s="64" customFormat="1" customHeight="1" spans="2:2">
      <c r="B1834" s="68"/>
    </row>
    <row r="1835" s="64" customFormat="1" customHeight="1" spans="2:2">
      <c r="B1835" s="68"/>
    </row>
    <row r="1836" s="64" customFormat="1" customHeight="1" spans="2:2">
      <c r="B1836" s="68"/>
    </row>
    <row r="1837" s="64" customFormat="1" customHeight="1" spans="2:2">
      <c r="B1837" s="68"/>
    </row>
    <row r="1838" s="64" customFormat="1" customHeight="1" spans="2:2">
      <c r="B1838" s="68"/>
    </row>
    <row r="1839" s="64" customFormat="1" customHeight="1" spans="2:2">
      <c r="B1839" s="68"/>
    </row>
    <row r="1840" s="64" customFormat="1" customHeight="1" spans="2:2">
      <c r="B1840" s="68"/>
    </row>
    <row r="1841" s="64" customFormat="1" customHeight="1" spans="2:2">
      <c r="B1841" s="68"/>
    </row>
    <row r="1842" s="64" customFormat="1" customHeight="1" spans="2:2">
      <c r="B1842" s="68"/>
    </row>
    <row r="1843" s="64" customFormat="1" customHeight="1" spans="2:2">
      <c r="B1843" s="68"/>
    </row>
    <row r="1844" s="64" customFormat="1" customHeight="1" spans="2:2">
      <c r="B1844" s="68"/>
    </row>
    <row r="1845" s="64" customFormat="1" customHeight="1" spans="2:2">
      <c r="B1845" s="68"/>
    </row>
    <row r="1846" s="64" customFormat="1" customHeight="1" spans="2:2">
      <c r="B1846" s="68"/>
    </row>
    <row r="1847" s="64" customFormat="1" customHeight="1" spans="2:2">
      <c r="B1847" s="68"/>
    </row>
    <row r="1848" s="64" customFormat="1" customHeight="1" spans="2:2">
      <c r="B1848" s="68"/>
    </row>
    <row r="1849" s="64" customFormat="1" customHeight="1" spans="2:2">
      <c r="B1849" s="68"/>
    </row>
    <row r="1850" s="64" customFormat="1" customHeight="1" spans="2:2">
      <c r="B1850" s="68"/>
    </row>
    <row r="1851" s="64" customFormat="1" customHeight="1" spans="2:2">
      <c r="B1851" s="68"/>
    </row>
    <row r="1852" s="64" customFormat="1" customHeight="1" spans="2:2">
      <c r="B1852" s="68"/>
    </row>
    <row r="1853" s="64" customFormat="1" customHeight="1" spans="2:2">
      <c r="B1853" s="68"/>
    </row>
    <row r="1854" s="64" customFormat="1" customHeight="1" spans="2:2">
      <c r="B1854" s="68"/>
    </row>
    <row r="1855" s="64" customFormat="1" customHeight="1" spans="2:2">
      <c r="B1855" s="68"/>
    </row>
    <row r="1856" s="64" customFormat="1" customHeight="1" spans="2:2">
      <c r="B1856" s="68"/>
    </row>
    <row r="1857" s="64" customFormat="1" customHeight="1" spans="2:2">
      <c r="B1857" s="68"/>
    </row>
    <row r="1858" s="64" customFormat="1" customHeight="1" spans="2:2">
      <c r="B1858" s="68"/>
    </row>
    <row r="1859" s="64" customFormat="1" customHeight="1" spans="2:2">
      <c r="B1859" s="68"/>
    </row>
    <row r="1860" s="64" customFormat="1" customHeight="1" spans="2:2">
      <c r="B1860" s="68"/>
    </row>
    <row r="1861" s="64" customFormat="1" customHeight="1" spans="2:2">
      <c r="B1861" s="68"/>
    </row>
    <row r="1862" s="64" customFormat="1" customHeight="1" spans="2:2">
      <c r="B1862" s="68"/>
    </row>
    <row r="1863" s="64" customFormat="1" customHeight="1" spans="2:2">
      <c r="B1863" s="68"/>
    </row>
    <row r="1864" s="64" customFormat="1" customHeight="1" spans="2:2">
      <c r="B1864" s="68"/>
    </row>
    <row r="1865" s="64" customFormat="1" customHeight="1" spans="2:2">
      <c r="B1865" s="68"/>
    </row>
    <row r="1866" s="64" customFormat="1" customHeight="1" spans="2:2">
      <c r="B1866" s="68"/>
    </row>
    <row r="1867" s="64" customFormat="1" customHeight="1" spans="2:2">
      <c r="B1867" s="68"/>
    </row>
    <row r="1868" s="64" customFormat="1" customHeight="1" spans="2:2">
      <c r="B1868" s="68"/>
    </row>
    <row r="1869" s="64" customFormat="1" customHeight="1" spans="2:2">
      <c r="B1869" s="68"/>
    </row>
    <row r="1870" s="64" customFormat="1" customHeight="1" spans="2:2">
      <c r="B1870" s="68"/>
    </row>
    <row r="1871" s="64" customFormat="1" customHeight="1" spans="2:2">
      <c r="B1871" s="68"/>
    </row>
    <row r="1872" s="64" customFormat="1" customHeight="1" spans="2:2">
      <c r="B1872" s="68"/>
    </row>
    <row r="1873" s="64" customFormat="1" customHeight="1" spans="2:2">
      <c r="B1873" s="68"/>
    </row>
    <row r="1874" s="64" customFormat="1" customHeight="1" spans="2:2">
      <c r="B1874" s="68"/>
    </row>
    <row r="1875" s="64" customFormat="1" customHeight="1" spans="2:2">
      <c r="B1875" s="68"/>
    </row>
    <row r="1876" s="64" customFormat="1" customHeight="1" spans="2:2">
      <c r="B1876" s="68"/>
    </row>
    <row r="1877" s="64" customFormat="1" customHeight="1" spans="2:2">
      <c r="B1877" s="68"/>
    </row>
    <row r="1878" s="64" customFormat="1" customHeight="1" spans="2:2">
      <c r="B1878" s="68"/>
    </row>
    <row r="1879" s="64" customFormat="1" customHeight="1" spans="2:2">
      <c r="B1879" s="68"/>
    </row>
    <row r="1880" s="64" customFormat="1" customHeight="1" spans="2:2">
      <c r="B1880" s="68"/>
    </row>
    <row r="1881" s="64" customFormat="1" customHeight="1" spans="2:2">
      <c r="B1881" s="68"/>
    </row>
    <row r="1882" s="64" customFormat="1" customHeight="1" spans="2:2">
      <c r="B1882" s="68"/>
    </row>
    <row r="1883" s="64" customFormat="1" customHeight="1" spans="2:2">
      <c r="B1883" s="68"/>
    </row>
    <row r="1884" s="64" customFormat="1" customHeight="1" spans="2:2">
      <c r="B1884" s="68"/>
    </row>
    <row r="1885" s="64" customFormat="1" customHeight="1" spans="2:2">
      <c r="B1885" s="68"/>
    </row>
    <row r="1886" s="64" customFormat="1" customHeight="1" spans="2:2">
      <c r="B1886" s="68"/>
    </row>
    <row r="1887" s="64" customFormat="1" customHeight="1" spans="2:2">
      <c r="B1887" s="68"/>
    </row>
    <row r="1888" s="64" customFormat="1" customHeight="1" spans="2:2">
      <c r="B1888" s="68"/>
    </row>
    <row r="1889" s="64" customFormat="1" customHeight="1" spans="2:2">
      <c r="B1889" s="68"/>
    </row>
    <row r="1890" s="64" customFormat="1" customHeight="1" spans="2:2">
      <c r="B1890" s="68"/>
    </row>
    <row r="1891" s="64" customFormat="1" customHeight="1" spans="2:2">
      <c r="B1891" s="68"/>
    </row>
    <row r="1892" s="64" customFormat="1" customHeight="1" spans="2:2">
      <c r="B1892" s="68"/>
    </row>
    <row r="1893" s="64" customFormat="1" customHeight="1" spans="2:2">
      <c r="B1893" s="68"/>
    </row>
    <row r="1894" s="64" customFormat="1" customHeight="1" spans="2:2">
      <c r="B1894" s="68"/>
    </row>
    <row r="1895" s="64" customFormat="1" customHeight="1" spans="2:2">
      <c r="B1895" s="68"/>
    </row>
    <row r="1896" s="64" customFormat="1" customHeight="1" spans="2:2">
      <c r="B1896" s="68"/>
    </row>
    <row r="1897" s="64" customFormat="1" customHeight="1" spans="2:2">
      <c r="B1897" s="68"/>
    </row>
    <row r="1898" s="64" customFormat="1" customHeight="1" spans="2:2">
      <c r="B1898" s="68"/>
    </row>
    <row r="1899" s="64" customFormat="1" customHeight="1" spans="2:2">
      <c r="B1899" s="68"/>
    </row>
    <row r="1900" s="64" customFormat="1" customHeight="1" spans="2:2">
      <c r="B1900" s="68"/>
    </row>
    <row r="1901" s="64" customFormat="1" customHeight="1" spans="2:2">
      <c r="B1901" s="68"/>
    </row>
    <row r="1902" s="64" customFormat="1" customHeight="1" spans="2:2">
      <c r="B1902" s="68"/>
    </row>
    <row r="1903" s="64" customFormat="1" customHeight="1" spans="2:2">
      <c r="B1903" s="68"/>
    </row>
    <row r="1904" s="64" customFormat="1" customHeight="1" spans="2:2">
      <c r="B1904" s="68"/>
    </row>
    <row r="1905" s="64" customFormat="1" customHeight="1" spans="2:2">
      <c r="B1905" s="68"/>
    </row>
    <row r="1906" s="64" customFormat="1" customHeight="1" spans="2:2">
      <c r="B1906" s="68"/>
    </row>
    <row r="1907" s="64" customFormat="1" customHeight="1" spans="2:2">
      <c r="B1907" s="68"/>
    </row>
    <row r="1908" s="64" customFormat="1" customHeight="1" spans="2:2">
      <c r="B1908" s="68"/>
    </row>
    <row r="1909" s="64" customFormat="1" customHeight="1" spans="2:2">
      <c r="B1909" s="68"/>
    </row>
    <row r="1910" s="64" customFormat="1" customHeight="1" spans="2:2">
      <c r="B1910" s="68"/>
    </row>
    <row r="1911" s="64" customFormat="1" customHeight="1" spans="2:2">
      <c r="B1911" s="68"/>
    </row>
    <row r="1912" s="64" customFormat="1" customHeight="1" spans="2:2">
      <c r="B1912" s="68"/>
    </row>
    <row r="1913" s="64" customFormat="1" customHeight="1" spans="2:2">
      <c r="B1913" s="68"/>
    </row>
    <row r="1914" s="64" customFormat="1" customHeight="1" spans="2:2">
      <c r="B1914" s="68"/>
    </row>
    <row r="1915" s="64" customFormat="1" customHeight="1" spans="2:2">
      <c r="B1915" s="68"/>
    </row>
    <row r="1916" s="64" customFormat="1" customHeight="1" spans="2:2">
      <c r="B1916" s="68"/>
    </row>
    <row r="1917" s="64" customFormat="1" customHeight="1" spans="2:2">
      <c r="B1917" s="68"/>
    </row>
    <row r="1918" s="64" customFormat="1" customHeight="1" spans="2:2">
      <c r="B1918" s="68"/>
    </row>
    <row r="1919" s="64" customFormat="1" customHeight="1" spans="2:2">
      <c r="B1919" s="68"/>
    </row>
    <row r="1920" s="64" customFormat="1" customHeight="1" spans="2:2">
      <c r="B1920" s="68"/>
    </row>
    <row r="1921" s="64" customFormat="1" customHeight="1" spans="2:2">
      <c r="B1921" s="68"/>
    </row>
    <row r="1922" s="64" customFormat="1" customHeight="1" spans="2:2">
      <c r="B1922" s="68"/>
    </row>
    <row r="1923" s="64" customFormat="1" customHeight="1" spans="2:2">
      <c r="B1923" s="68"/>
    </row>
    <row r="1924" s="64" customFormat="1" customHeight="1" spans="2:2">
      <c r="B1924" s="68"/>
    </row>
    <row r="1925" s="64" customFormat="1" customHeight="1" spans="2:2">
      <c r="B1925" s="68"/>
    </row>
    <row r="1926" s="64" customFormat="1" customHeight="1" spans="2:2">
      <c r="B1926" s="68"/>
    </row>
    <row r="1927" s="64" customFormat="1" customHeight="1" spans="2:2">
      <c r="B1927" s="68"/>
    </row>
    <row r="1928" s="64" customFormat="1" customHeight="1" spans="2:2">
      <c r="B1928" s="68"/>
    </row>
    <row r="1929" s="64" customFormat="1" customHeight="1" spans="2:2">
      <c r="B1929" s="68"/>
    </row>
    <row r="1930" s="64" customFormat="1" customHeight="1" spans="2:2">
      <c r="B1930" s="68"/>
    </row>
    <row r="1931" s="64" customFormat="1" customHeight="1" spans="2:2">
      <c r="B1931" s="68"/>
    </row>
    <row r="1932" s="64" customFormat="1" customHeight="1" spans="2:2">
      <c r="B1932" s="68"/>
    </row>
    <row r="1933" s="64" customFormat="1" customHeight="1" spans="2:2">
      <c r="B1933" s="68"/>
    </row>
    <row r="1934" s="64" customFormat="1" customHeight="1" spans="2:2">
      <c r="B1934" s="68"/>
    </row>
    <row r="1935" s="64" customFormat="1" customHeight="1" spans="2:2">
      <c r="B1935" s="68"/>
    </row>
    <row r="1936" s="64" customFormat="1" customHeight="1" spans="2:2">
      <c r="B1936" s="68"/>
    </row>
    <row r="1937" s="64" customFormat="1" customHeight="1" spans="2:2">
      <c r="B1937" s="68"/>
    </row>
    <row r="1938" s="64" customFormat="1" customHeight="1" spans="2:2">
      <c r="B1938" s="68"/>
    </row>
    <row r="1939" s="64" customFormat="1" customHeight="1" spans="2:2">
      <c r="B1939" s="68"/>
    </row>
    <row r="1940" s="64" customFormat="1" customHeight="1" spans="2:2">
      <c r="B1940" s="68"/>
    </row>
    <row r="1941" s="64" customFormat="1" customHeight="1" spans="2:2">
      <c r="B1941" s="68"/>
    </row>
    <row r="1942" s="64" customFormat="1" customHeight="1" spans="2:2">
      <c r="B1942" s="68"/>
    </row>
    <row r="1943" s="64" customFormat="1" customHeight="1" spans="2:2">
      <c r="B1943" s="68"/>
    </row>
    <row r="1944" s="64" customFormat="1" customHeight="1" spans="2:2">
      <c r="B1944" s="68"/>
    </row>
    <row r="1945" s="64" customFormat="1" customHeight="1" spans="2:2">
      <c r="B1945" s="68"/>
    </row>
    <row r="1946" s="64" customFormat="1" customHeight="1" spans="2:2">
      <c r="B1946" s="68"/>
    </row>
    <row r="1947" s="64" customFormat="1" customHeight="1" spans="2:2">
      <c r="B1947" s="68"/>
    </row>
    <row r="1948" s="64" customFormat="1" customHeight="1" spans="2:2">
      <c r="B1948" s="68"/>
    </row>
    <row r="1949" s="64" customFormat="1" customHeight="1" spans="2:2">
      <c r="B1949" s="68"/>
    </row>
    <row r="1950" s="64" customFormat="1" customHeight="1" spans="2:2">
      <c r="B1950" s="68"/>
    </row>
    <row r="1951" s="64" customFormat="1" customHeight="1" spans="2:2">
      <c r="B1951" s="68"/>
    </row>
    <row r="1952" s="64" customFormat="1" customHeight="1" spans="2:2">
      <c r="B1952" s="68"/>
    </row>
    <row r="1953" s="64" customFormat="1" customHeight="1" spans="2:2">
      <c r="B1953" s="68"/>
    </row>
    <row r="1954" s="64" customFormat="1" customHeight="1" spans="2:2">
      <c r="B1954" s="68"/>
    </row>
    <row r="1955" s="64" customFormat="1" customHeight="1" spans="2:2">
      <c r="B1955" s="68"/>
    </row>
    <row r="1956" s="64" customFormat="1" customHeight="1" spans="2:2">
      <c r="B1956" s="68"/>
    </row>
    <row r="1957" s="64" customFormat="1" customHeight="1" spans="2:2">
      <c r="B1957" s="68"/>
    </row>
    <row r="1958" s="64" customFormat="1" customHeight="1" spans="2:2">
      <c r="B1958" s="68"/>
    </row>
    <row r="1959" s="64" customFormat="1" customHeight="1" spans="2:2">
      <c r="B1959" s="68"/>
    </row>
    <row r="1960" s="64" customFormat="1" customHeight="1" spans="2:2">
      <c r="B1960" s="68"/>
    </row>
    <row r="1961" s="64" customFormat="1" customHeight="1" spans="2:2">
      <c r="B1961" s="68"/>
    </row>
    <row r="1962" s="64" customFormat="1" customHeight="1" spans="2:2">
      <c r="B1962" s="68"/>
    </row>
    <row r="1963" s="64" customFormat="1" customHeight="1" spans="2:2">
      <c r="B1963" s="68"/>
    </row>
    <row r="1964" s="64" customFormat="1" customHeight="1" spans="2:2">
      <c r="B1964" s="68"/>
    </row>
    <row r="1965" s="64" customFormat="1" customHeight="1" spans="2:2">
      <c r="B1965" s="68"/>
    </row>
    <row r="1966" s="64" customFormat="1" customHeight="1" spans="2:2">
      <c r="B1966" s="68"/>
    </row>
    <row r="1967" s="64" customFormat="1" customHeight="1" spans="2:2">
      <c r="B1967" s="68"/>
    </row>
    <row r="1968" s="64" customFormat="1" customHeight="1" spans="2:2">
      <c r="B1968" s="68"/>
    </row>
    <row r="1969" s="64" customFormat="1" customHeight="1" spans="2:2">
      <c r="B1969" s="68"/>
    </row>
    <row r="1970" s="64" customFormat="1" customHeight="1" spans="2:2">
      <c r="B1970" s="68"/>
    </row>
    <row r="1971" s="64" customFormat="1" customHeight="1" spans="2:2">
      <c r="B1971" s="68"/>
    </row>
    <row r="1972" s="64" customFormat="1" customHeight="1" spans="2:2">
      <c r="B1972" s="68"/>
    </row>
    <row r="1973" s="64" customFormat="1" customHeight="1" spans="2:2">
      <c r="B1973" s="68"/>
    </row>
    <row r="1974" s="64" customFormat="1" customHeight="1" spans="2:2">
      <c r="B1974" s="68"/>
    </row>
    <row r="1975" s="64" customFormat="1" customHeight="1" spans="2:2">
      <c r="B1975" s="68"/>
    </row>
    <row r="1976" s="64" customFormat="1" customHeight="1" spans="2:2">
      <c r="B1976" s="68"/>
    </row>
    <row r="1977" s="64" customFormat="1" customHeight="1" spans="2:2">
      <c r="B1977" s="68"/>
    </row>
    <row r="1978" s="64" customFormat="1" customHeight="1" spans="2:2">
      <c r="B1978" s="68"/>
    </row>
    <row r="1979" s="64" customFormat="1" customHeight="1" spans="2:2">
      <c r="B1979" s="68"/>
    </row>
    <row r="1980" s="64" customFormat="1" customHeight="1" spans="2:2">
      <c r="B1980" s="68"/>
    </row>
    <row r="1981" s="64" customFormat="1" customHeight="1" spans="2:2">
      <c r="B1981" s="68"/>
    </row>
    <row r="1982" s="64" customFormat="1" customHeight="1" spans="2:2">
      <c r="B1982" s="68"/>
    </row>
    <row r="1983" s="64" customFormat="1" customHeight="1" spans="2:2">
      <c r="B1983" s="68"/>
    </row>
    <row r="1984" s="64" customFormat="1" customHeight="1" spans="2:2">
      <c r="B1984" s="68"/>
    </row>
    <row r="1985" s="64" customFormat="1" customHeight="1" spans="2:2">
      <c r="B1985" s="68"/>
    </row>
    <row r="1986" s="64" customFormat="1" customHeight="1" spans="2:2">
      <c r="B1986" s="68"/>
    </row>
    <row r="1987" s="64" customFormat="1" customHeight="1" spans="2:2">
      <c r="B1987" s="68"/>
    </row>
    <row r="1988" s="64" customFormat="1" customHeight="1" spans="2:2">
      <c r="B1988" s="68"/>
    </row>
    <row r="1989" s="64" customFormat="1" customHeight="1" spans="2:2">
      <c r="B1989" s="68"/>
    </row>
    <row r="1990" s="64" customFormat="1" customHeight="1" spans="2:2">
      <c r="B1990" s="68"/>
    </row>
    <row r="1991" s="64" customFormat="1" customHeight="1" spans="2:2">
      <c r="B1991" s="68"/>
    </row>
    <row r="1992" s="64" customFormat="1" customHeight="1" spans="2:2">
      <c r="B1992" s="68"/>
    </row>
    <row r="1993" s="64" customFormat="1" customHeight="1" spans="2:2">
      <c r="B1993" s="68"/>
    </row>
    <row r="1994" s="64" customFormat="1" customHeight="1" spans="2:2">
      <c r="B1994" s="68"/>
    </row>
    <row r="1995" s="64" customFormat="1" customHeight="1" spans="2:2">
      <c r="B1995" s="68"/>
    </row>
    <row r="1996" s="64" customFormat="1" customHeight="1" spans="2:2">
      <c r="B1996" s="68"/>
    </row>
    <row r="1997" s="64" customFormat="1" customHeight="1" spans="2:2">
      <c r="B1997" s="68"/>
    </row>
    <row r="1998" s="64" customFormat="1" customHeight="1" spans="2:2">
      <c r="B1998" s="68"/>
    </row>
    <row r="1999" s="64" customFormat="1" customHeight="1" spans="2:2">
      <c r="B1999" s="68"/>
    </row>
    <row r="2000" s="64" customFormat="1" customHeight="1" spans="2:2">
      <c r="B2000" s="68"/>
    </row>
    <row r="2001" s="64" customFormat="1" customHeight="1" spans="2:2">
      <c r="B2001" s="68"/>
    </row>
    <row r="2002" s="64" customFormat="1" customHeight="1" spans="2:2">
      <c r="B2002" s="68"/>
    </row>
    <row r="2003" s="64" customFormat="1" customHeight="1" spans="2:2">
      <c r="B2003" s="68"/>
    </row>
    <row r="2004" s="64" customFormat="1" customHeight="1" spans="2:2">
      <c r="B2004" s="68"/>
    </row>
    <row r="2005" s="64" customFormat="1" customHeight="1" spans="2:2">
      <c r="B2005" s="68"/>
    </row>
    <row r="2006" s="64" customFormat="1" customHeight="1" spans="2:2">
      <c r="B2006" s="68"/>
    </row>
    <row r="2007" s="64" customFormat="1" customHeight="1" spans="2:2">
      <c r="B2007" s="68"/>
    </row>
    <row r="2008" s="64" customFormat="1" customHeight="1" spans="2:2">
      <c r="B2008" s="68"/>
    </row>
    <row r="2009" s="64" customFormat="1" customHeight="1" spans="2:2">
      <c r="B2009" s="68"/>
    </row>
    <row r="2010" s="64" customFormat="1" customHeight="1" spans="2:2">
      <c r="B2010" s="68"/>
    </row>
    <row r="2011" s="64" customFormat="1" customHeight="1" spans="2:2">
      <c r="B2011" s="68"/>
    </row>
    <row r="2012" s="64" customFormat="1" customHeight="1" spans="2:2">
      <c r="B2012" s="68"/>
    </row>
    <row r="2013" s="64" customFormat="1" customHeight="1" spans="2:2">
      <c r="B2013" s="68"/>
    </row>
    <row r="2014" s="64" customFormat="1" customHeight="1" spans="2:2">
      <c r="B2014" s="68"/>
    </row>
    <row r="2015" s="64" customFormat="1" customHeight="1" spans="2:2">
      <c r="B2015" s="68"/>
    </row>
    <row r="2016" s="64" customFormat="1" customHeight="1" spans="2:2">
      <c r="B2016" s="68"/>
    </row>
    <row r="2017" s="64" customFormat="1" customHeight="1" spans="2:2">
      <c r="B2017" s="68"/>
    </row>
    <row r="2018" s="64" customFormat="1" customHeight="1" spans="2:2">
      <c r="B2018" s="68"/>
    </row>
    <row r="2019" s="64" customFormat="1" customHeight="1" spans="2:2">
      <c r="B2019" s="68"/>
    </row>
    <row r="2020" s="64" customFormat="1" customHeight="1" spans="2:2">
      <c r="B2020" s="68"/>
    </row>
    <row r="2021" s="64" customFormat="1" customHeight="1" spans="2:2">
      <c r="B2021" s="68"/>
    </row>
    <row r="2022" s="64" customFormat="1" customHeight="1" spans="2:2">
      <c r="B2022" s="68"/>
    </row>
    <row r="2023" s="64" customFormat="1" customHeight="1" spans="2:2">
      <c r="B2023" s="68"/>
    </row>
    <row r="2024" s="64" customFormat="1" customHeight="1" spans="2:2">
      <c r="B2024" s="68"/>
    </row>
    <row r="2025" s="64" customFormat="1" customHeight="1" spans="2:2">
      <c r="B2025" s="68"/>
    </row>
    <row r="2026" s="64" customFormat="1" customHeight="1" spans="2:2">
      <c r="B2026" s="68"/>
    </row>
    <row r="2027" s="64" customFormat="1" customHeight="1" spans="2:2">
      <c r="B2027" s="68"/>
    </row>
    <row r="2028" s="64" customFormat="1" customHeight="1" spans="2:2">
      <c r="B2028" s="68"/>
    </row>
    <row r="2029" s="64" customFormat="1" customHeight="1" spans="2:2">
      <c r="B2029" s="68"/>
    </row>
    <row r="2030" s="64" customFormat="1" customHeight="1" spans="2:2">
      <c r="B2030" s="68"/>
    </row>
    <row r="2031" s="64" customFormat="1" customHeight="1" spans="2:2">
      <c r="B2031" s="68"/>
    </row>
    <row r="2032" s="64" customFormat="1" customHeight="1" spans="2:2">
      <c r="B2032" s="68"/>
    </row>
    <row r="2033" s="64" customFormat="1" customHeight="1" spans="2:2">
      <c r="B2033" s="68"/>
    </row>
    <row r="2034" s="64" customFormat="1" customHeight="1" spans="2:2">
      <c r="B2034" s="68"/>
    </row>
    <row r="2035" s="64" customFormat="1" customHeight="1" spans="2:2">
      <c r="B2035" s="68"/>
    </row>
    <row r="2036" s="64" customFormat="1" customHeight="1" spans="2:2">
      <c r="B2036" s="68"/>
    </row>
    <row r="2037" s="64" customFormat="1" customHeight="1" spans="2:2">
      <c r="B2037" s="68"/>
    </row>
    <row r="2038" s="64" customFormat="1" customHeight="1" spans="2:2">
      <c r="B2038" s="68"/>
    </row>
    <row r="2039" s="64" customFormat="1" customHeight="1" spans="2:2">
      <c r="B2039" s="68"/>
    </row>
    <row r="2040" s="64" customFormat="1" customHeight="1" spans="2:2">
      <c r="B2040" s="68"/>
    </row>
    <row r="2041" s="64" customFormat="1" customHeight="1" spans="2:2">
      <c r="B2041" s="68"/>
    </row>
    <row r="2042" s="64" customFormat="1" customHeight="1" spans="2:2">
      <c r="B2042" s="68"/>
    </row>
    <row r="2043" s="64" customFormat="1" customHeight="1" spans="2:2">
      <c r="B2043" s="68"/>
    </row>
    <row r="2044" s="64" customFormat="1" customHeight="1" spans="2:2">
      <c r="B2044" s="68"/>
    </row>
    <row r="2045" s="64" customFormat="1" customHeight="1" spans="2:2">
      <c r="B2045" s="68"/>
    </row>
    <row r="2046" s="64" customFormat="1" customHeight="1" spans="2:2">
      <c r="B2046" s="68"/>
    </row>
    <row r="2047" s="64" customFormat="1" customHeight="1" spans="2:2">
      <c r="B2047" s="68"/>
    </row>
    <row r="2048" s="64" customFormat="1" customHeight="1" spans="2:2">
      <c r="B2048" s="68"/>
    </row>
    <row r="2049" s="64" customFormat="1" customHeight="1" spans="2:2">
      <c r="B2049" s="68"/>
    </row>
    <row r="2050" s="64" customFormat="1" customHeight="1" spans="2:2">
      <c r="B2050" s="68"/>
    </row>
    <row r="2051" s="64" customFormat="1" customHeight="1" spans="2:2">
      <c r="B2051" s="68"/>
    </row>
    <row r="2052" s="64" customFormat="1" customHeight="1" spans="2:2">
      <c r="B2052" s="68"/>
    </row>
    <row r="2053" s="64" customFormat="1" customHeight="1" spans="2:2">
      <c r="B2053" s="68"/>
    </row>
    <row r="2054" s="64" customFormat="1" customHeight="1" spans="2:2">
      <c r="B2054" s="68"/>
    </row>
    <row r="2055" s="64" customFormat="1" customHeight="1" spans="2:2">
      <c r="B2055" s="68"/>
    </row>
    <row r="2056" s="64" customFormat="1" customHeight="1" spans="2:2">
      <c r="B2056" s="68"/>
    </row>
    <row r="2057" s="64" customFormat="1" customHeight="1" spans="2:2">
      <c r="B2057" s="68"/>
    </row>
    <row r="2058" s="64" customFormat="1" customHeight="1" spans="2:2">
      <c r="B2058" s="68"/>
    </row>
    <row r="2059" s="64" customFormat="1" customHeight="1" spans="2:2">
      <c r="B2059" s="68"/>
    </row>
    <row r="2060" s="64" customFormat="1" customHeight="1" spans="2:2">
      <c r="B2060" s="68"/>
    </row>
    <row r="2061" s="64" customFormat="1" customHeight="1" spans="2:2">
      <c r="B2061" s="68"/>
    </row>
    <row r="2062" s="64" customFormat="1" customHeight="1" spans="2:2">
      <c r="B2062" s="68"/>
    </row>
    <row r="2063" s="64" customFormat="1" customHeight="1" spans="2:2">
      <c r="B2063" s="68"/>
    </row>
    <row r="2064" s="64" customFormat="1" customHeight="1" spans="2:2">
      <c r="B2064" s="68"/>
    </row>
    <row r="2065" s="64" customFormat="1" customHeight="1" spans="2:2">
      <c r="B2065" s="68"/>
    </row>
    <row r="2066" s="64" customFormat="1" customHeight="1" spans="2:2">
      <c r="B2066" s="68"/>
    </row>
    <row r="2067" s="64" customFormat="1" customHeight="1" spans="2:2">
      <c r="B2067" s="68"/>
    </row>
    <row r="2068" s="64" customFormat="1" customHeight="1" spans="2:2">
      <c r="B2068" s="68"/>
    </row>
    <row r="2069" s="64" customFormat="1" customHeight="1" spans="2:2">
      <c r="B2069" s="68"/>
    </row>
    <row r="2070" s="64" customFormat="1" customHeight="1" spans="2:2">
      <c r="B2070" s="68"/>
    </row>
    <row r="2071" s="64" customFormat="1" customHeight="1" spans="2:2">
      <c r="B2071" s="68"/>
    </row>
    <row r="2072" s="64" customFormat="1" customHeight="1" spans="2:2">
      <c r="B2072" s="68"/>
    </row>
    <row r="2073" s="64" customFormat="1" customHeight="1" spans="2:2">
      <c r="B2073" s="68"/>
    </row>
    <row r="2074" s="64" customFormat="1" customHeight="1" spans="2:2">
      <c r="B2074" s="68"/>
    </row>
    <row r="2075" s="64" customFormat="1" customHeight="1" spans="2:2">
      <c r="B2075" s="68"/>
    </row>
    <row r="2076" s="64" customFormat="1" customHeight="1" spans="2:2">
      <c r="B2076" s="68"/>
    </row>
    <row r="2077" s="64" customFormat="1" customHeight="1" spans="2:2">
      <c r="B2077" s="68"/>
    </row>
    <row r="2078" s="64" customFormat="1" customHeight="1" spans="2:2">
      <c r="B2078" s="68"/>
    </row>
    <row r="2079" s="64" customFormat="1" customHeight="1" spans="2:2">
      <c r="B2079" s="68"/>
    </row>
    <row r="2080" s="64" customFormat="1" customHeight="1" spans="2:2">
      <c r="B2080" s="68"/>
    </row>
    <row r="2081" s="64" customFormat="1" customHeight="1" spans="2:2">
      <c r="B2081" s="68"/>
    </row>
    <row r="2082" s="64" customFormat="1" customHeight="1" spans="2:2">
      <c r="B2082" s="68"/>
    </row>
    <row r="2083" s="64" customFormat="1" customHeight="1" spans="2:2">
      <c r="B2083" s="68"/>
    </row>
    <row r="2084" s="64" customFormat="1" customHeight="1" spans="2:2">
      <c r="B2084" s="68"/>
    </row>
    <row r="2085" s="64" customFormat="1" customHeight="1" spans="2:2">
      <c r="B2085" s="68"/>
    </row>
    <row r="2086" s="64" customFormat="1" customHeight="1" spans="2:2">
      <c r="B2086" s="68"/>
    </row>
    <row r="2087" s="64" customFormat="1" customHeight="1" spans="2:2">
      <c r="B2087" s="68"/>
    </row>
    <row r="2088" s="64" customFormat="1" customHeight="1" spans="2:2">
      <c r="B2088" s="68"/>
    </row>
    <row r="2089" s="64" customFormat="1" customHeight="1" spans="2:2">
      <c r="B2089" s="68"/>
    </row>
    <row r="2090" s="64" customFormat="1" customHeight="1" spans="2:2">
      <c r="B2090" s="68"/>
    </row>
    <row r="2091" s="64" customFormat="1" customHeight="1" spans="2:2">
      <c r="B2091" s="68"/>
    </row>
    <row r="2092" s="64" customFormat="1" customHeight="1" spans="2:2">
      <c r="B2092" s="68"/>
    </row>
    <row r="2093" s="64" customFormat="1" customHeight="1" spans="2:2">
      <c r="B2093" s="68"/>
    </row>
    <row r="2094" s="64" customFormat="1" customHeight="1" spans="2:2">
      <c r="B2094" s="68"/>
    </row>
    <row r="2095" s="64" customFormat="1" customHeight="1" spans="2:2">
      <c r="B2095" s="68"/>
    </row>
    <row r="2096" s="64" customFormat="1" customHeight="1" spans="2:2">
      <c r="B2096" s="68"/>
    </row>
    <row r="2097" s="64" customFormat="1" customHeight="1" spans="2:2">
      <c r="B2097" s="68"/>
    </row>
    <row r="2098" s="64" customFormat="1" customHeight="1" spans="2:2">
      <c r="B2098" s="68"/>
    </row>
    <row r="2099" s="64" customFormat="1" customHeight="1" spans="2:2">
      <c r="B2099" s="68"/>
    </row>
    <row r="2100" s="64" customFormat="1" customHeight="1" spans="2:2">
      <c r="B2100" s="68"/>
    </row>
    <row r="2101" s="64" customFormat="1" customHeight="1" spans="2:2">
      <c r="B2101" s="68"/>
    </row>
    <row r="2102" s="64" customFormat="1" customHeight="1" spans="2:2">
      <c r="B2102" s="68"/>
    </row>
    <row r="2103" s="64" customFormat="1" customHeight="1" spans="2:2">
      <c r="B2103" s="68"/>
    </row>
    <row r="2104" s="64" customFormat="1" customHeight="1" spans="2:2">
      <c r="B2104" s="68"/>
    </row>
    <row r="2105" s="64" customFormat="1" customHeight="1" spans="2:2">
      <c r="B2105" s="68"/>
    </row>
    <row r="2106" s="64" customFormat="1" customHeight="1" spans="2:2">
      <c r="B2106" s="68"/>
    </row>
    <row r="2107" s="64" customFormat="1" customHeight="1" spans="2:2">
      <c r="B2107" s="68"/>
    </row>
    <row r="2108" s="64" customFormat="1" customHeight="1" spans="2:2">
      <c r="B2108" s="68"/>
    </row>
    <row r="2109" s="64" customFormat="1" customHeight="1" spans="2:2">
      <c r="B2109" s="68"/>
    </row>
    <row r="2110" s="64" customFormat="1" customHeight="1" spans="2:2">
      <c r="B2110" s="68"/>
    </row>
    <row r="2111" s="64" customFormat="1" customHeight="1" spans="2:2">
      <c r="B2111" s="68"/>
    </row>
    <row r="2112" s="64" customFormat="1" customHeight="1" spans="2:2">
      <c r="B2112" s="68"/>
    </row>
    <row r="2113" s="64" customFormat="1" customHeight="1" spans="2:2">
      <c r="B2113" s="68"/>
    </row>
    <row r="2114" s="64" customFormat="1" customHeight="1" spans="2:2">
      <c r="B2114" s="68"/>
    </row>
    <row r="2115" s="64" customFormat="1" customHeight="1" spans="2:2">
      <c r="B2115" s="68"/>
    </row>
    <row r="2116" s="64" customFormat="1" customHeight="1" spans="2:2">
      <c r="B2116" s="68"/>
    </row>
    <row r="2117" s="64" customFormat="1" customHeight="1" spans="2:2">
      <c r="B2117" s="68"/>
    </row>
    <row r="2118" s="64" customFormat="1" customHeight="1" spans="2:2">
      <c r="B2118" s="68"/>
    </row>
    <row r="2119" s="64" customFormat="1" customHeight="1" spans="2:2">
      <c r="B2119" s="68"/>
    </row>
    <row r="2120" s="64" customFormat="1" customHeight="1" spans="2:2">
      <c r="B2120" s="68"/>
    </row>
    <row r="2121" s="64" customFormat="1" customHeight="1" spans="2:2">
      <c r="B2121" s="68"/>
    </row>
    <row r="2122" s="64" customFormat="1" customHeight="1" spans="2:2">
      <c r="B2122" s="68"/>
    </row>
    <row r="2123" s="64" customFormat="1" customHeight="1" spans="2:2">
      <c r="B2123" s="68"/>
    </row>
    <row r="2124" s="64" customFormat="1" customHeight="1" spans="2:2">
      <c r="B2124" s="68"/>
    </row>
    <row r="2125" s="64" customFormat="1" customHeight="1" spans="2:2">
      <c r="B2125" s="68"/>
    </row>
    <row r="2126" s="64" customFormat="1" customHeight="1" spans="2:2">
      <c r="B2126" s="68"/>
    </row>
    <row r="2127" s="64" customFormat="1" customHeight="1" spans="2:2">
      <c r="B2127" s="68"/>
    </row>
    <row r="2128" s="64" customFormat="1" customHeight="1" spans="2:2">
      <c r="B2128" s="68"/>
    </row>
    <row r="2129" s="64" customFormat="1" customHeight="1" spans="2:2">
      <c r="B2129" s="68"/>
    </row>
    <row r="2130" s="64" customFormat="1" customHeight="1" spans="2:2">
      <c r="B2130" s="68"/>
    </row>
    <row r="2131" s="64" customFormat="1" customHeight="1" spans="2:2">
      <c r="B2131" s="68"/>
    </row>
    <row r="2132" s="64" customFormat="1" customHeight="1" spans="2:2">
      <c r="B2132" s="68"/>
    </row>
    <row r="2133" s="64" customFormat="1" customHeight="1" spans="2:2">
      <c r="B2133" s="68"/>
    </row>
    <row r="2134" s="64" customFormat="1" customHeight="1" spans="2:2">
      <c r="B2134" s="68"/>
    </row>
    <row r="2135" s="64" customFormat="1" customHeight="1" spans="2:2">
      <c r="B2135" s="68"/>
    </row>
    <row r="2136" s="64" customFormat="1" customHeight="1" spans="2:2">
      <c r="B2136" s="68"/>
    </row>
    <row r="2137" s="64" customFormat="1" customHeight="1" spans="2:2">
      <c r="B2137" s="68"/>
    </row>
    <row r="2138" s="64" customFormat="1" customHeight="1" spans="2:2">
      <c r="B2138" s="68"/>
    </row>
    <row r="2139" s="64" customFormat="1" customHeight="1" spans="2:2">
      <c r="B2139" s="68"/>
    </row>
    <row r="2140" s="64" customFormat="1" customHeight="1" spans="2:2">
      <c r="B2140" s="68"/>
    </row>
    <row r="2141" s="64" customFormat="1" customHeight="1" spans="2:2">
      <c r="B2141" s="68"/>
    </row>
    <row r="2142" s="64" customFormat="1" customHeight="1" spans="2:2">
      <c r="B2142" s="68"/>
    </row>
    <row r="2143" s="64" customFormat="1" customHeight="1" spans="2:2">
      <c r="B2143" s="68"/>
    </row>
    <row r="2144" s="64" customFormat="1" customHeight="1" spans="2:2">
      <c r="B2144" s="68"/>
    </row>
    <row r="2145" s="64" customFormat="1" customHeight="1" spans="2:2">
      <c r="B2145" s="68"/>
    </row>
    <row r="2146" s="64" customFormat="1" customHeight="1" spans="2:2">
      <c r="B2146" s="68"/>
    </row>
    <row r="2147" s="64" customFormat="1" customHeight="1" spans="2:2">
      <c r="B2147" s="68"/>
    </row>
    <row r="2148" s="64" customFormat="1" customHeight="1" spans="2:2">
      <c r="B2148" s="68"/>
    </row>
    <row r="2149" s="64" customFormat="1" customHeight="1" spans="2:2">
      <c r="B2149" s="68"/>
    </row>
    <row r="2150" s="64" customFormat="1" customHeight="1" spans="2:2">
      <c r="B2150" s="68"/>
    </row>
    <row r="2151" s="64" customFormat="1" customHeight="1" spans="2:2">
      <c r="B2151" s="68"/>
    </row>
    <row r="2152" s="64" customFormat="1" customHeight="1" spans="2:2">
      <c r="B2152" s="68"/>
    </row>
    <row r="2153" s="64" customFormat="1" customHeight="1" spans="2:2">
      <c r="B2153" s="68"/>
    </row>
    <row r="2154" s="64" customFormat="1" customHeight="1" spans="2:2">
      <c r="B2154" s="68"/>
    </row>
    <row r="2155" s="64" customFormat="1" customHeight="1" spans="2:2">
      <c r="B2155" s="68"/>
    </row>
    <row r="2156" s="64" customFormat="1" customHeight="1" spans="2:2">
      <c r="B2156" s="68"/>
    </row>
    <row r="2157" s="64" customFormat="1" customHeight="1" spans="2:2">
      <c r="B2157" s="68"/>
    </row>
    <row r="2158" s="64" customFormat="1" customHeight="1" spans="2:2">
      <c r="B2158" s="68"/>
    </row>
    <row r="2159" s="64" customFormat="1" customHeight="1" spans="2:2">
      <c r="B2159" s="68"/>
    </row>
    <row r="2160" s="64" customFormat="1" customHeight="1" spans="2:2">
      <c r="B2160" s="68"/>
    </row>
    <row r="2161" s="64" customFormat="1" customHeight="1" spans="2:2">
      <c r="B2161" s="68"/>
    </row>
    <row r="2162" s="64" customFormat="1" customHeight="1" spans="2:2">
      <c r="B2162" s="68"/>
    </row>
    <row r="2163" s="64" customFormat="1" customHeight="1" spans="2:2">
      <c r="B2163" s="68"/>
    </row>
    <row r="2164" s="64" customFormat="1" customHeight="1" spans="2:2">
      <c r="B2164" s="68"/>
    </row>
    <row r="2165" s="64" customFormat="1" customHeight="1" spans="2:2">
      <c r="B2165" s="68"/>
    </row>
    <row r="2166" s="64" customFormat="1" customHeight="1" spans="2:2">
      <c r="B2166" s="68"/>
    </row>
    <row r="2167" s="64" customFormat="1" customHeight="1" spans="2:2">
      <c r="B2167" s="68"/>
    </row>
    <row r="2168" s="64" customFormat="1" customHeight="1" spans="2:2">
      <c r="B2168" s="68"/>
    </row>
    <row r="2169" s="64" customFormat="1" customHeight="1" spans="2:2">
      <c r="B2169" s="68"/>
    </row>
    <row r="2170" s="64" customFormat="1" customHeight="1" spans="2:2">
      <c r="B2170" s="68"/>
    </row>
    <row r="2171" s="64" customFormat="1" customHeight="1" spans="2:2">
      <c r="B2171" s="68"/>
    </row>
    <row r="2172" s="64" customFormat="1" customHeight="1" spans="2:2">
      <c r="B2172" s="68"/>
    </row>
    <row r="2173" s="64" customFormat="1" customHeight="1" spans="2:2">
      <c r="B2173" s="68"/>
    </row>
    <row r="2174" s="64" customFormat="1" customHeight="1" spans="2:2">
      <c r="B2174" s="68"/>
    </row>
    <row r="2175" s="64" customFormat="1" customHeight="1" spans="2:2">
      <c r="B2175" s="68"/>
    </row>
    <row r="2176" s="64" customFormat="1" customHeight="1" spans="2:4">
      <c r="B2176" s="68"/>
      <c r="C2176" s="66"/>
      <c r="D2176" s="66"/>
    </row>
    <row r="2177" s="64" customFormat="1" customHeight="1" spans="2:4">
      <c r="B2177" s="68"/>
      <c r="C2177" s="66"/>
      <c r="D2177" s="66"/>
    </row>
    <row r="2178" s="64" customFormat="1" customHeight="1" spans="2:4">
      <c r="B2178" s="68"/>
      <c r="C2178" s="66"/>
      <c r="D2178" s="66"/>
    </row>
    <row r="2179" s="64" customFormat="1" customHeight="1" spans="2:4">
      <c r="B2179" s="68"/>
      <c r="C2179" s="66"/>
      <c r="D2179" s="66"/>
    </row>
    <row r="2180" customHeight="1" spans="1:2">
      <c r="A2180" s="64"/>
      <c r="B2180" s="68"/>
    </row>
    <row r="2181" customHeight="1" spans="1:2">
      <c r="A2181" s="64"/>
      <c r="B2181" s="68"/>
    </row>
    <row r="2182" customHeight="1" spans="1:2">
      <c r="A2182" s="64"/>
      <c r="B2182" s="68"/>
    </row>
    <row r="2183" customHeight="1" spans="1:2">
      <c r="A2183" s="64"/>
      <c r="B2183" s="68"/>
    </row>
    <row r="2184" customHeight="1" spans="1:2">
      <c r="A2184" s="64"/>
      <c r="B2184" s="68"/>
    </row>
    <row r="2185" customHeight="1" spans="1:2">
      <c r="A2185" s="64"/>
      <c r="B2185" s="68"/>
    </row>
    <row r="2186" customHeight="1" spans="1:2">
      <c r="A2186" s="64"/>
      <c r="B2186" s="68"/>
    </row>
    <row r="2187" customHeight="1" spans="1:2">
      <c r="A2187" s="64"/>
      <c r="B2187" s="68"/>
    </row>
    <row r="2188" customHeight="1" spans="1:2">
      <c r="A2188" s="64"/>
      <c r="B2188" s="68"/>
    </row>
    <row r="2189" customHeight="1" spans="1:2">
      <c r="A2189" s="64"/>
      <c r="B2189" s="68"/>
    </row>
    <row r="2190" customHeight="1" spans="1:2">
      <c r="A2190" s="64"/>
      <c r="B2190" s="68"/>
    </row>
    <row r="2191" customHeight="1" spans="1:2">
      <c r="A2191" s="64"/>
      <c r="B2191" s="68"/>
    </row>
    <row r="2192" customHeight="1" spans="1:2">
      <c r="A2192" s="64"/>
      <c r="B2192" s="68"/>
    </row>
    <row r="2193" customHeight="1" spans="1:2">
      <c r="A2193" s="64"/>
      <c r="B2193" s="68"/>
    </row>
    <row r="2194" customHeight="1" spans="1:2">
      <c r="A2194" s="64"/>
      <c r="B2194" s="68"/>
    </row>
    <row r="2195" customHeight="1" spans="1:2">
      <c r="A2195" s="64"/>
      <c r="B2195" s="68"/>
    </row>
    <row r="2196" customHeight="1" spans="1:2">
      <c r="A2196" s="64"/>
      <c r="B2196" s="68"/>
    </row>
    <row r="2197" customHeight="1" spans="1:2">
      <c r="A2197" s="64"/>
      <c r="B2197" s="68"/>
    </row>
    <row r="2198" customHeight="1" spans="1:2">
      <c r="A2198" s="64"/>
      <c r="B2198" s="68"/>
    </row>
    <row r="2199" customHeight="1" spans="1:2">
      <c r="A2199" s="64"/>
      <c r="B2199" s="68"/>
    </row>
    <row r="2200" customHeight="1" spans="1:2">
      <c r="A2200" s="64"/>
      <c r="B2200" s="68"/>
    </row>
    <row r="2201" customHeight="1" spans="1:2">
      <c r="A2201" s="64"/>
      <c r="B2201" s="68"/>
    </row>
    <row r="2202" customHeight="1" spans="1:2">
      <c r="A2202" s="64"/>
      <c r="B2202" s="68"/>
    </row>
    <row r="2203" customHeight="1" spans="1:2">
      <c r="A2203" s="64"/>
      <c r="B2203" s="68"/>
    </row>
    <row r="2204" customHeight="1" spans="1:2">
      <c r="A2204" s="64"/>
      <c r="B2204" s="68"/>
    </row>
    <row r="2205" customHeight="1" spans="1:2">
      <c r="A2205" s="64"/>
      <c r="B2205" s="68"/>
    </row>
    <row r="2206" customHeight="1" spans="1:2">
      <c r="A2206" s="64"/>
      <c r="B2206" s="68"/>
    </row>
    <row r="2207" customHeight="1" spans="1:2">
      <c r="A2207" s="64"/>
      <c r="B2207" s="68"/>
    </row>
    <row r="2208" customHeight="1" spans="1:2">
      <c r="A2208" s="64"/>
      <c r="B2208" s="68"/>
    </row>
    <row r="2209" customHeight="1" spans="1:2">
      <c r="A2209" s="64"/>
      <c r="B2209" s="68"/>
    </row>
    <row r="2210" customHeight="1" spans="1:2">
      <c r="A2210" s="64"/>
      <c r="B2210" s="68"/>
    </row>
    <row r="2211" customHeight="1" spans="1:2">
      <c r="A2211" s="64"/>
      <c r="B2211" s="68"/>
    </row>
    <row r="2212" customHeight="1" spans="1:2">
      <c r="A2212" s="64"/>
      <c r="B2212" s="68"/>
    </row>
    <row r="2213" customHeight="1" spans="1:2">
      <c r="A2213" s="64"/>
      <c r="B2213" s="68"/>
    </row>
    <row r="2214" customHeight="1" spans="1:2">
      <c r="A2214" s="64"/>
      <c r="B2214" s="68"/>
    </row>
    <row r="2215" customHeight="1" spans="1:2">
      <c r="A2215" s="64"/>
      <c r="B2215" s="68"/>
    </row>
    <row r="2216" customHeight="1" spans="1:2">
      <c r="A2216" s="64"/>
      <c r="B2216" s="68"/>
    </row>
    <row r="2217" customHeight="1" spans="1:2">
      <c r="A2217" s="64"/>
      <c r="B2217" s="68"/>
    </row>
    <row r="2218" customHeight="1" spans="1:2">
      <c r="A2218" s="64"/>
      <c r="B2218" s="68"/>
    </row>
    <row r="2219" customHeight="1" spans="1:2">
      <c r="A2219" s="64"/>
      <c r="B2219" s="68"/>
    </row>
    <row r="2220" customHeight="1" spans="1:2">
      <c r="A2220" s="64"/>
      <c r="B2220" s="68"/>
    </row>
    <row r="2221" customHeight="1" spans="1:2">
      <c r="A2221" s="64"/>
      <c r="B2221" s="68"/>
    </row>
    <row r="2222" customHeight="1" spans="1:2">
      <c r="A2222" s="64"/>
      <c r="B2222" s="68"/>
    </row>
    <row r="2223" customHeight="1" spans="1:2">
      <c r="A2223" s="64"/>
      <c r="B2223" s="68"/>
    </row>
    <row r="2224" customHeight="1" spans="1:2">
      <c r="A2224" s="64"/>
      <c r="B2224" s="68"/>
    </row>
    <row r="2225" customHeight="1" spans="1:2">
      <c r="A2225" s="64"/>
      <c r="B2225" s="68"/>
    </row>
    <row r="2226" customHeight="1" spans="1:2">
      <c r="A2226" s="64"/>
      <c r="B2226" s="68"/>
    </row>
    <row r="2227" customHeight="1" spans="1:2">
      <c r="A2227" s="64"/>
      <c r="B2227" s="68"/>
    </row>
    <row r="2228" customHeight="1" spans="1:2">
      <c r="A2228" s="64"/>
      <c r="B2228" s="68"/>
    </row>
    <row r="2229" customHeight="1" spans="1:2">
      <c r="A2229" s="64"/>
      <c r="B2229" s="68"/>
    </row>
    <row r="2230" customHeight="1" spans="1:2">
      <c r="A2230" s="64"/>
      <c r="B2230" s="68"/>
    </row>
    <row r="2231" customHeight="1" spans="1:2">
      <c r="A2231" s="64"/>
      <c r="B2231" s="68"/>
    </row>
    <row r="2232" customHeight="1" spans="1:2">
      <c r="A2232" s="64"/>
      <c r="B2232" s="68"/>
    </row>
    <row r="2233" customHeight="1" spans="1:2">
      <c r="A2233" s="64"/>
      <c r="B2233" s="68"/>
    </row>
    <row r="2234" customHeight="1" spans="1:2">
      <c r="A2234" s="64"/>
      <c r="B2234" s="68"/>
    </row>
    <row r="2235" customHeight="1" spans="1:2">
      <c r="A2235" s="64"/>
      <c r="B2235" s="68"/>
    </row>
    <row r="2236" customHeight="1" spans="1:2">
      <c r="A2236" s="64"/>
      <c r="B2236" s="68"/>
    </row>
    <row r="2237" customHeight="1" spans="1:2">
      <c r="A2237" s="64"/>
      <c r="B2237" s="68"/>
    </row>
    <row r="2238" customHeight="1" spans="1:2">
      <c r="A2238" s="64"/>
      <c r="B2238" s="68"/>
    </row>
    <row r="2239" customHeight="1" spans="1:2">
      <c r="A2239" s="64"/>
      <c r="B2239" s="68"/>
    </row>
    <row r="2240" customHeight="1" spans="1:2">
      <c r="A2240" s="64"/>
      <c r="B2240" s="68"/>
    </row>
    <row r="2241" customHeight="1" spans="1:2">
      <c r="A2241" s="64"/>
      <c r="B2241" s="68"/>
    </row>
    <row r="2242" customHeight="1" spans="1:2">
      <c r="A2242" s="64"/>
      <c r="B2242" s="68"/>
    </row>
    <row r="2243" customHeight="1" spans="1:2">
      <c r="A2243" s="64"/>
      <c r="B2243" s="68"/>
    </row>
    <row r="2244" customHeight="1" spans="1:2">
      <c r="A2244" s="64"/>
      <c r="B2244" s="68"/>
    </row>
    <row r="2245" customHeight="1" spans="1:2">
      <c r="A2245" s="64"/>
      <c r="B2245" s="68"/>
    </row>
    <row r="2246" customHeight="1" spans="1:2">
      <c r="A2246" s="64"/>
      <c r="B2246" s="68"/>
    </row>
    <row r="2247" customHeight="1" spans="1:2">
      <c r="A2247" s="64"/>
      <c r="B2247" s="68"/>
    </row>
    <row r="2248" customHeight="1" spans="1:2">
      <c r="A2248" s="64"/>
      <c r="B2248" s="68"/>
    </row>
    <row r="2249" customHeight="1" spans="1:2">
      <c r="A2249" s="64"/>
      <c r="B2249" s="68"/>
    </row>
    <row r="2250" customHeight="1" spans="1:2">
      <c r="A2250" s="64"/>
      <c r="B2250" s="68"/>
    </row>
    <row r="2251" customHeight="1" spans="1:2">
      <c r="A2251" s="64"/>
      <c r="B2251" s="68"/>
    </row>
    <row r="2252" customHeight="1" spans="1:2">
      <c r="A2252" s="64"/>
      <c r="B2252" s="68"/>
    </row>
    <row r="2253" customHeight="1" spans="1:2">
      <c r="A2253" s="64"/>
      <c r="B2253" s="68"/>
    </row>
    <row r="2254" customHeight="1" spans="1:2">
      <c r="A2254" s="64"/>
      <c r="B2254" s="68"/>
    </row>
    <row r="2255" customHeight="1" spans="1:2">
      <c r="A2255" s="64"/>
      <c r="B2255" s="68"/>
    </row>
    <row r="2256" customHeight="1" spans="1:2">
      <c r="A2256" s="64"/>
      <c r="B2256" s="68"/>
    </row>
    <row r="2257" customHeight="1" spans="1:2">
      <c r="A2257" s="64"/>
      <c r="B2257" s="68"/>
    </row>
    <row r="2258" customHeight="1" spans="1:2">
      <c r="A2258" s="64"/>
      <c r="B2258" s="68"/>
    </row>
    <row r="2259" customHeight="1" spans="1:2">
      <c r="A2259" s="64"/>
      <c r="B2259" s="68"/>
    </row>
    <row r="2260" customHeight="1" spans="1:2">
      <c r="A2260" s="64"/>
      <c r="B2260" s="68"/>
    </row>
    <row r="2261" customHeight="1" spans="1:2">
      <c r="A2261" s="64"/>
      <c r="B2261" s="68"/>
    </row>
    <row r="2262" customHeight="1" spans="1:2">
      <c r="A2262" s="64"/>
      <c r="B2262" s="68"/>
    </row>
    <row r="2263" customHeight="1" spans="1:2">
      <c r="A2263" s="64"/>
      <c r="B2263" s="68"/>
    </row>
    <row r="2264" customHeight="1" spans="1:2">
      <c r="A2264" s="64"/>
      <c r="B2264" s="68"/>
    </row>
    <row r="2265" customHeight="1" spans="1:2">
      <c r="A2265" s="64"/>
      <c r="B2265" s="68"/>
    </row>
    <row r="2266" customHeight="1" spans="1:2">
      <c r="A2266" s="64"/>
      <c r="B2266" s="68"/>
    </row>
    <row r="2267" customHeight="1" spans="1:2">
      <c r="A2267" s="64"/>
      <c r="B2267" s="68"/>
    </row>
    <row r="2268" customHeight="1" spans="1:2">
      <c r="A2268" s="64"/>
      <c r="B2268" s="68"/>
    </row>
    <row r="2269" customHeight="1" spans="1:2">
      <c r="A2269" s="64"/>
      <c r="B2269" s="68"/>
    </row>
    <row r="2270" customHeight="1" spans="1:2">
      <c r="A2270" s="64"/>
      <c r="B2270" s="68"/>
    </row>
    <row r="2271" customHeight="1" spans="1:2">
      <c r="A2271" s="64"/>
      <c r="B2271" s="68"/>
    </row>
    <row r="2272" customHeight="1" spans="1:2">
      <c r="A2272" s="64"/>
      <c r="B2272" s="68"/>
    </row>
    <row r="2273" customHeight="1" spans="1:2">
      <c r="A2273" s="64"/>
      <c r="B2273" s="68"/>
    </row>
    <row r="2274" customHeight="1" spans="1:2">
      <c r="A2274" s="64"/>
      <c r="B2274" s="68"/>
    </row>
    <row r="2275" customHeight="1" spans="1:2">
      <c r="A2275" s="64"/>
      <c r="B2275" s="68"/>
    </row>
    <row r="2276" customHeight="1" spans="1:2">
      <c r="A2276" s="64"/>
      <c r="B2276" s="68"/>
    </row>
    <row r="2277" customHeight="1" spans="1:2">
      <c r="A2277" s="64"/>
      <c r="B2277" s="68"/>
    </row>
    <row r="2278" customHeight="1" spans="1:2">
      <c r="A2278" s="64"/>
      <c r="B2278" s="68"/>
    </row>
    <row r="2279" customHeight="1" spans="1:2">
      <c r="A2279" s="64"/>
      <c r="B2279" s="68"/>
    </row>
    <row r="2280" customHeight="1" spans="1:2">
      <c r="A2280" s="64"/>
      <c r="B2280" s="68"/>
    </row>
    <row r="2281" customHeight="1" spans="1:2">
      <c r="A2281" s="64"/>
      <c r="B2281" s="68"/>
    </row>
    <row r="2282" customHeight="1" spans="1:2">
      <c r="A2282" s="64"/>
      <c r="B2282" s="68"/>
    </row>
    <row r="2283" customHeight="1" spans="1:2">
      <c r="A2283" s="64"/>
      <c r="B2283" s="68"/>
    </row>
    <row r="2284" customHeight="1" spans="1:2">
      <c r="A2284" s="64"/>
      <c r="B2284" s="68"/>
    </row>
    <row r="2285" customHeight="1" spans="1:2">
      <c r="A2285" s="64"/>
      <c r="B2285" s="68"/>
    </row>
    <row r="2286" customHeight="1" spans="1:2">
      <c r="A2286" s="64"/>
      <c r="B2286" s="68"/>
    </row>
    <row r="2287" customHeight="1" spans="1:2">
      <c r="A2287" s="64"/>
      <c r="B2287" s="68"/>
    </row>
    <row r="2288" customHeight="1" spans="1:2">
      <c r="A2288" s="64"/>
      <c r="B2288" s="68"/>
    </row>
    <row r="2289" customHeight="1" spans="1:2">
      <c r="A2289" s="64"/>
      <c r="B2289" s="68"/>
    </row>
    <row r="2290" customHeight="1" spans="1:2">
      <c r="A2290" s="64"/>
      <c r="B2290" s="68"/>
    </row>
    <row r="2291" customHeight="1" spans="1:2">
      <c r="A2291" s="64"/>
      <c r="B2291" s="68"/>
    </row>
    <row r="2292" customHeight="1" spans="1:2">
      <c r="A2292" s="64"/>
      <c r="B2292" s="68"/>
    </row>
    <row r="2293" customHeight="1" spans="1:2">
      <c r="A2293" s="64"/>
      <c r="B2293" s="68"/>
    </row>
    <row r="2294" customHeight="1" spans="1:2">
      <c r="A2294" s="64"/>
      <c r="B2294" s="68"/>
    </row>
    <row r="2295" customHeight="1" spans="1:2">
      <c r="A2295" s="64"/>
      <c r="B2295" s="68"/>
    </row>
    <row r="2296" customHeight="1" spans="1:2">
      <c r="A2296" s="64"/>
      <c r="B2296" s="68"/>
    </row>
    <row r="2297" customHeight="1" spans="1:2">
      <c r="A2297" s="64"/>
      <c r="B2297" s="68"/>
    </row>
    <row r="2298" customHeight="1" spans="1:2">
      <c r="A2298" s="64"/>
      <c r="B2298" s="68"/>
    </row>
    <row r="2299" customHeight="1" spans="1:2">
      <c r="A2299" s="64"/>
      <c r="B2299" s="68"/>
    </row>
    <row r="2300" customHeight="1" spans="1:2">
      <c r="A2300" s="64"/>
      <c r="B2300" s="68"/>
    </row>
    <row r="2301" customHeight="1" spans="1:2">
      <c r="A2301" s="64"/>
      <c r="B2301" s="68"/>
    </row>
    <row r="2302" customHeight="1" spans="1:2">
      <c r="A2302" s="64"/>
      <c r="B2302" s="68"/>
    </row>
    <row r="2303" customHeight="1" spans="1:2">
      <c r="A2303" s="64"/>
      <c r="B2303" s="68"/>
    </row>
    <row r="2304" customHeight="1" spans="1:2">
      <c r="A2304" s="64"/>
      <c r="B2304" s="68"/>
    </row>
    <row r="2305" customHeight="1" spans="1:2">
      <c r="A2305" s="64"/>
      <c r="B2305" s="68"/>
    </row>
    <row r="2306" customHeight="1" spans="1:2">
      <c r="A2306" s="64"/>
      <c r="B2306" s="68"/>
    </row>
    <row r="2307" customHeight="1" spans="1:2">
      <c r="A2307" s="64"/>
      <c r="B2307" s="68"/>
    </row>
    <row r="2308" customHeight="1" spans="1:2">
      <c r="A2308" s="64"/>
      <c r="B2308" s="68"/>
    </row>
    <row r="2309" customHeight="1" spans="1:2">
      <c r="A2309" s="64"/>
      <c r="B2309" s="68"/>
    </row>
    <row r="2310" customHeight="1" spans="1:2">
      <c r="A2310" s="64"/>
      <c r="B2310" s="68"/>
    </row>
    <row r="2311" customHeight="1" spans="1:2">
      <c r="A2311" s="64"/>
      <c r="B2311" s="68"/>
    </row>
    <row r="2312" customHeight="1" spans="1:2">
      <c r="A2312" s="64"/>
      <c r="B2312" s="68"/>
    </row>
    <row r="2313" customHeight="1" spans="1:2">
      <c r="A2313" s="64"/>
      <c r="B2313" s="68"/>
    </row>
    <row r="2314" customHeight="1" spans="1:2">
      <c r="A2314" s="64"/>
      <c r="B2314" s="68"/>
    </row>
    <row r="2315" customHeight="1" spans="1:2">
      <c r="A2315" s="64"/>
      <c r="B2315" s="68"/>
    </row>
    <row r="2316" customHeight="1" spans="1:2">
      <c r="A2316" s="64"/>
      <c r="B2316" s="68"/>
    </row>
    <row r="2317" customHeight="1" spans="1:2">
      <c r="A2317" s="64"/>
      <c r="B2317" s="68"/>
    </row>
    <row r="2318" customHeight="1" spans="1:2">
      <c r="A2318" s="64"/>
      <c r="B2318" s="68"/>
    </row>
    <row r="2319" customHeight="1" spans="1:2">
      <c r="A2319" s="64"/>
      <c r="B2319" s="68"/>
    </row>
    <row r="2320" customHeight="1" spans="1:2">
      <c r="A2320" s="64"/>
      <c r="B2320" s="68"/>
    </row>
    <row r="2321" customHeight="1" spans="1:2">
      <c r="A2321" s="64"/>
      <c r="B2321" s="68"/>
    </row>
    <row r="2322" customHeight="1" spans="1:2">
      <c r="A2322" s="64"/>
      <c r="B2322" s="68"/>
    </row>
    <row r="2323" customHeight="1" spans="1:2">
      <c r="A2323" s="64"/>
      <c r="B2323" s="68"/>
    </row>
    <row r="2324" customHeight="1" spans="1:2">
      <c r="A2324" s="64"/>
      <c r="B2324" s="68"/>
    </row>
    <row r="2325" customHeight="1" spans="1:2">
      <c r="A2325" s="64"/>
      <c r="B2325" s="68"/>
    </row>
    <row r="2326" customHeight="1" spans="1:2">
      <c r="A2326" s="64"/>
      <c r="B2326" s="68"/>
    </row>
    <row r="2327" customHeight="1" spans="1:2">
      <c r="A2327" s="64"/>
      <c r="B2327" s="68"/>
    </row>
    <row r="2328" customHeight="1" spans="1:2">
      <c r="A2328" s="64"/>
      <c r="B2328" s="68"/>
    </row>
    <row r="2329" customHeight="1" spans="1:2">
      <c r="A2329" s="64"/>
      <c r="B2329" s="68"/>
    </row>
    <row r="2330" customHeight="1" spans="1:2">
      <c r="A2330" s="64"/>
      <c r="B2330" s="68"/>
    </row>
    <row r="2331" customHeight="1" spans="1:2">
      <c r="A2331" s="64"/>
      <c r="B2331" s="68"/>
    </row>
    <row r="2332" customHeight="1" spans="1:2">
      <c r="A2332" s="64"/>
      <c r="B2332" s="68"/>
    </row>
    <row r="2333" customHeight="1" spans="1:2">
      <c r="A2333" s="64"/>
      <c r="B2333" s="68"/>
    </row>
    <row r="2334" customHeight="1" spans="1:2">
      <c r="A2334" s="64"/>
      <c r="B2334" s="68"/>
    </row>
    <row r="2335" customHeight="1" spans="1:2">
      <c r="A2335" s="64"/>
      <c r="B2335" s="68"/>
    </row>
    <row r="2336" customHeight="1" spans="1:2">
      <c r="A2336" s="64"/>
      <c r="B2336" s="68"/>
    </row>
    <row r="2337" customHeight="1" spans="1:2">
      <c r="A2337" s="64"/>
      <c r="B2337" s="68"/>
    </row>
    <row r="2338" customHeight="1" spans="1:2">
      <c r="A2338" s="64"/>
      <c r="B2338" s="68"/>
    </row>
    <row r="2339" customHeight="1" spans="1:2">
      <c r="A2339" s="64"/>
      <c r="B2339" s="68"/>
    </row>
    <row r="2340" customHeight="1" spans="1:2">
      <c r="A2340" s="64"/>
      <c r="B2340" s="68"/>
    </row>
    <row r="2341" customHeight="1" spans="1:2">
      <c r="A2341" s="64"/>
      <c r="B2341" s="68"/>
    </row>
    <row r="2342" customHeight="1" spans="1:2">
      <c r="A2342" s="64"/>
      <c r="B2342" s="68"/>
    </row>
    <row r="2343" customHeight="1" spans="1:2">
      <c r="A2343" s="64"/>
      <c r="B2343" s="68"/>
    </row>
    <row r="2344" customHeight="1" spans="1:2">
      <c r="A2344" s="64"/>
      <c r="B2344" s="68"/>
    </row>
    <row r="2345" customHeight="1" spans="1:2">
      <c r="A2345" s="64"/>
      <c r="B2345" s="68"/>
    </row>
    <row r="2346" customHeight="1" spans="1:2">
      <c r="A2346" s="64"/>
      <c r="B2346" s="68"/>
    </row>
    <row r="2347" customHeight="1" spans="1:2">
      <c r="A2347" s="64"/>
      <c r="B2347" s="68"/>
    </row>
    <row r="2348" customHeight="1" spans="1:2">
      <c r="A2348" s="64"/>
      <c r="B2348" s="68"/>
    </row>
    <row r="2349" customHeight="1" spans="1:2">
      <c r="A2349" s="64"/>
      <c r="B2349" s="68"/>
    </row>
    <row r="2350" customHeight="1" spans="1:2">
      <c r="A2350" s="64"/>
      <c r="B2350" s="68"/>
    </row>
    <row r="2351" customHeight="1" spans="1:2">
      <c r="A2351" s="64"/>
      <c r="B2351" s="68"/>
    </row>
    <row r="2352" customHeight="1" spans="1:2">
      <c r="A2352" s="64"/>
      <c r="B2352" s="68"/>
    </row>
    <row r="2353" customHeight="1" spans="1:2">
      <c r="A2353" s="64"/>
      <c r="B2353" s="68"/>
    </row>
    <row r="2354" customHeight="1" spans="1:2">
      <c r="A2354" s="64"/>
      <c r="B2354" s="68"/>
    </row>
    <row r="2355" customHeight="1" spans="1:2">
      <c r="A2355" s="64"/>
      <c r="B2355" s="68"/>
    </row>
    <row r="2356" customHeight="1" spans="1:2">
      <c r="A2356" s="64"/>
      <c r="B2356" s="68"/>
    </row>
    <row r="2357" customHeight="1" spans="1:2">
      <c r="A2357" s="64"/>
      <c r="B2357" s="68"/>
    </row>
    <row r="2358" customHeight="1" spans="1:2">
      <c r="A2358" s="64"/>
      <c r="B2358" s="68"/>
    </row>
    <row r="2359" customHeight="1" spans="1:2">
      <c r="A2359" s="64"/>
      <c r="B2359" s="68"/>
    </row>
    <row r="2360" customHeight="1" spans="1:2">
      <c r="A2360" s="64"/>
      <c r="B2360" s="68"/>
    </row>
    <row r="2361" customHeight="1" spans="1:2">
      <c r="A2361" s="64"/>
      <c r="B2361" s="68"/>
    </row>
    <row r="2362" customHeight="1" spans="1:2">
      <c r="A2362" s="64"/>
      <c r="B2362" s="68"/>
    </row>
    <row r="2363" customHeight="1" spans="1:2">
      <c r="A2363" s="64"/>
      <c r="B2363" s="68"/>
    </row>
    <row r="2364" customHeight="1" spans="1:2">
      <c r="A2364" s="64"/>
      <c r="B2364" s="68"/>
    </row>
    <row r="2365" customHeight="1" spans="1:2">
      <c r="A2365" s="64"/>
      <c r="B2365" s="68"/>
    </row>
    <row r="2366" customHeight="1" spans="1:2">
      <c r="A2366" s="64"/>
      <c r="B2366" s="68"/>
    </row>
    <row r="2367" customHeight="1" spans="1:2">
      <c r="A2367" s="64"/>
      <c r="B2367" s="68"/>
    </row>
    <row r="2368" customHeight="1" spans="1:2">
      <c r="A2368" s="64"/>
      <c r="B2368" s="68"/>
    </row>
    <row r="2369" customHeight="1" spans="1:2">
      <c r="A2369" s="64"/>
      <c r="B2369" s="68"/>
    </row>
    <row r="2370" customHeight="1" spans="1:2">
      <c r="A2370" s="64"/>
      <c r="B2370" s="68"/>
    </row>
    <row r="2371" customHeight="1" spans="1:2">
      <c r="A2371" s="64"/>
      <c r="B2371" s="68"/>
    </row>
    <row r="2372" customHeight="1" spans="1:2">
      <c r="A2372" s="64"/>
      <c r="B2372" s="68"/>
    </row>
    <row r="2373" customHeight="1" spans="1:2">
      <c r="A2373" s="64"/>
      <c r="B2373" s="68"/>
    </row>
    <row r="2374" customHeight="1" spans="1:2">
      <c r="A2374" s="64"/>
      <c r="B2374" s="68"/>
    </row>
    <row r="2375" customHeight="1" spans="1:2">
      <c r="A2375" s="64"/>
      <c r="B2375" s="68"/>
    </row>
    <row r="2376" customHeight="1" spans="1:2">
      <c r="A2376" s="64"/>
      <c r="B2376" s="68"/>
    </row>
    <row r="2377" customHeight="1" spans="1:2">
      <c r="A2377" s="64"/>
      <c r="B2377" s="68"/>
    </row>
    <row r="2378" customHeight="1" spans="1:2">
      <c r="A2378" s="64"/>
      <c r="B2378" s="68"/>
    </row>
    <row r="2379" customHeight="1" spans="1:2">
      <c r="A2379" s="64"/>
      <c r="B2379" s="68"/>
    </row>
    <row r="2380" customHeight="1" spans="1:2">
      <c r="A2380" s="64"/>
      <c r="B2380" s="68"/>
    </row>
    <row r="2381" customHeight="1" spans="1:2">
      <c r="A2381" s="64"/>
      <c r="B2381" s="68"/>
    </row>
    <row r="2382" customHeight="1" spans="1:2">
      <c r="A2382" s="64"/>
      <c r="B2382" s="68"/>
    </row>
    <row r="2383" customHeight="1" spans="1:2">
      <c r="A2383" s="64"/>
      <c r="B2383" s="68"/>
    </row>
    <row r="2384" customHeight="1" spans="1:2">
      <c r="A2384" s="64"/>
      <c r="B2384" s="68"/>
    </row>
    <row r="2385" customHeight="1" spans="1:2">
      <c r="A2385" s="64"/>
      <c r="B2385" s="68"/>
    </row>
    <row r="2386" customHeight="1" spans="1:2">
      <c r="A2386" s="64"/>
      <c r="B2386" s="68"/>
    </row>
    <row r="2387" customHeight="1" spans="1:2">
      <c r="A2387" s="64"/>
      <c r="B2387" s="68"/>
    </row>
    <row r="2388" customHeight="1" spans="1:2">
      <c r="A2388" s="64"/>
      <c r="B2388" s="68"/>
    </row>
    <row r="2389" customHeight="1" spans="1:2">
      <c r="A2389" s="64"/>
      <c r="B2389" s="68"/>
    </row>
    <row r="2390" customHeight="1" spans="1:2">
      <c r="A2390" s="64"/>
      <c r="B2390" s="68"/>
    </row>
    <row r="2391" customHeight="1" spans="1:2">
      <c r="A2391" s="64"/>
      <c r="B2391" s="68"/>
    </row>
    <row r="2392" customHeight="1" spans="1:2">
      <c r="A2392" s="64"/>
      <c r="B2392" s="68"/>
    </row>
    <row r="2393" customHeight="1" spans="1:2">
      <c r="A2393" s="64"/>
      <c r="B2393" s="68"/>
    </row>
    <row r="2394" customHeight="1" spans="1:2">
      <c r="A2394" s="64"/>
      <c r="B2394" s="68"/>
    </row>
    <row r="2395" customHeight="1" spans="1:2">
      <c r="A2395" s="64"/>
      <c r="B2395" s="68"/>
    </row>
    <row r="2396" customHeight="1" spans="1:2">
      <c r="A2396" s="64"/>
      <c r="B2396" s="68"/>
    </row>
    <row r="2397" customHeight="1" spans="1:2">
      <c r="A2397" s="64"/>
      <c r="B2397" s="68"/>
    </row>
    <row r="2398" customHeight="1" spans="1:2">
      <c r="A2398" s="64"/>
      <c r="B2398" s="68"/>
    </row>
    <row r="2399" customHeight="1" spans="1:2">
      <c r="A2399" s="64"/>
      <c r="B2399" s="68"/>
    </row>
    <row r="2400" customHeight="1" spans="1:2">
      <c r="A2400" s="64"/>
      <c r="B2400" s="68"/>
    </row>
    <row r="2401" customHeight="1" spans="1:2">
      <c r="A2401" s="64"/>
      <c r="B2401" s="68"/>
    </row>
    <row r="2402" customHeight="1" spans="1:2">
      <c r="A2402" s="64"/>
      <c r="B2402" s="68"/>
    </row>
    <row r="2403" customHeight="1" spans="1:2">
      <c r="A2403" s="64"/>
      <c r="B2403" s="68"/>
    </row>
    <row r="2404" customHeight="1" spans="1:2">
      <c r="A2404" s="64"/>
      <c r="B2404" s="68"/>
    </row>
    <row r="2405" customHeight="1" spans="1:2">
      <c r="A2405" s="64"/>
      <c r="B2405" s="68"/>
    </row>
    <row r="2406" customHeight="1" spans="1:2">
      <c r="A2406" s="64"/>
      <c r="B2406" s="68"/>
    </row>
    <row r="2407" customHeight="1" spans="1:2">
      <c r="A2407" s="64"/>
      <c r="B2407" s="68"/>
    </row>
    <row r="2408" customHeight="1" spans="1:2">
      <c r="A2408" s="64"/>
      <c r="B2408" s="68"/>
    </row>
    <row r="2409" customHeight="1" spans="1:2">
      <c r="A2409" s="64"/>
      <c r="B2409" s="68"/>
    </row>
    <row r="2410" customHeight="1" spans="1:2">
      <c r="A2410" s="64"/>
      <c r="B2410" s="68"/>
    </row>
    <row r="2411" customHeight="1" spans="1:2">
      <c r="A2411" s="64"/>
      <c r="B2411" s="68"/>
    </row>
    <row r="2412" customHeight="1" spans="1:2">
      <c r="A2412" s="64"/>
      <c r="B2412" s="68"/>
    </row>
    <row r="2413" customHeight="1" spans="1:2">
      <c r="A2413" s="64"/>
      <c r="B2413" s="68"/>
    </row>
    <row r="2414" customHeight="1" spans="1:2">
      <c r="A2414" s="64"/>
      <c r="B2414" s="68"/>
    </row>
    <row r="2415" customHeight="1" spans="1:2">
      <c r="A2415" s="64"/>
      <c r="B2415" s="68"/>
    </row>
    <row r="2416" customHeight="1" spans="1:2">
      <c r="A2416" s="64"/>
      <c r="B2416" s="68"/>
    </row>
    <row r="2417" customHeight="1" spans="1:2">
      <c r="A2417" s="64"/>
      <c r="B2417" s="68"/>
    </row>
    <row r="2418" customHeight="1" spans="1:2">
      <c r="A2418" s="64"/>
      <c r="B2418" s="68"/>
    </row>
    <row r="2419" customHeight="1" spans="1:2">
      <c r="A2419" s="64"/>
      <c r="B2419" s="68"/>
    </row>
    <row r="2420" customHeight="1" spans="1:2">
      <c r="A2420" s="64"/>
      <c r="B2420" s="68"/>
    </row>
    <row r="2421" customHeight="1" spans="1:2">
      <c r="A2421" s="64"/>
      <c r="B2421" s="68"/>
    </row>
    <row r="2422" customHeight="1" spans="1:2">
      <c r="A2422" s="64"/>
      <c r="B2422" s="68"/>
    </row>
    <row r="2423" customHeight="1" spans="1:2">
      <c r="A2423" s="64"/>
      <c r="B2423" s="68"/>
    </row>
    <row r="2424" customHeight="1" spans="1:2">
      <c r="A2424" s="64"/>
      <c r="B2424" s="68"/>
    </row>
    <row r="2425" customHeight="1" spans="1:2">
      <c r="A2425" s="64"/>
      <c r="B2425" s="68"/>
    </row>
    <row r="2426" customHeight="1" spans="1:2">
      <c r="A2426" s="64"/>
      <c r="B2426" s="68"/>
    </row>
    <row r="2427" customHeight="1" spans="1:2">
      <c r="A2427" s="64"/>
      <c r="B2427" s="68"/>
    </row>
    <row r="2428" customHeight="1" spans="1:2">
      <c r="A2428" s="64"/>
      <c r="B2428" s="68"/>
    </row>
    <row r="2429" customHeight="1" spans="1:2">
      <c r="A2429" s="64"/>
      <c r="B2429" s="68"/>
    </row>
    <row r="2430" customHeight="1" spans="1:2">
      <c r="A2430" s="64"/>
      <c r="B2430" s="68"/>
    </row>
    <row r="2431" customHeight="1" spans="1:2">
      <c r="A2431" s="64"/>
      <c r="B2431" s="68"/>
    </row>
    <row r="2432" customHeight="1" spans="1:2">
      <c r="A2432" s="64"/>
      <c r="B2432" s="68"/>
    </row>
    <row r="2433" customHeight="1" spans="1:2">
      <c r="A2433" s="64"/>
      <c r="B2433" s="68"/>
    </row>
    <row r="2434" customHeight="1" spans="1:2">
      <c r="A2434" s="64"/>
      <c r="B2434" s="68"/>
    </row>
    <row r="2435" customHeight="1" spans="1:2">
      <c r="A2435" s="64"/>
      <c r="B2435" s="68"/>
    </row>
    <row r="2436" customHeight="1" spans="1:2">
      <c r="A2436" s="64"/>
      <c r="B2436" s="68"/>
    </row>
    <row r="2437" customHeight="1" spans="1:2">
      <c r="A2437" s="64"/>
      <c r="B2437" s="68"/>
    </row>
    <row r="2438" customHeight="1" spans="1:2">
      <c r="A2438" s="64"/>
      <c r="B2438" s="68"/>
    </row>
    <row r="2439" customHeight="1" spans="1:2">
      <c r="A2439" s="64"/>
      <c r="B2439" s="68"/>
    </row>
    <row r="2440" customHeight="1" spans="1:2">
      <c r="A2440" s="64"/>
      <c r="B2440" s="68"/>
    </row>
    <row r="2441" customHeight="1" spans="1:2">
      <c r="A2441" s="64"/>
      <c r="B2441" s="68"/>
    </row>
    <row r="2442" customHeight="1" spans="1:2">
      <c r="A2442" s="64"/>
      <c r="B2442" s="68"/>
    </row>
    <row r="2443" customHeight="1" spans="1:2">
      <c r="A2443" s="64"/>
      <c r="B2443" s="68"/>
    </row>
    <row r="2444" customHeight="1" spans="1:2">
      <c r="A2444" s="64"/>
      <c r="B2444" s="68"/>
    </row>
    <row r="2445" customHeight="1" spans="1:2">
      <c r="A2445" s="64"/>
      <c r="B2445" s="68"/>
    </row>
    <row r="2446" customHeight="1" spans="1:2">
      <c r="A2446" s="64"/>
      <c r="B2446" s="68"/>
    </row>
    <row r="2447" customHeight="1" spans="1:2">
      <c r="A2447" s="64"/>
      <c r="B2447" s="68"/>
    </row>
    <row r="2448" customHeight="1" spans="1:2">
      <c r="A2448" s="64"/>
      <c r="B2448" s="68"/>
    </row>
    <row r="2449" customHeight="1" spans="1:2">
      <c r="A2449" s="64"/>
      <c r="B2449" s="68"/>
    </row>
    <row r="2450" customHeight="1" spans="1:2">
      <c r="A2450" s="64"/>
      <c r="B2450" s="68"/>
    </row>
    <row r="2451" customHeight="1" spans="1:2">
      <c r="A2451" s="64"/>
      <c r="B2451" s="68"/>
    </row>
    <row r="2452" customHeight="1" spans="1:2">
      <c r="A2452" s="64"/>
      <c r="B2452" s="68"/>
    </row>
    <row r="2453" customHeight="1" spans="1:2">
      <c r="A2453" s="64"/>
      <c r="B2453" s="68"/>
    </row>
    <row r="2454" customHeight="1" spans="1:2">
      <c r="A2454" s="64"/>
      <c r="B2454" s="68"/>
    </row>
    <row r="2455" customHeight="1" spans="1:2">
      <c r="A2455" s="64"/>
      <c r="B2455" s="68"/>
    </row>
    <row r="2456" customHeight="1" spans="1:2">
      <c r="A2456" s="64"/>
      <c r="B2456" s="68"/>
    </row>
    <row r="2457" customHeight="1" spans="1:2">
      <c r="A2457" s="64"/>
      <c r="B2457" s="68"/>
    </row>
    <row r="2458" customHeight="1" spans="1:2">
      <c r="A2458" s="64"/>
      <c r="B2458" s="68"/>
    </row>
    <row r="2459" customHeight="1" spans="1:2">
      <c r="A2459" s="64"/>
      <c r="B2459" s="68"/>
    </row>
    <row r="2460" customHeight="1" spans="1:2">
      <c r="A2460" s="64"/>
      <c r="B2460" s="68"/>
    </row>
    <row r="2461" customHeight="1" spans="1:2">
      <c r="A2461" s="64"/>
      <c r="B2461" s="68"/>
    </row>
    <row r="2462" customHeight="1" spans="1:2">
      <c r="A2462" s="64"/>
      <c r="B2462" s="68"/>
    </row>
    <row r="2463" customHeight="1" spans="1:2">
      <c r="A2463" s="64"/>
      <c r="B2463" s="68"/>
    </row>
    <row r="2464" customHeight="1" spans="1:2">
      <c r="A2464" s="64"/>
      <c r="B2464" s="68"/>
    </row>
    <row r="2465" customHeight="1" spans="1:2">
      <c r="A2465" s="64"/>
      <c r="B2465" s="68"/>
    </row>
    <row r="2466" customHeight="1" spans="1:2">
      <c r="A2466" s="64"/>
      <c r="B2466" s="68"/>
    </row>
    <row r="2467" customHeight="1" spans="1:2">
      <c r="A2467" s="64"/>
      <c r="B2467" s="68"/>
    </row>
    <row r="2468" customHeight="1" spans="1:2">
      <c r="A2468" s="64"/>
      <c r="B2468" s="68"/>
    </row>
    <row r="2469" customHeight="1" spans="1:2">
      <c r="A2469" s="64"/>
      <c r="B2469" s="68"/>
    </row>
    <row r="2470" customHeight="1" spans="1:2">
      <c r="A2470" s="64"/>
      <c r="B2470" s="68"/>
    </row>
    <row r="2471" customHeight="1" spans="1:2">
      <c r="A2471" s="64"/>
      <c r="B2471" s="68"/>
    </row>
    <row r="2472" customHeight="1" spans="1:2">
      <c r="A2472" s="64"/>
      <c r="B2472" s="68"/>
    </row>
    <row r="2473" customHeight="1" spans="1:2">
      <c r="A2473" s="64"/>
      <c r="B2473" s="68"/>
    </row>
    <row r="2474" customHeight="1" spans="1:2">
      <c r="A2474" s="64"/>
      <c r="B2474" s="68"/>
    </row>
    <row r="2475" customHeight="1" spans="1:2">
      <c r="A2475" s="64"/>
      <c r="B2475" s="68"/>
    </row>
    <row r="2476" customHeight="1" spans="1:2">
      <c r="A2476" s="64"/>
      <c r="B2476" s="68"/>
    </row>
    <row r="2477" customHeight="1" spans="1:2">
      <c r="A2477" s="64"/>
      <c r="B2477" s="68"/>
    </row>
    <row r="2478" customHeight="1" spans="1:2">
      <c r="A2478" s="64"/>
      <c r="B2478" s="68"/>
    </row>
    <row r="2479" customHeight="1" spans="1:2">
      <c r="A2479" s="64"/>
      <c r="B2479" s="68"/>
    </row>
    <row r="2480" customHeight="1" spans="1:2">
      <c r="A2480" s="64"/>
      <c r="B2480" s="68"/>
    </row>
    <row r="2481" customHeight="1" spans="1:2">
      <c r="A2481" s="64"/>
      <c r="B2481" s="68"/>
    </row>
    <row r="2482" customHeight="1" spans="1:2">
      <c r="A2482" s="64"/>
      <c r="B2482" s="68"/>
    </row>
    <row r="2483" customHeight="1" spans="1:2">
      <c r="A2483" s="64"/>
      <c r="B2483" s="68"/>
    </row>
    <row r="2484" customHeight="1" spans="1:2">
      <c r="A2484" s="64"/>
      <c r="B2484" s="68"/>
    </row>
    <row r="2485" customHeight="1" spans="1:2">
      <c r="A2485" s="64"/>
      <c r="B2485" s="68"/>
    </row>
    <row r="2486" customHeight="1" spans="1:2">
      <c r="A2486" s="64"/>
      <c r="B2486" s="68"/>
    </row>
    <row r="2487" customHeight="1" spans="1:2">
      <c r="A2487" s="64"/>
      <c r="B2487" s="68"/>
    </row>
    <row r="2488" customHeight="1" spans="1:2">
      <c r="A2488" s="64"/>
      <c r="B2488" s="68"/>
    </row>
    <row r="2489" customHeight="1" spans="1:2">
      <c r="A2489" s="64"/>
      <c r="B2489" s="68"/>
    </row>
    <row r="2490" customHeight="1" spans="1:2">
      <c r="A2490" s="64"/>
      <c r="B2490" s="68"/>
    </row>
    <row r="2491" customHeight="1" spans="1:2">
      <c r="A2491" s="64"/>
      <c r="B2491" s="68"/>
    </row>
    <row r="2492" customHeight="1" spans="1:2">
      <c r="A2492" s="64"/>
      <c r="B2492" s="68"/>
    </row>
    <row r="2493" customHeight="1" spans="1:2">
      <c r="A2493" s="64"/>
      <c r="B2493" s="68"/>
    </row>
    <row r="2494" customHeight="1" spans="1:2">
      <c r="A2494" s="64"/>
      <c r="B2494" s="68"/>
    </row>
    <row r="2495" customHeight="1" spans="1:2">
      <c r="A2495" s="64"/>
      <c r="B2495" s="68"/>
    </row>
    <row r="2496" customHeight="1" spans="1:2">
      <c r="A2496" s="64"/>
      <c r="B2496" s="68"/>
    </row>
    <row r="2497" customHeight="1" spans="1:2">
      <c r="A2497" s="64"/>
      <c r="B2497" s="68"/>
    </row>
    <row r="2498" customHeight="1" spans="1:2">
      <c r="A2498" s="64"/>
      <c r="B2498" s="68"/>
    </row>
    <row r="2499" customHeight="1" spans="1:2">
      <c r="A2499" s="64"/>
      <c r="B2499" s="68"/>
    </row>
    <row r="2500" customHeight="1" spans="1:2">
      <c r="A2500" s="64"/>
      <c r="B2500" s="68"/>
    </row>
    <row r="2501" customHeight="1" spans="1:2">
      <c r="A2501" s="64"/>
      <c r="B2501" s="68"/>
    </row>
    <row r="2502" customHeight="1" spans="1:2">
      <c r="A2502" s="64"/>
      <c r="B2502" s="68"/>
    </row>
    <row r="2503" customHeight="1" spans="1:2">
      <c r="A2503" s="64"/>
      <c r="B2503" s="68"/>
    </row>
    <row r="2504" customHeight="1" spans="1:2">
      <c r="A2504" s="64"/>
      <c r="B2504" s="68"/>
    </row>
    <row r="2505" customHeight="1" spans="1:2">
      <c r="A2505" s="64"/>
      <c r="B2505" s="68"/>
    </row>
    <row r="2506" customHeight="1" spans="1:2">
      <c r="A2506" s="64"/>
      <c r="B2506" s="68"/>
    </row>
    <row r="2507" customHeight="1" spans="1:2">
      <c r="A2507" s="64"/>
      <c r="B2507" s="68"/>
    </row>
    <row r="2508" customHeight="1" spans="1:2">
      <c r="A2508" s="64"/>
      <c r="B2508" s="68"/>
    </row>
    <row r="2509" customHeight="1" spans="1:2">
      <c r="A2509" s="64"/>
      <c r="B2509" s="68"/>
    </row>
    <row r="2510" customHeight="1" spans="1:2">
      <c r="A2510" s="64"/>
      <c r="B2510" s="68"/>
    </row>
    <row r="2511" customHeight="1" spans="1:2">
      <c r="A2511" s="64"/>
      <c r="B2511" s="68"/>
    </row>
    <row r="2512" customHeight="1" spans="1:2">
      <c r="A2512" s="64"/>
      <c r="B2512" s="68"/>
    </row>
    <row r="2513" customHeight="1" spans="1:2">
      <c r="A2513" s="64"/>
      <c r="B2513" s="68"/>
    </row>
    <row r="2514" customHeight="1" spans="1:2">
      <c r="A2514" s="64"/>
      <c r="B2514" s="68"/>
    </row>
    <row r="2515" customHeight="1" spans="1:2">
      <c r="A2515" s="64"/>
      <c r="B2515" s="68"/>
    </row>
    <row r="2516" customHeight="1" spans="1:2">
      <c r="A2516" s="64"/>
      <c r="B2516" s="68"/>
    </row>
    <row r="2517" customHeight="1" spans="1:2">
      <c r="A2517" s="64"/>
      <c r="B2517" s="68"/>
    </row>
    <row r="2518" customHeight="1" spans="1:2">
      <c r="A2518" s="64"/>
      <c r="B2518" s="68"/>
    </row>
    <row r="2519" customHeight="1" spans="1:2">
      <c r="A2519" s="64"/>
      <c r="B2519" s="68"/>
    </row>
    <row r="2520" customHeight="1" spans="1:2">
      <c r="A2520" s="64"/>
      <c r="B2520" s="68"/>
    </row>
    <row r="2521" customHeight="1" spans="1:2">
      <c r="A2521" s="64"/>
      <c r="B2521" s="68"/>
    </row>
    <row r="2522" customHeight="1" spans="1:2">
      <c r="A2522" s="64"/>
      <c r="B2522" s="68"/>
    </row>
    <row r="2523" customHeight="1" spans="1:2">
      <c r="A2523" s="64"/>
      <c r="B2523" s="68"/>
    </row>
    <row r="2524" customHeight="1" spans="1:2">
      <c r="A2524" s="64"/>
      <c r="B2524" s="68"/>
    </row>
    <row r="2525" customHeight="1" spans="1:2">
      <c r="A2525" s="64"/>
      <c r="B2525" s="68"/>
    </row>
    <row r="2526" customHeight="1" spans="1:2">
      <c r="A2526" s="64"/>
      <c r="B2526" s="68"/>
    </row>
    <row r="2527" customHeight="1" spans="1:2">
      <c r="A2527" s="64"/>
      <c r="B2527" s="68"/>
    </row>
    <row r="2528" customHeight="1" spans="1:2">
      <c r="A2528" s="64"/>
      <c r="B2528" s="68"/>
    </row>
    <row r="2529" customHeight="1" spans="1:2">
      <c r="A2529" s="64"/>
      <c r="B2529" s="68"/>
    </row>
    <row r="2530" customHeight="1" spans="1:2">
      <c r="A2530" s="64"/>
      <c r="B2530" s="68"/>
    </row>
    <row r="2531" customHeight="1" spans="1:2">
      <c r="A2531" s="64"/>
      <c r="B2531" s="68"/>
    </row>
    <row r="2532" customHeight="1" spans="1:2">
      <c r="A2532" s="64"/>
      <c r="B2532" s="68"/>
    </row>
    <row r="2533" customHeight="1" spans="1:2">
      <c r="A2533" s="64"/>
      <c r="B2533" s="68"/>
    </row>
    <row r="2534" customHeight="1" spans="1:2">
      <c r="A2534" s="64"/>
      <c r="B2534" s="68"/>
    </row>
    <row r="2535" customHeight="1" spans="1:2">
      <c r="A2535" s="64"/>
      <c r="B2535" s="68"/>
    </row>
    <row r="2536" customHeight="1" spans="1:2">
      <c r="A2536" s="64"/>
      <c r="B2536" s="68"/>
    </row>
    <row r="2537" customHeight="1" spans="1:2">
      <c r="A2537" s="64"/>
      <c r="B2537" s="68"/>
    </row>
    <row r="2538" customHeight="1" spans="1:2">
      <c r="A2538" s="64"/>
      <c r="B2538" s="68"/>
    </row>
    <row r="2539" customHeight="1" spans="1:2">
      <c r="A2539" s="64"/>
      <c r="B2539" s="68"/>
    </row>
    <row r="2540" customHeight="1" spans="1:2">
      <c r="A2540" s="64"/>
      <c r="B2540" s="68"/>
    </row>
    <row r="2541" customHeight="1" spans="1:2">
      <c r="A2541" s="64"/>
      <c r="B2541" s="68"/>
    </row>
    <row r="2542" customHeight="1" spans="1:2">
      <c r="A2542" s="64"/>
      <c r="B2542" s="68"/>
    </row>
    <row r="2543" customHeight="1" spans="1:2">
      <c r="A2543" s="64"/>
      <c r="B2543" s="68"/>
    </row>
    <row r="2544" customHeight="1" spans="1:2">
      <c r="A2544" s="64"/>
      <c r="B2544" s="68"/>
    </row>
    <row r="2545" customHeight="1" spans="1:2">
      <c r="A2545" s="64"/>
      <c r="B2545" s="68"/>
    </row>
    <row r="2546" customHeight="1" spans="1:2">
      <c r="A2546" s="64"/>
      <c r="B2546" s="68"/>
    </row>
    <row r="2547" customHeight="1" spans="1:2">
      <c r="A2547" s="64"/>
      <c r="B2547" s="68"/>
    </row>
    <row r="2548" customHeight="1" spans="1:2">
      <c r="A2548" s="64"/>
      <c r="B2548" s="68"/>
    </row>
    <row r="2549" customHeight="1" spans="1:2">
      <c r="A2549" s="64"/>
      <c r="B2549" s="68"/>
    </row>
    <row r="2550" customHeight="1" spans="1:2">
      <c r="A2550" s="64"/>
      <c r="B2550" s="68"/>
    </row>
    <row r="2551" customHeight="1" spans="1:2">
      <c r="A2551" s="64"/>
      <c r="B2551" s="68"/>
    </row>
    <row r="2552" customHeight="1" spans="1:2">
      <c r="A2552" s="64"/>
      <c r="B2552" s="68"/>
    </row>
    <row r="2553" customHeight="1" spans="1:2">
      <c r="A2553" s="64"/>
      <c r="B2553" s="68"/>
    </row>
    <row r="2554" customHeight="1" spans="1:2">
      <c r="A2554" s="64"/>
      <c r="B2554" s="68"/>
    </row>
    <row r="2555" customHeight="1" spans="1:2">
      <c r="A2555" s="64"/>
      <c r="B2555" s="68"/>
    </row>
    <row r="2556" customHeight="1" spans="1:2">
      <c r="A2556" s="64"/>
      <c r="B2556" s="68"/>
    </row>
    <row r="2557" customHeight="1" spans="1:2">
      <c r="A2557" s="64"/>
      <c r="B2557" s="68"/>
    </row>
    <row r="2558" customHeight="1" spans="1:2">
      <c r="A2558" s="64"/>
      <c r="B2558" s="68"/>
    </row>
    <row r="2559" customHeight="1" spans="1:2">
      <c r="A2559" s="64"/>
      <c r="B2559" s="68"/>
    </row>
    <row r="2560" customHeight="1" spans="1:2">
      <c r="A2560" s="64"/>
      <c r="B2560" s="68"/>
    </row>
    <row r="2561" customHeight="1" spans="1:2">
      <c r="A2561" s="64"/>
      <c r="B2561" s="68"/>
    </row>
    <row r="2562" customHeight="1" spans="1:2">
      <c r="A2562" s="64"/>
      <c r="B2562" s="68"/>
    </row>
    <row r="2563" customHeight="1" spans="1:2">
      <c r="A2563" s="64"/>
      <c r="B2563" s="68"/>
    </row>
    <row r="2564" customHeight="1" spans="1:2">
      <c r="A2564" s="64"/>
      <c r="B2564" s="68"/>
    </row>
    <row r="2565" customHeight="1" spans="1:2">
      <c r="A2565" s="64"/>
      <c r="B2565" s="68"/>
    </row>
    <row r="2566" customHeight="1" spans="1:2">
      <c r="A2566" s="64"/>
      <c r="B2566" s="68"/>
    </row>
    <row r="2567" customHeight="1" spans="1:2">
      <c r="A2567" s="64"/>
      <c r="B2567" s="68"/>
    </row>
    <row r="2568" customHeight="1" spans="1:2">
      <c r="A2568" s="64"/>
      <c r="B2568" s="68"/>
    </row>
    <row r="2569" customHeight="1" spans="1:2">
      <c r="A2569" s="64"/>
      <c r="B2569" s="68"/>
    </row>
    <row r="2570" customHeight="1" spans="1:2">
      <c r="A2570" s="64"/>
      <c r="B2570" s="68"/>
    </row>
    <row r="2571" customHeight="1" spans="1:2">
      <c r="A2571" s="64"/>
      <c r="B2571" s="68"/>
    </row>
    <row r="2572" customHeight="1" spans="1:2">
      <c r="A2572" s="64"/>
      <c r="B2572" s="68"/>
    </row>
    <row r="2573" customHeight="1" spans="1:2">
      <c r="A2573" s="64"/>
      <c r="B2573" s="68"/>
    </row>
    <row r="2574" customHeight="1" spans="1:2">
      <c r="A2574" s="64"/>
      <c r="B2574" s="68"/>
    </row>
    <row r="2575" customHeight="1" spans="1:2">
      <c r="A2575" s="64"/>
      <c r="B2575" s="68"/>
    </row>
    <row r="2576" customHeight="1" spans="1:2">
      <c r="A2576" s="64"/>
      <c r="B2576" s="68"/>
    </row>
    <row r="2577" customHeight="1" spans="1:2">
      <c r="A2577" s="64"/>
      <c r="B2577" s="68"/>
    </row>
    <row r="2578" customHeight="1" spans="1:2">
      <c r="A2578" s="64"/>
      <c r="B2578" s="68"/>
    </row>
    <row r="2579" customHeight="1" spans="1:2">
      <c r="A2579" s="64"/>
      <c r="B2579" s="68"/>
    </row>
    <row r="2580" customHeight="1" spans="1:2">
      <c r="A2580" s="64"/>
      <c r="B2580" s="68"/>
    </row>
    <row r="2581" customHeight="1" spans="1:2">
      <c r="A2581" s="64"/>
      <c r="B2581" s="68"/>
    </row>
    <row r="2582" customHeight="1" spans="1:2">
      <c r="A2582" s="64"/>
      <c r="B2582" s="68"/>
    </row>
    <row r="2583" customHeight="1" spans="1:2">
      <c r="A2583" s="64"/>
      <c r="B2583" s="68"/>
    </row>
    <row r="2584" customHeight="1" spans="1:2">
      <c r="A2584" s="64"/>
      <c r="B2584" s="68"/>
    </row>
    <row r="2585" customHeight="1" spans="1:2">
      <c r="A2585" s="64"/>
      <c r="B2585" s="68"/>
    </row>
    <row r="2586" customHeight="1" spans="1:2">
      <c r="A2586" s="64"/>
      <c r="B2586" s="68"/>
    </row>
    <row r="2587" customHeight="1" spans="1:2">
      <c r="A2587" s="64"/>
      <c r="B2587" s="68"/>
    </row>
    <row r="2588" customHeight="1" spans="1:2">
      <c r="A2588" s="64"/>
      <c r="B2588" s="68"/>
    </row>
    <row r="2589" customHeight="1" spans="1:2">
      <c r="A2589" s="64"/>
      <c r="B2589" s="68"/>
    </row>
    <row r="2590" customHeight="1" spans="1:2">
      <c r="A2590" s="64"/>
      <c r="B2590" s="68"/>
    </row>
    <row r="2591" customHeight="1" spans="1:2">
      <c r="A2591" s="64"/>
      <c r="B2591" s="68"/>
    </row>
    <row r="2592" customHeight="1" spans="1:2">
      <c r="A2592" s="64"/>
      <c r="B2592" s="68"/>
    </row>
    <row r="2593" customHeight="1" spans="1:2">
      <c r="A2593" s="64"/>
      <c r="B2593" s="68"/>
    </row>
    <row r="2594" customHeight="1" spans="1:2">
      <c r="A2594" s="64"/>
      <c r="B2594" s="68"/>
    </row>
    <row r="2595" customHeight="1" spans="1:2">
      <c r="A2595" s="64"/>
      <c r="B2595" s="68"/>
    </row>
    <row r="2596" customHeight="1" spans="1:2">
      <c r="A2596" s="64"/>
      <c r="B2596" s="68"/>
    </row>
    <row r="2597" customHeight="1" spans="1:2">
      <c r="A2597" s="64"/>
      <c r="B2597" s="68"/>
    </row>
    <row r="2598" customHeight="1" spans="1:2">
      <c r="A2598" s="64"/>
      <c r="B2598" s="68"/>
    </row>
    <row r="2599" customHeight="1" spans="1:2">
      <c r="A2599" s="64"/>
      <c r="B2599" s="68"/>
    </row>
    <row r="2600" customHeight="1" spans="1:2">
      <c r="A2600" s="64"/>
      <c r="B2600" s="68"/>
    </row>
    <row r="2601" customHeight="1" spans="1:2">
      <c r="A2601" s="64"/>
      <c r="B2601" s="68"/>
    </row>
    <row r="2602" customHeight="1" spans="1:2">
      <c r="A2602" s="64"/>
      <c r="B2602" s="68"/>
    </row>
    <row r="2603" customHeight="1" spans="1:2">
      <c r="A2603" s="64"/>
      <c r="B2603" s="68"/>
    </row>
    <row r="2604" customHeight="1" spans="1:2">
      <c r="A2604" s="64"/>
      <c r="B2604" s="68"/>
    </row>
    <row r="2605" customHeight="1" spans="1:2">
      <c r="A2605" s="64"/>
      <c r="B2605" s="68"/>
    </row>
    <row r="2606" customHeight="1" spans="1:2">
      <c r="A2606" s="64"/>
      <c r="B2606" s="68"/>
    </row>
    <row r="2607" customHeight="1" spans="1:2">
      <c r="A2607" s="64"/>
      <c r="B2607" s="68"/>
    </row>
    <row r="2608" customHeight="1" spans="1:2">
      <c r="A2608" s="64"/>
      <c r="B2608" s="68"/>
    </row>
    <row r="2609" customHeight="1" spans="1:2">
      <c r="A2609" s="64"/>
      <c r="B2609" s="68"/>
    </row>
    <row r="2610" customHeight="1" spans="1:2">
      <c r="A2610" s="64"/>
      <c r="B2610" s="68"/>
    </row>
    <row r="2611" customHeight="1" spans="1:2">
      <c r="A2611" s="64"/>
      <c r="B2611" s="68"/>
    </row>
    <row r="2612" customHeight="1" spans="1:2">
      <c r="A2612" s="64"/>
      <c r="B2612" s="68"/>
    </row>
    <row r="2613" customHeight="1" spans="1:2">
      <c r="A2613" s="64"/>
      <c r="B2613" s="68"/>
    </row>
    <row r="2614" customHeight="1" spans="1:2">
      <c r="A2614" s="64"/>
      <c r="B2614" s="68"/>
    </row>
    <row r="2615" customHeight="1" spans="1:2">
      <c r="A2615" s="64"/>
      <c r="B2615" s="68"/>
    </row>
    <row r="2616" customHeight="1" spans="1:2">
      <c r="A2616" s="64"/>
      <c r="B2616" s="68"/>
    </row>
    <row r="2617" customHeight="1" spans="1:2">
      <c r="A2617" s="64"/>
      <c r="B2617" s="68"/>
    </row>
    <row r="2618" customHeight="1" spans="1:2">
      <c r="A2618" s="64"/>
      <c r="B2618" s="68"/>
    </row>
    <row r="2619" customHeight="1" spans="1:2">
      <c r="A2619" s="64"/>
      <c r="B2619" s="68"/>
    </row>
    <row r="2620" customHeight="1" spans="1:2">
      <c r="A2620" s="64"/>
      <c r="B2620" s="68"/>
    </row>
    <row r="2621" customHeight="1" spans="1:2">
      <c r="A2621" s="64"/>
      <c r="B2621" s="68"/>
    </row>
    <row r="2622" customHeight="1" spans="1:2">
      <c r="A2622" s="64"/>
      <c r="B2622" s="68"/>
    </row>
    <row r="2623" customHeight="1" spans="1:2">
      <c r="A2623" s="64"/>
      <c r="B2623" s="68"/>
    </row>
    <row r="2624" customHeight="1" spans="1:2">
      <c r="A2624" s="64"/>
      <c r="B2624" s="68"/>
    </row>
    <row r="2625" customHeight="1" spans="1:2">
      <c r="A2625" s="64"/>
      <c r="B2625" s="68"/>
    </row>
    <row r="2626" customHeight="1" spans="1:2">
      <c r="A2626" s="64"/>
      <c r="B2626" s="68"/>
    </row>
    <row r="2627" customHeight="1" spans="1:2">
      <c r="A2627" s="64"/>
      <c r="B2627" s="68"/>
    </row>
    <row r="2628" customHeight="1" spans="1:2">
      <c r="A2628" s="64"/>
      <c r="B2628" s="68"/>
    </row>
    <row r="2629" customHeight="1" spans="1:2">
      <c r="A2629" s="64"/>
      <c r="B2629" s="68"/>
    </row>
    <row r="2630" customHeight="1" spans="1:2">
      <c r="A2630" s="64"/>
      <c r="B2630" s="68"/>
    </row>
    <row r="2631" customHeight="1" spans="1:2">
      <c r="A2631" s="64"/>
      <c r="B2631" s="68"/>
    </row>
    <row r="2632" customHeight="1" spans="1:2">
      <c r="A2632" s="64"/>
      <c r="B2632" s="68"/>
    </row>
    <row r="2633" customHeight="1" spans="1:2">
      <c r="A2633" s="64"/>
      <c r="B2633" s="68"/>
    </row>
    <row r="2634" customHeight="1" spans="1:2">
      <c r="A2634" s="64"/>
      <c r="B2634" s="68"/>
    </row>
    <row r="2635" customHeight="1" spans="1:2">
      <c r="A2635" s="64"/>
      <c r="B2635" s="68"/>
    </row>
    <row r="2636" customHeight="1" spans="1:2">
      <c r="A2636" s="64"/>
      <c r="B2636" s="68"/>
    </row>
    <row r="2637" customHeight="1" spans="1:2">
      <c r="A2637" s="64"/>
      <c r="B2637" s="68"/>
    </row>
    <row r="2638" customHeight="1" spans="1:2">
      <c r="A2638" s="64"/>
      <c r="B2638" s="68"/>
    </row>
    <row r="2639" customHeight="1" spans="1:2">
      <c r="A2639" s="64"/>
      <c r="B2639" s="68"/>
    </row>
    <row r="2640" customHeight="1" spans="1:2">
      <c r="A2640" s="64"/>
      <c r="B2640" s="68"/>
    </row>
    <row r="2641" customHeight="1" spans="1:2">
      <c r="A2641" s="64"/>
      <c r="B2641" s="68"/>
    </row>
    <row r="2642" customHeight="1" spans="1:2">
      <c r="A2642" s="64"/>
      <c r="B2642" s="68"/>
    </row>
    <row r="2643" customHeight="1" spans="1:2">
      <c r="A2643" s="64"/>
      <c r="B2643" s="68"/>
    </row>
    <row r="2644" customHeight="1" spans="1:2">
      <c r="A2644" s="64"/>
      <c r="B2644" s="68"/>
    </row>
    <row r="2645" customHeight="1" spans="1:2">
      <c r="A2645" s="64"/>
      <c r="B2645" s="68"/>
    </row>
    <row r="2646" customHeight="1" spans="1:2">
      <c r="A2646" s="64"/>
      <c r="B2646" s="68"/>
    </row>
    <row r="2647" customHeight="1" spans="1:2">
      <c r="A2647" s="64"/>
      <c r="B2647" s="68"/>
    </row>
    <row r="2648" customHeight="1" spans="1:2">
      <c r="A2648" s="64"/>
      <c r="B2648" s="68"/>
    </row>
    <row r="2649" customHeight="1" spans="1:2">
      <c r="A2649" s="64"/>
      <c r="B2649" s="68"/>
    </row>
    <row r="2650" customHeight="1" spans="1:2">
      <c r="A2650" s="64"/>
      <c r="B2650" s="68"/>
    </row>
    <row r="2651" customHeight="1" spans="1:2">
      <c r="A2651" s="64"/>
      <c r="B2651" s="68"/>
    </row>
    <row r="2652" customHeight="1" spans="1:2">
      <c r="A2652" s="64"/>
      <c r="B2652" s="68"/>
    </row>
    <row r="2653" customHeight="1" spans="1:2">
      <c r="A2653" s="64"/>
      <c r="B2653" s="68"/>
    </row>
    <row r="2654" customHeight="1" spans="1:2">
      <c r="A2654" s="64"/>
      <c r="B2654" s="68"/>
    </row>
    <row r="2655" customHeight="1" spans="1:2">
      <c r="A2655" s="64"/>
      <c r="B2655" s="68"/>
    </row>
    <row r="2656" customHeight="1" spans="1:2">
      <c r="A2656" s="64"/>
      <c r="B2656" s="68"/>
    </row>
    <row r="2657" customHeight="1" spans="1:2">
      <c r="A2657" s="64"/>
      <c r="B2657" s="68"/>
    </row>
    <row r="2658" customHeight="1" spans="1:2">
      <c r="A2658" s="64"/>
      <c r="B2658" s="68"/>
    </row>
    <row r="2659" customHeight="1" spans="1:2">
      <c r="A2659" s="64"/>
      <c r="B2659" s="68"/>
    </row>
    <row r="2660" customHeight="1" spans="1:2">
      <c r="A2660" s="64"/>
      <c r="B2660" s="68"/>
    </row>
    <row r="2661" customHeight="1" spans="1:2">
      <c r="A2661" s="64"/>
      <c r="B2661" s="68"/>
    </row>
    <row r="2662" customHeight="1" spans="1:2">
      <c r="A2662" s="64"/>
      <c r="B2662" s="68"/>
    </row>
    <row r="2663" customHeight="1" spans="1:2">
      <c r="A2663" s="64"/>
      <c r="B2663" s="68"/>
    </row>
    <row r="2664" customHeight="1" spans="1:2">
      <c r="A2664" s="64"/>
      <c r="B2664" s="68"/>
    </row>
    <row r="2665" customHeight="1" spans="1:2">
      <c r="A2665" s="64"/>
      <c r="B2665" s="68"/>
    </row>
    <row r="2666" customHeight="1" spans="1:2">
      <c r="A2666" s="64"/>
      <c r="B2666" s="68"/>
    </row>
    <row r="2667" customHeight="1" spans="1:2">
      <c r="A2667" s="64"/>
      <c r="B2667" s="68"/>
    </row>
    <row r="2668" customHeight="1" spans="1:2">
      <c r="A2668" s="64"/>
      <c r="B2668" s="68"/>
    </row>
    <row r="2669" customHeight="1" spans="1:2">
      <c r="A2669" s="64"/>
      <c r="B2669" s="68"/>
    </row>
    <row r="2670" customHeight="1" spans="1:2">
      <c r="A2670" s="64"/>
      <c r="B2670" s="68"/>
    </row>
    <row r="2671" customHeight="1" spans="1:2">
      <c r="A2671" s="64"/>
      <c r="B2671" s="68"/>
    </row>
    <row r="2672" customHeight="1" spans="1:2">
      <c r="A2672" s="64"/>
      <c r="B2672" s="68"/>
    </row>
    <row r="2673" customHeight="1" spans="1:2">
      <c r="A2673" s="64"/>
      <c r="B2673" s="68"/>
    </row>
    <row r="2674" customHeight="1" spans="1:2">
      <c r="A2674" s="64"/>
      <c r="B2674" s="68"/>
    </row>
    <row r="2675" customHeight="1" spans="1:2">
      <c r="A2675" s="64"/>
      <c r="B2675" s="68"/>
    </row>
    <row r="2676" customHeight="1" spans="1:2">
      <c r="A2676" s="64"/>
      <c r="B2676" s="68"/>
    </row>
    <row r="2677" customHeight="1" spans="1:2">
      <c r="A2677" s="64"/>
      <c r="B2677" s="68"/>
    </row>
    <row r="2678" customHeight="1" spans="1:2">
      <c r="A2678" s="64"/>
      <c r="B2678" s="68"/>
    </row>
    <row r="2679" customHeight="1" spans="1:2">
      <c r="A2679" s="64"/>
      <c r="B2679" s="68"/>
    </row>
    <row r="2680" customHeight="1" spans="1:2">
      <c r="A2680" s="64"/>
      <c r="B2680" s="68"/>
    </row>
    <row r="2681" customHeight="1" spans="1:2">
      <c r="A2681" s="64"/>
      <c r="B2681" s="68"/>
    </row>
    <row r="2682" customHeight="1" spans="1:2">
      <c r="A2682" s="64"/>
      <c r="B2682" s="68"/>
    </row>
    <row r="2683" customHeight="1" spans="1:2">
      <c r="A2683" s="64"/>
      <c r="B2683" s="68"/>
    </row>
    <row r="2684" customHeight="1" spans="1:2">
      <c r="A2684" s="64"/>
      <c r="B2684" s="68"/>
    </row>
    <row r="2685" customHeight="1" spans="1:2">
      <c r="A2685" s="64"/>
      <c r="B2685" s="68"/>
    </row>
    <row r="2686" customHeight="1" spans="1:2">
      <c r="A2686" s="64"/>
      <c r="B2686" s="68"/>
    </row>
    <row r="2687" customHeight="1" spans="1:2">
      <c r="A2687" s="64"/>
      <c r="B2687" s="68"/>
    </row>
    <row r="2688" customHeight="1" spans="1:2">
      <c r="A2688" s="64"/>
      <c r="B2688" s="68"/>
    </row>
    <row r="2689" customHeight="1" spans="1:2">
      <c r="A2689" s="64"/>
      <c r="B2689" s="68"/>
    </row>
    <row r="2690" customHeight="1" spans="1:2">
      <c r="A2690" s="64"/>
      <c r="B2690" s="68"/>
    </row>
    <row r="2691" customHeight="1" spans="1:2">
      <c r="A2691" s="64"/>
      <c r="B2691" s="68"/>
    </row>
    <row r="2692" customHeight="1" spans="1:2">
      <c r="A2692" s="64"/>
      <c r="B2692" s="68"/>
    </row>
    <row r="2693" customHeight="1" spans="1:2">
      <c r="A2693" s="64"/>
      <c r="B2693" s="68"/>
    </row>
    <row r="2694" customHeight="1" spans="1:2">
      <c r="A2694" s="64"/>
      <c r="B2694" s="68"/>
    </row>
    <row r="2695" customHeight="1" spans="1:2">
      <c r="A2695" s="64"/>
      <c r="B2695" s="68"/>
    </row>
    <row r="2696" customHeight="1" spans="1:2">
      <c r="A2696" s="64"/>
      <c r="B2696" s="68"/>
    </row>
    <row r="2697" customHeight="1" spans="1:2">
      <c r="A2697" s="64"/>
      <c r="B2697" s="68"/>
    </row>
    <row r="2698" customHeight="1" spans="1:2">
      <c r="A2698" s="64"/>
      <c r="B2698" s="68"/>
    </row>
    <row r="2699" customHeight="1" spans="1:2">
      <c r="A2699" s="64"/>
      <c r="B2699" s="68"/>
    </row>
    <row r="2700" customHeight="1" spans="1:2">
      <c r="A2700" s="64"/>
      <c r="B2700" s="68"/>
    </row>
    <row r="2701" customHeight="1" spans="1:2">
      <c r="A2701" s="64"/>
      <c r="B2701" s="68"/>
    </row>
    <row r="2702" customHeight="1" spans="1:2">
      <c r="A2702" s="64"/>
      <c r="B2702" s="68"/>
    </row>
    <row r="2703" customHeight="1" spans="1:2">
      <c r="A2703" s="64"/>
      <c r="B2703" s="68"/>
    </row>
    <row r="2704" customHeight="1" spans="1:2">
      <c r="A2704" s="64"/>
      <c r="B2704" s="68"/>
    </row>
    <row r="2705" customHeight="1" spans="1:2">
      <c r="A2705" s="64"/>
      <c r="B2705" s="68"/>
    </row>
    <row r="2706" customHeight="1" spans="1:2">
      <c r="A2706" s="64"/>
      <c r="B2706" s="68"/>
    </row>
    <row r="2707" customHeight="1" spans="1:2">
      <c r="A2707" s="64"/>
      <c r="B2707" s="68"/>
    </row>
    <row r="2708" customHeight="1" spans="1:2">
      <c r="A2708" s="64"/>
      <c r="B2708" s="68"/>
    </row>
    <row r="2709" customHeight="1" spans="1:2">
      <c r="A2709" s="64"/>
      <c r="B2709" s="68"/>
    </row>
    <row r="2710" customHeight="1" spans="1:2">
      <c r="A2710" s="64"/>
      <c r="B2710" s="68"/>
    </row>
    <row r="2711" customHeight="1" spans="1:2">
      <c r="A2711" s="64"/>
      <c r="B2711" s="68"/>
    </row>
    <row r="2712" customHeight="1" spans="1:2">
      <c r="A2712" s="64"/>
      <c r="B2712" s="68"/>
    </row>
    <row r="2713" customHeight="1" spans="1:2">
      <c r="A2713" s="64"/>
      <c r="B2713" s="68"/>
    </row>
    <row r="2714" customHeight="1" spans="1:2">
      <c r="A2714" s="64"/>
      <c r="B2714" s="68"/>
    </row>
    <row r="2715" customHeight="1" spans="1:2">
      <c r="A2715" s="64"/>
      <c r="B2715" s="68"/>
    </row>
    <row r="2716" customHeight="1" spans="1:2">
      <c r="A2716" s="64"/>
      <c r="B2716" s="68"/>
    </row>
    <row r="2717" customHeight="1" spans="1:2">
      <c r="A2717" s="64"/>
      <c r="B2717" s="68"/>
    </row>
    <row r="2718" customHeight="1" spans="1:2">
      <c r="A2718" s="64"/>
      <c r="B2718" s="68"/>
    </row>
    <row r="2719" customHeight="1" spans="1:2">
      <c r="A2719" s="64"/>
      <c r="B2719" s="68"/>
    </row>
    <row r="2720" customHeight="1" spans="1:2">
      <c r="A2720" s="64"/>
      <c r="B2720" s="68"/>
    </row>
    <row r="2721" customHeight="1" spans="1:2">
      <c r="A2721" s="64"/>
      <c r="B2721" s="68"/>
    </row>
    <row r="2722" customHeight="1" spans="1:2">
      <c r="A2722" s="64"/>
      <c r="B2722" s="68"/>
    </row>
    <row r="2723" customHeight="1" spans="1:2">
      <c r="A2723" s="64"/>
      <c r="B2723" s="68"/>
    </row>
    <row r="2724" customHeight="1" spans="1:2">
      <c r="A2724" s="64"/>
      <c r="B2724" s="68"/>
    </row>
    <row r="2725" customHeight="1" spans="1:2">
      <c r="A2725" s="64"/>
      <c r="B2725" s="68"/>
    </row>
    <row r="2726" customHeight="1" spans="1:2">
      <c r="A2726" s="64"/>
      <c r="B2726" s="68"/>
    </row>
    <row r="2727" customHeight="1" spans="1:2">
      <c r="A2727" s="64"/>
      <c r="B2727" s="68"/>
    </row>
    <row r="2728" customHeight="1" spans="1:2">
      <c r="A2728" s="64"/>
      <c r="B2728" s="68"/>
    </row>
    <row r="2729" customHeight="1" spans="1:2">
      <c r="A2729" s="64"/>
      <c r="B2729" s="68"/>
    </row>
    <row r="2730" customHeight="1" spans="1:2">
      <c r="A2730" s="64"/>
      <c r="B2730" s="68"/>
    </row>
    <row r="2731" customHeight="1" spans="1:2">
      <c r="A2731" s="64"/>
      <c r="B2731" s="68"/>
    </row>
    <row r="2732" customHeight="1" spans="1:2">
      <c r="A2732" s="64"/>
      <c r="B2732" s="68"/>
    </row>
    <row r="2733" customHeight="1" spans="1:2">
      <c r="A2733" s="64"/>
      <c r="B2733" s="68"/>
    </row>
    <row r="2734" customHeight="1" spans="1:2">
      <c r="A2734" s="64"/>
      <c r="B2734" s="68"/>
    </row>
    <row r="2735" customHeight="1" spans="1:2">
      <c r="A2735" s="64"/>
      <c r="B2735" s="68"/>
    </row>
    <row r="2736" customHeight="1" spans="1:2">
      <c r="A2736" s="64"/>
      <c r="B2736" s="68"/>
    </row>
    <row r="2737" customHeight="1" spans="1:2">
      <c r="A2737" s="64"/>
      <c r="B2737" s="68"/>
    </row>
    <row r="2738" customHeight="1" spans="1:2">
      <c r="A2738" s="64"/>
      <c r="B2738" s="68"/>
    </row>
    <row r="2739" customHeight="1" spans="1:2">
      <c r="A2739" s="64"/>
      <c r="B2739" s="68"/>
    </row>
    <row r="2740" customHeight="1" spans="1:2">
      <c r="A2740" s="64"/>
      <c r="B2740" s="68"/>
    </row>
    <row r="2741" customHeight="1" spans="1:2">
      <c r="A2741" s="64"/>
      <c r="B2741" s="68"/>
    </row>
    <row r="2742" customHeight="1" spans="1:2">
      <c r="A2742" s="64"/>
      <c r="B2742" s="68"/>
    </row>
    <row r="2743" customHeight="1" spans="1:2">
      <c r="A2743" s="64"/>
      <c r="B2743" s="68"/>
    </row>
    <row r="2744" customHeight="1" spans="1:2">
      <c r="A2744" s="64"/>
      <c r="B2744" s="68"/>
    </row>
    <row r="2745" customHeight="1" spans="1:2">
      <c r="A2745" s="64"/>
      <c r="B2745" s="68"/>
    </row>
    <row r="2746" customHeight="1" spans="1:2">
      <c r="A2746" s="64"/>
      <c r="B2746" s="68"/>
    </row>
    <row r="2747" customHeight="1" spans="1:2">
      <c r="A2747" s="64"/>
      <c r="B2747" s="68"/>
    </row>
    <row r="2748" customHeight="1" spans="1:2">
      <c r="A2748" s="64"/>
      <c r="B2748" s="68"/>
    </row>
    <row r="2749" customHeight="1" spans="1:2">
      <c r="A2749" s="64"/>
      <c r="B2749" s="68"/>
    </row>
    <row r="2750" customHeight="1" spans="1:2">
      <c r="A2750" s="64"/>
      <c r="B2750" s="68"/>
    </row>
    <row r="2751" customHeight="1" spans="1:2">
      <c r="A2751" s="64"/>
      <c r="B2751" s="68"/>
    </row>
    <row r="2752" customHeight="1" spans="1:2">
      <c r="A2752" s="64"/>
      <c r="B2752" s="68"/>
    </row>
    <row r="2753" customHeight="1" spans="1:2">
      <c r="A2753" s="64"/>
      <c r="B2753" s="68"/>
    </row>
    <row r="2754" customHeight="1" spans="1:2">
      <c r="A2754" s="64"/>
      <c r="B2754" s="68"/>
    </row>
    <row r="2755" customHeight="1" spans="1:2">
      <c r="A2755" s="64"/>
      <c r="B2755" s="68"/>
    </row>
    <row r="2756" customHeight="1" spans="1:2">
      <c r="A2756" s="64"/>
      <c r="B2756" s="68"/>
    </row>
    <row r="2757" customHeight="1" spans="1:2">
      <c r="A2757" s="64"/>
      <c r="B2757" s="68"/>
    </row>
    <row r="2758" customHeight="1" spans="1:2">
      <c r="A2758" s="64"/>
      <c r="B2758" s="68"/>
    </row>
    <row r="2759" customHeight="1" spans="1:2">
      <c r="A2759" s="64"/>
      <c r="B2759" s="68"/>
    </row>
    <row r="2760" customHeight="1" spans="1:2">
      <c r="A2760" s="64"/>
      <c r="B2760" s="68"/>
    </row>
    <row r="2761" customHeight="1" spans="1:2">
      <c r="A2761" s="64"/>
      <c r="B2761" s="68"/>
    </row>
    <row r="2762" customHeight="1" spans="1:2">
      <c r="A2762" s="64"/>
      <c r="B2762" s="68"/>
    </row>
    <row r="2763" customHeight="1" spans="1:2">
      <c r="A2763" s="64"/>
      <c r="B2763" s="68"/>
    </row>
    <row r="2764" customHeight="1" spans="1:2">
      <c r="A2764" s="64"/>
      <c r="B2764" s="68"/>
    </row>
    <row r="2765" customHeight="1" spans="1:2">
      <c r="A2765" s="64"/>
      <c r="B2765" s="68"/>
    </row>
    <row r="2766" customHeight="1" spans="1:2">
      <c r="A2766" s="64"/>
      <c r="B2766" s="68"/>
    </row>
    <row r="2767" customHeight="1" spans="1:2">
      <c r="A2767" s="64"/>
      <c r="B2767" s="68"/>
    </row>
    <row r="2768" customHeight="1" spans="1:2">
      <c r="A2768" s="64"/>
      <c r="B2768" s="68"/>
    </row>
    <row r="2769" customHeight="1" spans="1:2">
      <c r="A2769" s="64"/>
      <c r="B2769" s="68"/>
    </row>
    <row r="2770" customHeight="1" spans="1:2">
      <c r="A2770" s="64"/>
      <c r="B2770" s="68"/>
    </row>
    <row r="2771" customHeight="1" spans="1:2">
      <c r="A2771" s="64"/>
      <c r="B2771" s="68"/>
    </row>
    <row r="2772" customHeight="1" spans="1:2">
      <c r="A2772" s="64"/>
      <c r="B2772" s="68"/>
    </row>
    <row r="2773" customHeight="1" spans="1:2">
      <c r="A2773" s="64"/>
      <c r="B2773" s="68"/>
    </row>
    <row r="2774" customHeight="1" spans="1:2">
      <c r="A2774" s="64"/>
      <c r="B2774" s="68"/>
    </row>
    <row r="2775" customHeight="1" spans="1:2">
      <c r="A2775" s="64"/>
      <c r="B2775" s="68"/>
    </row>
    <row r="2776" customHeight="1" spans="1:2">
      <c r="A2776" s="64"/>
      <c r="B2776" s="68"/>
    </row>
    <row r="2777" customHeight="1" spans="1:2">
      <c r="A2777" s="64"/>
      <c r="B2777" s="68"/>
    </row>
    <row r="2778" customHeight="1" spans="1:2">
      <c r="A2778" s="64"/>
      <c r="B2778" s="68"/>
    </row>
    <row r="2779" customHeight="1" spans="1:2">
      <c r="A2779" s="64"/>
      <c r="B2779" s="68"/>
    </row>
    <row r="2780" customHeight="1" spans="1:2">
      <c r="A2780" s="64"/>
      <c r="B2780" s="68"/>
    </row>
    <row r="2781" customHeight="1" spans="1:2">
      <c r="A2781" s="64"/>
      <c r="B2781" s="68"/>
    </row>
    <row r="2782" customHeight="1" spans="1:2">
      <c r="A2782" s="64"/>
      <c r="B2782" s="68"/>
    </row>
    <row r="2783" customHeight="1" spans="1:2">
      <c r="A2783" s="64"/>
      <c r="B2783" s="68"/>
    </row>
    <row r="2784" customHeight="1" spans="1:2">
      <c r="A2784" s="64"/>
      <c r="B2784" s="68"/>
    </row>
    <row r="2785" customHeight="1" spans="1:2">
      <c r="A2785" s="64"/>
      <c r="B2785" s="68"/>
    </row>
    <row r="2786" customHeight="1" spans="1:2">
      <c r="A2786" s="64"/>
      <c r="B2786" s="68"/>
    </row>
    <row r="2787" customHeight="1" spans="1:2">
      <c r="A2787" s="64"/>
      <c r="B2787" s="68"/>
    </row>
    <row r="2788" customHeight="1" spans="1:2">
      <c r="A2788" s="64"/>
      <c r="B2788" s="68"/>
    </row>
    <row r="2789" customHeight="1" spans="1:2">
      <c r="A2789" s="64"/>
      <c r="B2789" s="68"/>
    </row>
    <row r="2790" customHeight="1" spans="1:2">
      <c r="A2790" s="64"/>
      <c r="B2790" s="68"/>
    </row>
    <row r="2791" customHeight="1" spans="1:2">
      <c r="A2791" s="64"/>
      <c r="B2791" s="68"/>
    </row>
    <row r="2792" customHeight="1" spans="1:2">
      <c r="A2792" s="64"/>
      <c r="B2792" s="68"/>
    </row>
    <row r="2793" customHeight="1" spans="1:2">
      <c r="A2793" s="64"/>
      <c r="B2793" s="68"/>
    </row>
    <row r="2794" customHeight="1" spans="1:2">
      <c r="A2794" s="64"/>
      <c r="B2794" s="68"/>
    </row>
    <row r="2795" customHeight="1" spans="1:2">
      <c r="A2795" s="64"/>
      <c r="B2795" s="68"/>
    </row>
    <row r="2796" customHeight="1" spans="1:2">
      <c r="A2796" s="64"/>
      <c r="B2796" s="68"/>
    </row>
    <row r="2797" customHeight="1" spans="1:2">
      <c r="A2797" s="64"/>
      <c r="B2797" s="68"/>
    </row>
    <row r="2798" customHeight="1" spans="1:2">
      <c r="A2798" s="64"/>
      <c r="B2798" s="68"/>
    </row>
    <row r="2799" customHeight="1" spans="1:2">
      <c r="A2799" s="64"/>
      <c r="B2799" s="68"/>
    </row>
    <row r="2800" customHeight="1" spans="1:2">
      <c r="A2800" s="64"/>
      <c r="B2800" s="68"/>
    </row>
    <row r="2801" customHeight="1" spans="1:2">
      <c r="A2801" s="64"/>
      <c r="B2801" s="68"/>
    </row>
    <row r="2802" customHeight="1" spans="1:2">
      <c r="A2802" s="64"/>
      <c r="B2802" s="68"/>
    </row>
    <row r="2803" customHeight="1" spans="1:2">
      <c r="A2803" s="64"/>
      <c r="B2803" s="68"/>
    </row>
    <row r="2804" customHeight="1" spans="1:2">
      <c r="A2804" s="64"/>
      <c r="B2804" s="68"/>
    </row>
    <row r="2805" customHeight="1" spans="1:2">
      <c r="A2805" s="64"/>
      <c r="B2805" s="68"/>
    </row>
    <row r="2806" customHeight="1" spans="1:2">
      <c r="A2806" s="64"/>
      <c r="B2806" s="68"/>
    </row>
    <row r="2807" customHeight="1" spans="1:2">
      <c r="A2807" s="64"/>
      <c r="B2807" s="68"/>
    </row>
    <row r="2808" customHeight="1" spans="1:2">
      <c r="A2808" s="64"/>
      <c r="B2808" s="68"/>
    </row>
    <row r="2809" customHeight="1" spans="1:2">
      <c r="A2809" s="64"/>
      <c r="B2809" s="68"/>
    </row>
    <row r="2810" customHeight="1" spans="1:2">
      <c r="A2810" s="64"/>
      <c r="B2810" s="68"/>
    </row>
    <row r="2811" customHeight="1" spans="1:2">
      <c r="A2811" s="64"/>
      <c r="B2811" s="68"/>
    </row>
    <row r="2812" customHeight="1" spans="1:2">
      <c r="A2812" s="64"/>
      <c r="B2812" s="68"/>
    </row>
    <row r="2813" customHeight="1" spans="1:2">
      <c r="A2813" s="64"/>
      <c r="B2813" s="68"/>
    </row>
    <row r="2814" customHeight="1" spans="1:2">
      <c r="A2814" s="64"/>
      <c r="B2814" s="68"/>
    </row>
    <row r="2815" customHeight="1" spans="1:2">
      <c r="A2815" s="64"/>
      <c r="B2815" s="68"/>
    </row>
    <row r="2816" customHeight="1" spans="1:2">
      <c r="A2816" s="64"/>
      <c r="B2816" s="68"/>
    </row>
    <row r="2817" customHeight="1" spans="1:2">
      <c r="A2817" s="64"/>
      <c r="B2817" s="68"/>
    </row>
    <row r="2818" customHeight="1" spans="1:2">
      <c r="A2818" s="64"/>
      <c r="B2818" s="68"/>
    </row>
    <row r="2819" customHeight="1" spans="1:2">
      <c r="A2819" s="64"/>
      <c r="B2819" s="68"/>
    </row>
    <row r="2820" customHeight="1" spans="1:2">
      <c r="A2820" s="64"/>
      <c r="B2820" s="68"/>
    </row>
    <row r="2821" customHeight="1" spans="1:2">
      <c r="A2821" s="64"/>
      <c r="B2821" s="68"/>
    </row>
    <row r="2822" customHeight="1" spans="1:2">
      <c r="A2822" s="64"/>
      <c r="B2822" s="68"/>
    </row>
    <row r="2823" customHeight="1" spans="1:2">
      <c r="A2823" s="64"/>
      <c r="B2823" s="68"/>
    </row>
    <row r="2824" customHeight="1" spans="1:2">
      <c r="A2824" s="64"/>
      <c r="B2824" s="68"/>
    </row>
    <row r="2825" customHeight="1" spans="1:2">
      <c r="A2825" s="64"/>
      <c r="B2825" s="68"/>
    </row>
    <row r="2826" customHeight="1" spans="1:2">
      <c r="A2826" s="64"/>
      <c r="B2826" s="68"/>
    </row>
    <row r="2827" customHeight="1" spans="1:2">
      <c r="A2827" s="64"/>
      <c r="B2827" s="68"/>
    </row>
    <row r="2828" customHeight="1" spans="1:2">
      <c r="A2828" s="64"/>
      <c r="B2828" s="68"/>
    </row>
    <row r="2829" customHeight="1" spans="1:2">
      <c r="A2829" s="64"/>
      <c r="B2829" s="68"/>
    </row>
    <row r="2830" customHeight="1" spans="1:2">
      <c r="A2830" s="64"/>
      <c r="B2830" s="68"/>
    </row>
    <row r="2831" customHeight="1" spans="1:2">
      <c r="A2831" s="64"/>
      <c r="B2831" s="68"/>
    </row>
    <row r="2832" customHeight="1" spans="1:2">
      <c r="A2832" s="64"/>
      <c r="B2832" s="68"/>
    </row>
    <row r="2833" customHeight="1" spans="1:2">
      <c r="A2833" s="64"/>
      <c r="B2833" s="68"/>
    </row>
    <row r="2834" customHeight="1" spans="1:2">
      <c r="A2834" s="64"/>
      <c r="B2834" s="68"/>
    </row>
    <row r="2835" customHeight="1" spans="1:2">
      <c r="A2835" s="64"/>
      <c r="B2835" s="68"/>
    </row>
    <row r="2836" customHeight="1" spans="1:2">
      <c r="A2836" s="64"/>
      <c r="B2836" s="68"/>
    </row>
    <row r="2837" customHeight="1" spans="1:2">
      <c r="A2837" s="64"/>
      <c r="B2837" s="68"/>
    </row>
    <row r="2838" customHeight="1" spans="1:2">
      <c r="A2838" s="64"/>
      <c r="B2838" s="68"/>
    </row>
    <row r="2839" customHeight="1" spans="1:2">
      <c r="A2839" s="64"/>
      <c r="B2839" s="68"/>
    </row>
    <row r="2840" customHeight="1" spans="1:2">
      <c r="A2840" s="64"/>
      <c r="B2840" s="68"/>
    </row>
    <row r="2841" customHeight="1" spans="1:2">
      <c r="A2841" s="64"/>
      <c r="B2841" s="68"/>
    </row>
    <row r="2842" customHeight="1" spans="1:2">
      <c r="A2842" s="64"/>
      <c r="B2842" s="68"/>
    </row>
    <row r="2843" customHeight="1" spans="1:2">
      <c r="A2843" s="64"/>
      <c r="B2843" s="68"/>
    </row>
    <row r="2844" customHeight="1" spans="1:2">
      <c r="A2844" s="64"/>
      <c r="B2844" s="68"/>
    </row>
    <row r="2845" customHeight="1" spans="1:2">
      <c r="A2845" s="64"/>
      <c r="B2845" s="68"/>
    </row>
    <row r="2846" customHeight="1" spans="1:2">
      <c r="A2846" s="64"/>
      <c r="B2846" s="68"/>
    </row>
    <row r="2847" customHeight="1" spans="1:2">
      <c r="A2847" s="64"/>
      <c r="B2847" s="68"/>
    </row>
    <row r="2848" customHeight="1" spans="1:2">
      <c r="A2848" s="64"/>
      <c r="B2848" s="68"/>
    </row>
    <row r="2849" customHeight="1" spans="1:2">
      <c r="A2849" s="64"/>
      <c r="B2849" s="68"/>
    </row>
    <row r="2850" customHeight="1" spans="1:2">
      <c r="A2850" s="64"/>
      <c r="B2850" s="68"/>
    </row>
    <row r="2851" customHeight="1" spans="1:2">
      <c r="A2851" s="64"/>
      <c r="B2851" s="68"/>
    </row>
    <row r="2852" customHeight="1" spans="1:2">
      <c r="A2852" s="64"/>
      <c r="B2852" s="68"/>
    </row>
    <row r="2853" customHeight="1" spans="1:2">
      <c r="A2853" s="64"/>
      <c r="B2853" s="68"/>
    </row>
    <row r="2854" customHeight="1" spans="1:2">
      <c r="A2854" s="64"/>
      <c r="B2854" s="68"/>
    </row>
    <row r="2855" customHeight="1" spans="1:2">
      <c r="A2855" s="64"/>
      <c r="B2855" s="68"/>
    </row>
    <row r="2856" customHeight="1" spans="1:2">
      <c r="A2856" s="64"/>
      <c r="B2856" s="68"/>
    </row>
    <row r="2857" customHeight="1" spans="1:2">
      <c r="A2857" s="64"/>
      <c r="B2857" s="68"/>
    </row>
    <row r="2858" customHeight="1" spans="1:2">
      <c r="A2858" s="64"/>
      <c r="B2858" s="68"/>
    </row>
    <row r="2859" customHeight="1" spans="1:2">
      <c r="A2859" s="64"/>
      <c r="B2859" s="68"/>
    </row>
    <row r="2860" customHeight="1" spans="1:2">
      <c r="A2860" s="64"/>
      <c r="B2860" s="68"/>
    </row>
    <row r="2861" customHeight="1" spans="1:2">
      <c r="A2861" s="64"/>
      <c r="B2861" s="68"/>
    </row>
    <row r="2862" customHeight="1" spans="1:2">
      <c r="A2862" s="64"/>
      <c r="B2862" s="68"/>
    </row>
    <row r="2863" customHeight="1" spans="1:2">
      <c r="A2863" s="64"/>
      <c r="B2863" s="68"/>
    </row>
    <row r="2864" customHeight="1" spans="1:2">
      <c r="A2864" s="64"/>
      <c r="B2864" s="68"/>
    </row>
    <row r="2865" customHeight="1" spans="1:2">
      <c r="A2865" s="64"/>
      <c r="B2865" s="68"/>
    </row>
    <row r="2866" customHeight="1" spans="1:2">
      <c r="A2866" s="64"/>
      <c r="B2866" s="68"/>
    </row>
    <row r="2867" customHeight="1" spans="1:2">
      <c r="A2867" s="64"/>
      <c r="B2867" s="68"/>
    </row>
    <row r="2868" customHeight="1" spans="1:2">
      <c r="A2868" s="64"/>
      <c r="B2868" s="68"/>
    </row>
    <row r="2869" customHeight="1" spans="1:2">
      <c r="A2869" s="64"/>
      <c r="B2869" s="68"/>
    </row>
    <row r="2870" customHeight="1" spans="1:2">
      <c r="A2870" s="64"/>
      <c r="B2870" s="68"/>
    </row>
    <row r="2871" customHeight="1" spans="1:2">
      <c r="A2871" s="64"/>
      <c r="B2871" s="68"/>
    </row>
    <row r="2872" customHeight="1" spans="1:2">
      <c r="A2872" s="64"/>
      <c r="B2872" s="68"/>
    </row>
    <row r="2873" customHeight="1" spans="1:2">
      <c r="A2873" s="64"/>
      <c r="B2873" s="68"/>
    </row>
    <row r="2874" customHeight="1" spans="1:2">
      <c r="A2874" s="64"/>
      <c r="B2874" s="68"/>
    </row>
    <row r="2875" customHeight="1" spans="1:2">
      <c r="A2875" s="64"/>
      <c r="B2875" s="68"/>
    </row>
    <row r="2876" customHeight="1" spans="1:2">
      <c r="A2876" s="64"/>
      <c r="B2876" s="68"/>
    </row>
    <row r="2877" customHeight="1" spans="1:2">
      <c r="A2877" s="64"/>
      <c r="B2877" s="68"/>
    </row>
    <row r="2878" customHeight="1" spans="1:2">
      <c r="A2878" s="64"/>
      <c r="B2878" s="68"/>
    </row>
    <row r="2879" customHeight="1" spans="1:2">
      <c r="A2879" s="64"/>
      <c r="B2879" s="68"/>
    </row>
    <row r="2880" customHeight="1" spans="1:2">
      <c r="A2880" s="64"/>
      <c r="B2880" s="68"/>
    </row>
    <row r="2881" customHeight="1" spans="1:2">
      <c r="A2881" s="64"/>
      <c r="B2881" s="68"/>
    </row>
    <row r="2882" customHeight="1" spans="1:2">
      <c r="A2882" s="64"/>
      <c r="B2882" s="68"/>
    </row>
    <row r="2883" customHeight="1" spans="1:2">
      <c r="A2883" s="64"/>
      <c r="B2883" s="68"/>
    </row>
    <row r="2884" customHeight="1" spans="1:2">
      <c r="A2884" s="64"/>
      <c r="B2884" s="68"/>
    </row>
    <row r="2885" customHeight="1" spans="1:2">
      <c r="A2885" s="64"/>
      <c r="B2885" s="68"/>
    </row>
    <row r="2886" customHeight="1" spans="1:2">
      <c r="A2886" s="64"/>
      <c r="B2886" s="68"/>
    </row>
    <row r="2887" customHeight="1" spans="1:2">
      <c r="A2887" s="64"/>
      <c r="B2887" s="68"/>
    </row>
    <row r="2888" customHeight="1" spans="1:2">
      <c r="A2888" s="64"/>
      <c r="B2888" s="68"/>
    </row>
    <row r="2889" customHeight="1" spans="1:2">
      <c r="A2889" s="64"/>
      <c r="B2889" s="68"/>
    </row>
    <row r="2890" customHeight="1" spans="1:2">
      <c r="A2890" s="64"/>
      <c r="B2890" s="68"/>
    </row>
    <row r="2891" customHeight="1" spans="1:2">
      <c r="A2891" s="64"/>
      <c r="B2891" s="68"/>
    </row>
    <row r="2892" customHeight="1" spans="1:2">
      <c r="A2892" s="64"/>
      <c r="B2892" s="68"/>
    </row>
    <row r="2893" customHeight="1" spans="1:2">
      <c r="A2893" s="64"/>
      <c r="B2893" s="68"/>
    </row>
    <row r="2894" customHeight="1" spans="1:2">
      <c r="A2894" s="64"/>
      <c r="B2894" s="68"/>
    </row>
    <row r="2895" customHeight="1" spans="1:2">
      <c r="A2895" s="64"/>
      <c r="B2895" s="68"/>
    </row>
    <row r="2896" customHeight="1" spans="1:2">
      <c r="A2896" s="64"/>
      <c r="B2896" s="68"/>
    </row>
    <row r="2897" customHeight="1" spans="1:2">
      <c r="A2897" s="64"/>
      <c r="B2897" s="68"/>
    </row>
    <row r="2898" customHeight="1" spans="1:2">
      <c r="A2898" s="64"/>
      <c r="B2898" s="68"/>
    </row>
    <row r="2899" customHeight="1" spans="1:2">
      <c r="A2899" s="64"/>
      <c r="B2899" s="68"/>
    </row>
    <row r="2900" customHeight="1" spans="1:2">
      <c r="A2900" s="64"/>
      <c r="B2900" s="68"/>
    </row>
    <row r="2901" customHeight="1" spans="1:2">
      <c r="A2901" s="64"/>
      <c r="B2901" s="68"/>
    </row>
    <row r="2902" customHeight="1" spans="1:2">
      <c r="A2902" s="64"/>
      <c r="B2902" s="68"/>
    </row>
    <row r="2903" customHeight="1" spans="1:2">
      <c r="A2903" s="64"/>
      <c r="B2903" s="68"/>
    </row>
    <row r="2904" customHeight="1" spans="1:2">
      <c r="A2904" s="64"/>
      <c r="B2904" s="68"/>
    </row>
    <row r="2905" customHeight="1" spans="1:2">
      <c r="A2905" s="64"/>
      <c r="B2905" s="68"/>
    </row>
    <row r="2906" customHeight="1" spans="1:2">
      <c r="A2906" s="64"/>
      <c r="B2906" s="68"/>
    </row>
    <row r="2907" customHeight="1" spans="1:2">
      <c r="A2907" s="64"/>
      <c r="B2907" s="68"/>
    </row>
    <row r="2908" customHeight="1" spans="1:2">
      <c r="A2908" s="64"/>
      <c r="B2908" s="68"/>
    </row>
    <row r="2909" customHeight="1" spans="1:2">
      <c r="A2909" s="64"/>
      <c r="B2909" s="68"/>
    </row>
    <row r="2910" customHeight="1" spans="1:2">
      <c r="A2910" s="64"/>
      <c r="B2910" s="68"/>
    </row>
    <row r="2911" customHeight="1" spans="1:2">
      <c r="A2911" s="64"/>
      <c r="B2911" s="68"/>
    </row>
    <row r="2912" customHeight="1" spans="1:2">
      <c r="A2912" s="64"/>
      <c r="B2912" s="68"/>
    </row>
    <row r="2913" customHeight="1" spans="1:2">
      <c r="A2913" s="64"/>
      <c r="B2913" s="68"/>
    </row>
    <row r="2914" customHeight="1" spans="1:2">
      <c r="A2914" s="64"/>
      <c r="B2914" s="68"/>
    </row>
    <row r="2915" customHeight="1" spans="1:2">
      <c r="A2915" s="64"/>
      <c r="B2915" s="68"/>
    </row>
    <row r="2916" customHeight="1" spans="1:2">
      <c r="A2916" s="64"/>
      <c r="B2916" s="68"/>
    </row>
    <row r="2917" customHeight="1" spans="1:2">
      <c r="A2917" s="64"/>
      <c r="B2917" s="68"/>
    </row>
    <row r="2918" customHeight="1" spans="1:2">
      <c r="A2918" s="64"/>
      <c r="B2918" s="68"/>
    </row>
    <row r="2919" customHeight="1" spans="1:2">
      <c r="A2919" s="64"/>
      <c r="B2919" s="68"/>
    </row>
    <row r="2920" customHeight="1" spans="1:2">
      <c r="A2920" s="64"/>
      <c r="B2920" s="68"/>
    </row>
    <row r="2921" customHeight="1" spans="1:2">
      <c r="A2921" s="64"/>
      <c r="B2921" s="68"/>
    </row>
    <row r="2922" customHeight="1" spans="1:2">
      <c r="A2922" s="64"/>
      <c r="B2922" s="68"/>
    </row>
    <row r="2923" customHeight="1" spans="1:2">
      <c r="A2923" s="64"/>
      <c r="B2923" s="68"/>
    </row>
    <row r="2924" customHeight="1" spans="1:2">
      <c r="A2924" s="64"/>
      <c r="B2924" s="68"/>
    </row>
    <row r="2925" customHeight="1" spans="1:2">
      <c r="A2925" s="64"/>
      <c r="B2925" s="68"/>
    </row>
    <row r="2926" customHeight="1" spans="1:2">
      <c r="A2926" s="64"/>
      <c r="B2926" s="68"/>
    </row>
    <row r="2927" customHeight="1" spans="1:2">
      <c r="A2927" s="64"/>
      <c r="B2927" s="68"/>
    </row>
    <row r="2928" customHeight="1" spans="1:2">
      <c r="A2928" s="64"/>
      <c r="B2928" s="68"/>
    </row>
    <row r="2929" customHeight="1" spans="1:2">
      <c r="A2929" s="64"/>
      <c r="B2929" s="68"/>
    </row>
    <row r="2930" customHeight="1" spans="1:2">
      <c r="A2930" s="64"/>
      <c r="B2930" s="68"/>
    </row>
    <row r="2931" customHeight="1" spans="1:2">
      <c r="A2931" s="64"/>
      <c r="B2931" s="68"/>
    </row>
    <row r="2932" customHeight="1" spans="1:2">
      <c r="A2932" s="64"/>
      <c r="B2932" s="68"/>
    </row>
    <row r="2933" customHeight="1" spans="1:2">
      <c r="A2933" s="64"/>
      <c r="B2933" s="68"/>
    </row>
    <row r="2934" customHeight="1" spans="1:2">
      <c r="A2934" s="64"/>
      <c r="B2934" s="68"/>
    </row>
    <row r="2935" customHeight="1" spans="1:2">
      <c r="A2935" s="64"/>
      <c r="B2935" s="68"/>
    </row>
    <row r="2936" customHeight="1" spans="1:2">
      <c r="A2936" s="64"/>
      <c r="B2936" s="68"/>
    </row>
    <row r="2937" customHeight="1" spans="1:2">
      <c r="A2937" s="64"/>
      <c r="B2937" s="68"/>
    </row>
    <row r="2938" customHeight="1" spans="1:2">
      <c r="A2938" s="64"/>
      <c r="B2938" s="68"/>
    </row>
    <row r="2939" customHeight="1" spans="1:2">
      <c r="A2939" s="64"/>
      <c r="B2939" s="68"/>
    </row>
    <row r="2940" customHeight="1" spans="1:2">
      <c r="A2940" s="64"/>
      <c r="B2940" s="68"/>
    </row>
    <row r="2941" customHeight="1" spans="1:2">
      <c r="A2941" s="64"/>
      <c r="B2941" s="68"/>
    </row>
    <row r="2942" customHeight="1" spans="1:2">
      <c r="A2942" s="64"/>
      <c r="B2942" s="68"/>
    </row>
    <row r="2943" customHeight="1" spans="1:2">
      <c r="A2943" s="64"/>
      <c r="B2943" s="68"/>
    </row>
    <row r="2944" customHeight="1" spans="1:2">
      <c r="A2944" s="64"/>
      <c r="B2944" s="68"/>
    </row>
    <row r="2945" customHeight="1" spans="1:2">
      <c r="A2945" s="64"/>
      <c r="B2945" s="68"/>
    </row>
    <row r="2946" customHeight="1" spans="1:2">
      <c r="A2946" s="64"/>
      <c r="B2946" s="68"/>
    </row>
    <row r="2947" customHeight="1" spans="1:2">
      <c r="A2947" s="64"/>
      <c r="B2947" s="68"/>
    </row>
    <row r="2948" customHeight="1" spans="1:2">
      <c r="A2948" s="64"/>
      <c r="B2948" s="68"/>
    </row>
    <row r="2949" customHeight="1" spans="1:2">
      <c r="A2949" s="64"/>
      <c r="B2949" s="68"/>
    </row>
    <row r="2950" customHeight="1" spans="1:2">
      <c r="A2950" s="64"/>
      <c r="B2950" s="68"/>
    </row>
    <row r="2951" customHeight="1" spans="1:2">
      <c r="A2951" s="64"/>
      <c r="B2951" s="68"/>
    </row>
    <row r="2952" customHeight="1" spans="1:2">
      <c r="A2952" s="64"/>
      <c r="B2952" s="68"/>
    </row>
    <row r="2953" customHeight="1" spans="1:2">
      <c r="A2953" s="64"/>
      <c r="B2953" s="68"/>
    </row>
    <row r="2954" customHeight="1" spans="1:2">
      <c r="A2954" s="64"/>
      <c r="B2954" s="68"/>
    </row>
    <row r="2955" customHeight="1" spans="1:2">
      <c r="A2955" s="64"/>
      <c r="B2955" s="68"/>
    </row>
    <row r="2956" customHeight="1" spans="1:2">
      <c r="A2956" s="64"/>
      <c r="B2956" s="68"/>
    </row>
    <row r="2957" customHeight="1" spans="1:2">
      <c r="A2957" s="64"/>
      <c r="B2957" s="68"/>
    </row>
    <row r="2958" customHeight="1" spans="1:2">
      <c r="A2958" s="64"/>
      <c r="B2958" s="68"/>
    </row>
    <row r="2959" customHeight="1" spans="1:2">
      <c r="A2959" s="64"/>
      <c r="B2959" s="68"/>
    </row>
    <row r="2960" customHeight="1" spans="1:2">
      <c r="A2960" s="64"/>
      <c r="B2960" s="68"/>
    </row>
    <row r="2961" customHeight="1" spans="1:2">
      <c r="A2961" s="64"/>
      <c r="B2961" s="68"/>
    </row>
    <row r="2962" customHeight="1" spans="1:2">
      <c r="A2962" s="64"/>
      <c r="B2962" s="68"/>
    </row>
    <row r="2963" customHeight="1" spans="1:2">
      <c r="A2963" s="64"/>
      <c r="B2963" s="68"/>
    </row>
    <row r="2964" customHeight="1" spans="1:2">
      <c r="A2964" s="64"/>
      <c r="B2964" s="68"/>
    </row>
    <row r="2965" customHeight="1" spans="1:2">
      <c r="A2965" s="64"/>
      <c r="B2965" s="68"/>
    </row>
    <row r="2966" customHeight="1" spans="1:2">
      <c r="A2966" s="64"/>
      <c r="B2966" s="68"/>
    </row>
    <row r="2967" customHeight="1" spans="1:2">
      <c r="A2967" s="64"/>
      <c r="B2967" s="68"/>
    </row>
    <row r="2968" customHeight="1" spans="1:2">
      <c r="A2968" s="64"/>
      <c r="B2968" s="68"/>
    </row>
    <row r="2969" customHeight="1" spans="1:2">
      <c r="A2969" s="64"/>
      <c r="B2969" s="68"/>
    </row>
    <row r="2970" customHeight="1" spans="1:2">
      <c r="A2970" s="64"/>
      <c r="B2970" s="68"/>
    </row>
    <row r="2971" customHeight="1" spans="1:2">
      <c r="A2971" s="64"/>
      <c r="B2971" s="68"/>
    </row>
    <row r="2972" customHeight="1" spans="1:2">
      <c r="A2972" s="64"/>
      <c r="B2972" s="68"/>
    </row>
    <row r="2973" customHeight="1" spans="1:2">
      <c r="A2973" s="64"/>
      <c r="B2973" s="68"/>
    </row>
    <row r="2974" customHeight="1" spans="1:2">
      <c r="A2974" s="64"/>
      <c r="B2974" s="68"/>
    </row>
    <row r="2975" customHeight="1" spans="1:2">
      <c r="A2975" s="64"/>
      <c r="B2975" s="68"/>
    </row>
    <row r="2976" customHeight="1" spans="1:2">
      <c r="A2976" s="64"/>
      <c r="B2976" s="68"/>
    </row>
    <row r="2977" customHeight="1" spans="1:2">
      <c r="A2977" s="64"/>
      <c r="B2977" s="68"/>
    </row>
    <row r="2978" customHeight="1" spans="1:2">
      <c r="A2978" s="64"/>
      <c r="B2978" s="68"/>
    </row>
    <row r="2979" customHeight="1" spans="1:2">
      <c r="A2979" s="64"/>
      <c r="B2979" s="68"/>
    </row>
    <row r="2980" customHeight="1" spans="1:2">
      <c r="A2980" s="64"/>
      <c r="B2980" s="68"/>
    </row>
    <row r="2981" customHeight="1" spans="1:2">
      <c r="A2981" s="64"/>
      <c r="B2981" s="68"/>
    </row>
    <row r="2982" customHeight="1" spans="1:2">
      <c r="A2982" s="64"/>
      <c r="B2982" s="68"/>
    </row>
    <row r="2983" customHeight="1" spans="1:2">
      <c r="A2983" s="64"/>
      <c r="B2983" s="68"/>
    </row>
    <row r="2984" customHeight="1" spans="1:2">
      <c r="A2984" s="64"/>
      <c r="B2984" s="68"/>
    </row>
    <row r="2985" customHeight="1" spans="1:2">
      <c r="A2985" s="64"/>
      <c r="B2985" s="68"/>
    </row>
    <row r="2986" customHeight="1" spans="1:2">
      <c r="A2986" s="64"/>
      <c r="B2986" s="68"/>
    </row>
    <row r="2987" customHeight="1" spans="1:2">
      <c r="A2987" s="64"/>
      <c r="B2987" s="68"/>
    </row>
    <row r="2988" customHeight="1" spans="1:2">
      <c r="A2988" s="64"/>
      <c r="B2988" s="68"/>
    </row>
    <row r="2989" customHeight="1" spans="1:2">
      <c r="A2989" s="64"/>
      <c r="B2989" s="68"/>
    </row>
    <row r="2990" customHeight="1" spans="1:2">
      <c r="A2990" s="64"/>
      <c r="B2990" s="68"/>
    </row>
    <row r="2991" customHeight="1" spans="1:2">
      <c r="A2991" s="64"/>
      <c r="B2991" s="68"/>
    </row>
    <row r="2992" customHeight="1" spans="1:2">
      <c r="A2992" s="64"/>
      <c r="B2992" s="68"/>
    </row>
    <row r="2993" customHeight="1" spans="1:2">
      <c r="A2993" s="64"/>
      <c r="B2993" s="68"/>
    </row>
    <row r="2994" customHeight="1" spans="1:2">
      <c r="A2994" s="64"/>
      <c r="B2994" s="68"/>
    </row>
    <row r="2995" customHeight="1" spans="1:2">
      <c r="A2995" s="64"/>
      <c r="B2995" s="68"/>
    </row>
    <row r="2996" customHeight="1" spans="1:2">
      <c r="A2996" s="64"/>
      <c r="B2996" s="68"/>
    </row>
    <row r="2997" customHeight="1" spans="1:2">
      <c r="A2997" s="64"/>
      <c r="B2997" s="68"/>
    </row>
    <row r="2998" customHeight="1" spans="1:2">
      <c r="A2998" s="64"/>
      <c r="B2998" s="68"/>
    </row>
    <row r="2999" customHeight="1" spans="1:2">
      <c r="A2999" s="64"/>
      <c r="B2999" s="68"/>
    </row>
    <row r="3000" customHeight="1" spans="1:2">
      <c r="A3000" s="64"/>
      <c r="B3000" s="68"/>
    </row>
    <row r="3001" customHeight="1" spans="1:2">
      <c r="A3001" s="64"/>
      <c r="B3001" s="68"/>
    </row>
    <row r="3002" customHeight="1" spans="1:2">
      <c r="A3002" s="64"/>
      <c r="B3002" s="68"/>
    </row>
    <row r="3003" customHeight="1" spans="1:2">
      <c r="A3003" s="64"/>
      <c r="B3003" s="68"/>
    </row>
    <row r="3004" customHeight="1" spans="1:2">
      <c r="A3004" s="64"/>
      <c r="B3004" s="68"/>
    </row>
    <row r="3005" customHeight="1" spans="1:2">
      <c r="A3005" s="64"/>
      <c r="B3005" s="68"/>
    </row>
    <row r="3006" customHeight="1" spans="1:2">
      <c r="A3006" s="64"/>
      <c r="B3006" s="68"/>
    </row>
    <row r="3007" customHeight="1" spans="1:2">
      <c r="A3007" s="64"/>
      <c r="B3007" s="68"/>
    </row>
    <row r="3008" customHeight="1" spans="1:2">
      <c r="A3008" s="64"/>
      <c r="B3008" s="68"/>
    </row>
    <row r="3009" customHeight="1" spans="1:2">
      <c r="A3009" s="64"/>
      <c r="B3009" s="68"/>
    </row>
    <row r="3010" customHeight="1" spans="1:2">
      <c r="A3010" s="64"/>
      <c r="B3010" s="68"/>
    </row>
    <row r="3011" customHeight="1" spans="1:2">
      <c r="A3011" s="64"/>
      <c r="B3011" s="68"/>
    </row>
    <row r="3012" customHeight="1" spans="1:2">
      <c r="A3012" s="64"/>
      <c r="B3012" s="68"/>
    </row>
    <row r="3013" customHeight="1" spans="1:2">
      <c r="A3013" s="64"/>
      <c r="B3013" s="68"/>
    </row>
    <row r="3014" customHeight="1" spans="1:2">
      <c r="A3014" s="64"/>
      <c r="B3014" s="68"/>
    </row>
    <row r="3015" customHeight="1" spans="1:2">
      <c r="A3015" s="64"/>
      <c r="B3015" s="68"/>
    </row>
    <row r="3016" customHeight="1" spans="1:2">
      <c r="A3016" s="64"/>
      <c r="B3016" s="68"/>
    </row>
    <row r="3017" customHeight="1" spans="1:2">
      <c r="A3017" s="64"/>
      <c r="B3017" s="68"/>
    </row>
    <row r="3018" customHeight="1" spans="1:2">
      <c r="A3018" s="64"/>
      <c r="B3018" s="68"/>
    </row>
    <row r="3019" customHeight="1" spans="1:2">
      <c r="A3019" s="64"/>
      <c r="B3019" s="68"/>
    </row>
    <row r="3020" customHeight="1" spans="1:2">
      <c r="A3020" s="64"/>
      <c r="B3020" s="68"/>
    </row>
    <row r="3021" customHeight="1" spans="1:2">
      <c r="A3021" s="64"/>
      <c r="B3021" s="68"/>
    </row>
    <row r="3022" customHeight="1" spans="1:2">
      <c r="A3022" s="64"/>
      <c r="B3022" s="68"/>
    </row>
    <row r="3023" customHeight="1" spans="1:2">
      <c r="A3023" s="64"/>
      <c r="B3023" s="68"/>
    </row>
    <row r="3024" customHeight="1" spans="1:2">
      <c r="A3024" s="64"/>
      <c r="B3024" s="68"/>
    </row>
    <row r="3025" customHeight="1" spans="1:2">
      <c r="A3025" s="64"/>
      <c r="B3025" s="68"/>
    </row>
    <row r="3026" customHeight="1" spans="1:2">
      <c r="A3026" s="64"/>
      <c r="B3026" s="68"/>
    </row>
    <row r="3027" customHeight="1" spans="1:2">
      <c r="A3027" s="64"/>
      <c r="B3027" s="68"/>
    </row>
    <row r="3028" customHeight="1" spans="1:2">
      <c r="A3028" s="64"/>
      <c r="B3028" s="68"/>
    </row>
    <row r="3029" customHeight="1" spans="1:2">
      <c r="A3029" s="64"/>
      <c r="B3029" s="68"/>
    </row>
    <row r="3030" customHeight="1" spans="1:2">
      <c r="A3030" s="64"/>
      <c r="B3030" s="68"/>
    </row>
    <row r="3031" customHeight="1" spans="1:2">
      <c r="A3031" s="64"/>
      <c r="B3031" s="68"/>
    </row>
    <row r="3032" customHeight="1" spans="1:2">
      <c r="A3032" s="64"/>
      <c r="B3032" s="68"/>
    </row>
    <row r="3033" customHeight="1" spans="1:2">
      <c r="A3033" s="64"/>
      <c r="B3033" s="68"/>
    </row>
    <row r="3034" customHeight="1" spans="1:2">
      <c r="A3034" s="64"/>
      <c r="B3034" s="68"/>
    </row>
    <row r="3035" customHeight="1" spans="1:2">
      <c r="A3035" s="64"/>
      <c r="B3035" s="68"/>
    </row>
    <row r="3036" customHeight="1" spans="1:2">
      <c r="A3036" s="64"/>
      <c r="B3036" s="68"/>
    </row>
    <row r="3037" customHeight="1" spans="1:2">
      <c r="A3037" s="64"/>
      <c r="B3037" s="68"/>
    </row>
    <row r="3038" customHeight="1" spans="1:2">
      <c r="A3038" s="64"/>
      <c r="B3038" s="68"/>
    </row>
    <row r="3039" customHeight="1" spans="1:2">
      <c r="A3039" s="64"/>
      <c r="B3039" s="68"/>
    </row>
    <row r="3040" customHeight="1" spans="1:2">
      <c r="A3040" s="64"/>
      <c r="B3040" s="68"/>
    </row>
    <row r="3041" customHeight="1" spans="1:2">
      <c r="A3041" s="64"/>
      <c r="B3041" s="68"/>
    </row>
    <row r="3042" customHeight="1" spans="1:2">
      <c r="A3042" s="64"/>
      <c r="B3042" s="68"/>
    </row>
    <row r="3043" customHeight="1" spans="1:2">
      <c r="A3043" s="64"/>
      <c r="B3043" s="68"/>
    </row>
    <row r="3044" customHeight="1" spans="1:2">
      <c r="A3044" s="64"/>
      <c r="B3044" s="68"/>
    </row>
    <row r="3045" customHeight="1" spans="1:2">
      <c r="A3045" s="64"/>
      <c r="B3045" s="68"/>
    </row>
    <row r="3046" customHeight="1" spans="1:2">
      <c r="A3046" s="64"/>
      <c r="B3046" s="68"/>
    </row>
    <row r="3047" customHeight="1" spans="1:2">
      <c r="A3047" s="64"/>
      <c r="B3047" s="68"/>
    </row>
    <row r="3048" customHeight="1" spans="1:2">
      <c r="A3048" s="64"/>
      <c r="B3048" s="68"/>
    </row>
    <row r="3049" customHeight="1" spans="1:2">
      <c r="A3049" s="64"/>
      <c r="B3049" s="68"/>
    </row>
    <row r="3050" customHeight="1" spans="1:2">
      <c r="A3050" s="64"/>
      <c r="B3050" s="68"/>
    </row>
    <row r="3051" customHeight="1" spans="1:2">
      <c r="A3051" s="64"/>
      <c r="B3051" s="68"/>
    </row>
    <row r="3052" customHeight="1" spans="1:2">
      <c r="A3052" s="64"/>
      <c r="B3052" s="68"/>
    </row>
    <row r="3053" customHeight="1" spans="1:2">
      <c r="A3053" s="64"/>
      <c r="B3053" s="68"/>
    </row>
    <row r="3054" customHeight="1" spans="1:2">
      <c r="A3054" s="64"/>
      <c r="B3054" s="68"/>
    </row>
    <row r="3055" customHeight="1" spans="1:2">
      <c r="A3055" s="64"/>
      <c r="B3055" s="68"/>
    </row>
    <row r="3056" customHeight="1" spans="1:2">
      <c r="A3056" s="64"/>
      <c r="B3056" s="68"/>
    </row>
    <row r="3057" customHeight="1" spans="1:2">
      <c r="A3057" s="64"/>
      <c r="B3057" s="68"/>
    </row>
    <row r="3058" customHeight="1" spans="1:2">
      <c r="A3058" s="64"/>
      <c r="B3058" s="68"/>
    </row>
    <row r="3059" customHeight="1" spans="1:2">
      <c r="A3059" s="64"/>
      <c r="B3059" s="68"/>
    </row>
    <row r="3060" customHeight="1" spans="1:2">
      <c r="A3060" s="64"/>
      <c r="B3060" s="68"/>
    </row>
    <row r="3061" customHeight="1" spans="1:2">
      <c r="A3061" s="64"/>
      <c r="B3061" s="68"/>
    </row>
    <row r="3062" customHeight="1" spans="1:2">
      <c r="A3062" s="64"/>
      <c r="B3062" s="68"/>
    </row>
    <row r="3063" customHeight="1" spans="1:2">
      <c r="A3063" s="64"/>
      <c r="B3063" s="68"/>
    </row>
    <row r="3064" customHeight="1" spans="1:2">
      <c r="A3064" s="64"/>
      <c r="B3064" s="68"/>
    </row>
    <row r="3065" customHeight="1" spans="1:2">
      <c r="A3065" s="64"/>
      <c r="B3065" s="68"/>
    </row>
    <row r="3066" customHeight="1" spans="1:2">
      <c r="A3066" s="64"/>
      <c r="B3066" s="68"/>
    </row>
    <row r="3067" customHeight="1" spans="1:2">
      <c r="A3067" s="64"/>
      <c r="B3067" s="68"/>
    </row>
    <row r="3068" customHeight="1" spans="1:2">
      <c r="A3068" s="64"/>
      <c r="B3068" s="68"/>
    </row>
    <row r="3069" customHeight="1" spans="1:2">
      <c r="A3069" s="64"/>
      <c r="B3069" s="68"/>
    </row>
    <row r="3070" customHeight="1" spans="1:2">
      <c r="A3070" s="64"/>
      <c r="B3070" s="68"/>
    </row>
    <row r="3071" customHeight="1" spans="1:2">
      <c r="A3071" s="64"/>
      <c r="B3071" s="68"/>
    </row>
    <row r="3072" customHeight="1" spans="1:2">
      <c r="A3072" s="64"/>
      <c r="B3072" s="68"/>
    </row>
    <row r="3073" customHeight="1" spans="1:2">
      <c r="A3073" s="64"/>
      <c r="B3073" s="68"/>
    </row>
    <row r="3074" customHeight="1" spans="1:2">
      <c r="A3074" s="64"/>
      <c r="B3074" s="68"/>
    </row>
    <row r="3075" customHeight="1" spans="1:2">
      <c r="A3075" s="64"/>
      <c r="B3075" s="68"/>
    </row>
    <row r="3076" customHeight="1" spans="1:2">
      <c r="A3076" s="64"/>
      <c r="B3076" s="68"/>
    </row>
    <row r="3077" customHeight="1" spans="1:2">
      <c r="A3077" s="64"/>
      <c r="B3077" s="68"/>
    </row>
    <row r="3078" customHeight="1" spans="1:2">
      <c r="A3078" s="64"/>
      <c r="B3078" s="68"/>
    </row>
    <row r="3079" customHeight="1" spans="1:2">
      <c r="A3079" s="64"/>
      <c r="B3079" s="68"/>
    </row>
    <row r="3080" customHeight="1" spans="1:2">
      <c r="A3080" s="64"/>
      <c r="B3080" s="68"/>
    </row>
    <row r="3081" customHeight="1" spans="1:2">
      <c r="A3081" s="64"/>
      <c r="B3081" s="68"/>
    </row>
    <row r="3082" customHeight="1" spans="1:2">
      <c r="A3082" s="64"/>
      <c r="B3082" s="68"/>
    </row>
    <row r="3083" customHeight="1" spans="1:2">
      <c r="A3083" s="64"/>
      <c r="B3083" s="68"/>
    </row>
    <row r="3084" customHeight="1" spans="1:2">
      <c r="A3084" s="64"/>
      <c r="B3084" s="68"/>
    </row>
    <row r="3085" customHeight="1" spans="1:2">
      <c r="A3085" s="64"/>
      <c r="B3085" s="68"/>
    </row>
    <row r="3086" customHeight="1" spans="1:2">
      <c r="A3086" s="64"/>
      <c r="B3086" s="68"/>
    </row>
    <row r="3087" customHeight="1" spans="1:2">
      <c r="A3087" s="64"/>
      <c r="B3087" s="68"/>
    </row>
    <row r="3088" customHeight="1" spans="1:2">
      <c r="A3088" s="64"/>
      <c r="B3088" s="68"/>
    </row>
    <row r="3089" customHeight="1" spans="1:2">
      <c r="A3089" s="64"/>
      <c r="B3089" s="68"/>
    </row>
    <row r="3090" customHeight="1" spans="1:2">
      <c r="A3090" s="64"/>
      <c r="B3090" s="68"/>
    </row>
    <row r="3091" customHeight="1" spans="1:2">
      <c r="A3091" s="64"/>
      <c r="B3091" s="68"/>
    </row>
    <row r="3092" customHeight="1" spans="1:2">
      <c r="A3092" s="64"/>
      <c r="B3092" s="68"/>
    </row>
    <row r="3093" customHeight="1" spans="1:2">
      <c r="A3093" s="64"/>
      <c r="B3093" s="68"/>
    </row>
    <row r="3094" customHeight="1" spans="1:2">
      <c r="A3094" s="64"/>
      <c r="B3094" s="68"/>
    </row>
    <row r="3095" customHeight="1" spans="1:2">
      <c r="A3095" s="64"/>
      <c r="B3095" s="68"/>
    </row>
    <row r="3096" customHeight="1" spans="1:2">
      <c r="A3096" s="64"/>
      <c r="B3096" s="68"/>
    </row>
    <row r="3097" customHeight="1" spans="1:2">
      <c r="A3097" s="64"/>
      <c r="B3097" s="68"/>
    </row>
    <row r="3098" customHeight="1" spans="1:2">
      <c r="A3098" s="64"/>
      <c r="B3098" s="68"/>
    </row>
    <row r="3099" customHeight="1" spans="1:2">
      <c r="A3099" s="64"/>
      <c r="B3099" s="68"/>
    </row>
    <row r="3100" customHeight="1" spans="1:2">
      <c r="A3100" s="64"/>
      <c r="B3100" s="68"/>
    </row>
    <row r="3101" customHeight="1" spans="1:2">
      <c r="A3101" s="64"/>
      <c r="B3101" s="68"/>
    </row>
    <row r="3102" customHeight="1" spans="1:2">
      <c r="A3102" s="64"/>
      <c r="B3102" s="68"/>
    </row>
    <row r="3103" customHeight="1" spans="1:2">
      <c r="A3103" s="64"/>
      <c r="B3103" s="68"/>
    </row>
    <row r="3104" customHeight="1" spans="1:2">
      <c r="A3104" s="64"/>
      <c r="B3104" s="68"/>
    </row>
    <row r="3105" customHeight="1" spans="1:2">
      <c r="A3105" s="64"/>
      <c r="B3105" s="68"/>
    </row>
    <row r="3106" customHeight="1" spans="1:2">
      <c r="A3106" s="64"/>
      <c r="B3106" s="68"/>
    </row>
    <row r="3107" customHeight="1" spans="1:2">
      <c r="A3107" s="64"/>
      <c r="B3107" s="68"/>
    </row>
    <row r="3108" customHeight="1" spans="1:2">
      <c r="A3108" s="64"/>
      <c r="B3108" s="68"/>
    </row>
    <row r="3109" customHeight="1" spans="1:2">
      <c r="A3109" s="64"/>
      <c r="B3109" s="68"/>
    </row>
    <row r="3110" customHeight="1" spans="1:2">
      <c r="A3110" s="64"/>
      <c r="B3110" s="68"/>
    </row>
    <row r="3111" customHeight="1" spans="1:2">
      <c r="A3111" s="64"/>
      <c r="B3111" s="68"/>
    </row>
    <row r="3112" customHeight="1" spans="1:2">
      <c r="A3112" s="64"/>
      <c r="B3112" s="68"/>
    </row>
    <row r="3113" customHeight="1" spans="1:2">
      <c r="A3113" s="64"/>
      <c r="B3113" s="68"/>
    </row>
    <row r="3114" customHeight="1" spans="1:2">
      <c r="A3114" s="64"/>
      <c r="B3114" s="68"/>
    </row>
    <row r="3115" customHeight="1" spans="1:2">
      <c r="A3115" s="64"/>
      <c r="B3115" s="68"/>
    </row>
    <row r="3116" customHeight="1" spans="1:2">
      <c r="A3116" s="64"/>
      <c r="B3116" s="68"/>
    </row>
    <row r="3117" customHeight="1" spans="1:2">
      <c r="A3117" s="64"/>
      <c r="B3117" s="68"/>
    </row>
    <row r="3118" customHeight="1" spans="1:2">
      <c r="A3118" s="64"/>
      <c r="B3118" s="68"/>
    </row>
    <row r="3119" customHeight="1" spans="1:2">
      <c r="A3119" s="64"/>
      <c r="B3119" s="68"/>
    </row>
    <row r="3120" customHeight="1" spans="1:2">
      <c r="A3120" s="64"/>
      <c r="B3120" s="68"/>
    </row>
    <row r="3121" customHeight="1" spans="1:2">
      <c r="A3121" s="64"/>
      <c r="B3121" s="68"/>
    </row>
    <row r="3122" customHeight="1" spans="1:2">
      <c r="A3122" s="64"/>
      <c r="B3122" s="68"/>
    </row>
    <row r="3123" customHeight="1" spans="1:2">
      <c r="A3123" s="64"/>
      <c r="B3123" s="68"/>
    </row>
    <row r="3124" customHeight="1" spans="1:2">
      <c r="A3124" s="64"/>
      <c r="B3124" s="68"/>
    </row>
    <row r="3125" customHeight="1" spans="1:2">
      <c r="A3125" s="64"/>
      <c r="B3125" s="68"/>
    </row>
    <row r="3126" customHeight="1" spans="1:2">
      <c r="A3126" s="64"/>
      <c r="B3126" s="68"/>
    </row>
    <row r="3127" customHeight="1" spans="1:2">
      <c r="A3127" s="64"/>
      <c r="B3127" s="68"/>
    </row>
    <row r="3128" customHeight="1" spans="1:2">
      <c r="A3128" s="64"/>
      <c r="B3128" s="68"/>
    </row>
    <row r="3129" customHeight="1" spans="1:2">
      <c r="A3129" s="64"/>
      <c r="B3129" s="68"/>
    </row>
    <row r="3130" customHeight="1" spans="1:2">
      <c r="A3130" s="64"/>
      <c r="B3130" s="68"/>
    </row>
    <row r="3131" customHeight="1" spans="1:2">
      <c r="A3131" s="64"/>
      <c r="B3131" s="68"/>
    </row>
    <row r="3132" customHeight="1" spans="1:2">
      <c r="A3132" s="64"/>
      <c r="B3132" s="68"/>
    </row>
    <row r="3133" customHeight="1" spans="1:2">
      <c r="A3133" s="64"/>
      <c r="B3133" s="68"/>
    </row>
    <row r="3134" customHeight="1" spans="1:2">
      <c r="A3134" s="64"/>
      <c r="B3134" s="68"/>
    </row>
    <row r="3135" customHeight="1" spans="1:2">
      <c r="A3135" s="64"/>
      <c r="B3135" s="68"/>
    </row>
    <row r="3136" customHeight="1" spans="1:2">
      <c r="A3136" s="64"/>
      <c r="B3136" s="68"/>
    </row>
    <row r="3137" customHeight="1" spans="1:2">
      <c r="A3137" s="64"/>
      <c r="B3137" s="68"/>
    </row>
    <row r="3138" customHeight="1" spans="1:2">
      <c r="A3138" s="64"/>
      <c r="B3138" s="68"/>
    </row>
    <row r="3139" customHeight="1" spans="1:2">
      <c r="A3139" s="64"/>
      <c r="B3139" s="68"/>
    </row>
    <row r="3140" customHeight="1" spans="1:2">
      <c r="A3140" s="64"/>
      <c r="B3140" s="68"/>
    </row>
    <row r="3141" customHeight="1" spans="1:2">
      <c r="A3141" s="64"/>
      <c r="B3141" s="68"/>
    </row>
    <row r="3142" customHeight="1" spans="1:2">
      <c r="A3142" s="64"/>
      <c r="B3142" s="68"/>
    </row>
    <row r="3143" customHeight="1" spans="1:2">
      <c r="A3143" s="64"/>
      <c r="B3143" s="68"/>
    </row>
    <row r="3144" customHeight="1" spans="1:2">
      <c r="A3144" s="64"/>
      <c r="B3144" s="68"/>
    </row>
    <row r="3145" customHeight="1" spans="1:2">
      <c r="A3145" s="64"/>
      <c r="B3145" s="68"/>
    </row>
    <row r="3146" customHeight="1" spans="1:2">
      <c r="A3146" s="64"/>
      <c r="B3146" s="68"/>
    </row>
    <row r="3147" customHeight="1" spans="1:2">
      <c r="A3147" s="64"/>
      <c r="B3147" s="68"/>
    </row>
    <row r="3148" customHeight="1" spans="1:2">
      <c r="A3148" s="64"/>
      <c r="B3148" s="68"/>
    </row>
    <row r="3149" customHeight="1" spans="1:2">
      <c r="A3149" s="64"/>
      <c r="B3149" s="68"/>
    </row>
    <row r="3150" customHeight="1" spans="1:2">
      <c r="A3150" s="64"/>
      <c r="B3150" s="68"/>
    </row>
    <row r="3151" customHeight="1" spans="1:2">
      <c r="A3151" s="64"/>
      <c r="B3151" s="68"/>
    </row>
    <row r="3152" customHeight="1" spans="1:2">
      <c r="A3152" s="64"/>
      <c r="B3152" s="68"/>
    </row>
    <row r="3153" customHeight="1" spans="1:2">
      <c r="A3153" s="64"/>
      <c r="B3153" s="68"/>
    </row>
    <row r="3154" customHeight="1" spans="1:2">
      <c r="A3154" s="64"/>
      <c r="B3154" s="68"/>
    </row>
    <row r="3155" customHeight="1" spans="1:2">
      <c r="A3155" s="64"/>
      <c r="B3155" s="68"/>
    </row>
    <row r="3156" customHeight="1" spans="1:2">
      <c r="A3156" s="64"/>
      <c r="B3156" s="68"/>
    </row>
    <row r="3157" customHeight="1" spans="1:2">
      <c r="A3157" s="64"/>
      <c r="B3157" s="68"/>
    </row>
    <row r="3158" customHeight="1" spans="1:2">
      <c r="A3158" s="64"/>
      <c r="B3158" s="68"/>
    </row>
    <row r="3159" customHeight="1" spans="1:2">
      <c r="A3159" s="64"/>
      <c r="B3159" s="68"/>
    </row>
    <row r="3160" customHeight="1" spans="1:2">
      <c r="A3160" s="64"/>
      <c r="B3160" s="68"/>
    </row>
    <row r="3161" customHeight="1" spans="1:2">
      <c r="A3161" s="64"/>
      <c r="B3161" s="68"/>
    </row>
    <row r="3162" customHeight="1" spans="1:2">
      <c r="A3162" s="64"/>
      <c r="B3162" s="68"/>
    </row>
    <row r="3163" customHeight="1" spans="1:2">
      <c r="A3163" s="64"/>
      <c r="B3163" s="68"/>
    </row>
    <row r="3164" customHeight="1" spans="1:2">
      <c r="A3164" s="64"/>
      <c r="B3164" s="68"/>
    </row>
    <row r="3165" customHeight="1" spans="1:2">
      <c r="A3165" s="64"/>
      <c r="B3165" s="68"/>
    </row>
    <row r="3166" customHeight="1" spans="1:2">
      <c r="A3166" s="64"/>
      <c r="B3166" s="68"/>
    </row>
    <row r="3167" customHeight="1" spans="1:2">
      <c r="A3167" s="64"/>
      <c r="B3167" s="68"/>
    </row>
    <row r="3168" customHeight="1" spans="1:2">
      <c r="A3168" s="64"/>
      <c r="B3168" s="68"/>
    </row>
    <row r="3169" customHeight="1" spans="1:2">
      <c r="A3169" s="64"/>
      <c r="B3169" s="68"/>
    </row>
    <row r="3170" customHeight="1" spans="1:2">
      <c r="A3170" s="64"/>
      <c r="B3170" s="68"/>
    </row>
    <row r="3171" customHeight="1" spans="1:2">
      <c r="A3171" s="64"/>
      <c r="B3171" s="68"/>
    </row>
    <row r="3172" customHeight="1" spans="1:2">
      <c r="A3172" s="64"/>
      <c r="B3172" s="68"/>
    </row>
    <row r="3173" customHeight="1" spans="1:2">
      <c r="A3173" s="64"/>
      <c r="B3173" s="68"/>
    </row>
    <row r="3174" customHeight="1" spans="1:2">
      <c r="A3174" s="64"/>
      <c r="B3174" s="68"/>
    </row>
    <row r="3175" customHeight="1" spans="1:2">
      <c r="A3175" s="64"/>
      <c r="B3175" s="68"/>
    </row>
    <row r="3176" customHeight="1" spans="1:2">
      <c r="A3176" s="64"/>
      <c r="B3176" s="68"/>
    </row>
    <row r="3177" customHeight="1" spans="1:2">
      <c r="A3177" s="64"/>
      <c r="B3177" s="68"/>
    </row>
    <row r="3178" customHeight="1" spans="1:2">
      <c r="A3178" s="64"/>
      <c r="B3178" s="68"/>
    </row>
    <row r="3179" customHeight="1" spans="1:2">
      <c r="A3179" s="64"/>
      <c r="B3179" s="68"/>
    </row>
    <row r="3180" customHeight="1" spans="1:2">
      <c r="A3180" s="64"/>
      <c r="B3180" s="68"/>
    </row>
    <row r="3181" customHeight="1" spans="1:2">
      <c r="A3181" s="64"/>
      <c r="B3181" s="68"/>
    </row>
    <row r="3182" customHeight="1" spans="1:2">
      <c r="A3182" s="64"/>
      <c r="B3182" s="68"/>
    </row>
    <row r="3183" customHeight="1" spans="1:2">
      <c r="A3183" s="64"/>
      <c r="B3183" s="68"/>
    </row>
    <row r="3184" customHeight="1" spans="1:2">
      <c r="A3184" s="64"/>
      <c r="B3184" s="68"/>
    </row>
    <row r="3185" customHeight="1" spans="1:2">
      <c r="A3185" s="64"/>
      <c r="B3185" s="68"/>
    </row>
    <row r="3186" customHeight="1" spans="1:2">
      <c r="A3186" s="64"/>
      <c r="B3186" s="68"/>
    </row>
    <row r="3187" customHeight="1" spans="1:2">
      <c r="A3187" s="64"/>
      <c r="B3187" s="68"/>
    </row>
    <row r="3188" customHeight="1" spans="1:2">
      <c r="A3188" s="64"/>
      <c r="B3188" s="68"/>
    </row>
    <row r="3189" customHeight="1" spans="1:2">
      <c r="A3189" s="64"/>
      <c r="B3189" s="68"/>
    </row>
    <row r="3190" customHeight="1" spans="1:2">
      <c r="A3190" s="64"/>
      <c r="B3190" s="68"/>
    </row>
    <row r="3191" customHeight="1" spans="1:2">
      <c r="A3191" s="64"/>
      <c r="B3191" s="68"/>
    </row>
    <row r="3192" customHeight="1" spans="1:2">
      <c r="A3192" s="64"/>
      <c r="B3192" s="68"/>
    </row>
    <row r="3193" customHeight="1" spans="1:2">
      <c r="A3193" s="64"/>
      <c r="B3193" s="68"/>
    </row>
    <row r="3194" customHeight="1" spans="1:2">
      <c r="A3194" s="64"/>
      <c r="B3194" s="68"/>
    </row>
    <row r="3195" customHeight="1" spans="1:2">
      <c r="A3195" s="64"/>
      <c r="B3195" s="68"/>
    </row>
    <row r="3196" customHeight="1" spans="1:2">
      <c r="A3196" s="64"/>
      <c r="B3196" s="68"/>
    </row>
    <row r="3197" customHeight="1" spans="1:2">
      <c r="A3197" s="64"/>
      <c r="B3197" s="68"/>
    </row>
    <row r="3198" customHeight="1" spans="1:2">
      <c r="A3198" s="64"/>
      <c r="B3198" s="68"/>
    </row>
    <row r="3199" customHeight="1" spans="1:2">
      <c r="A3199" s="64"/>
      <c r="B3199" s="68"/>
    </row>
    <row r="3200" customHeight="1" spans="1:2">
      <c r="A3200" s="64"/>
      <c r="B3200" s="68"/>
    </row>
    <row r="3201" customHeight="1" spans="1:2">
      <c r="A3201" s="64"/>
      <c r="B3201" s="68"/>
    </row>
    <row r="3202" customHeight="1" spans="1:2">
      <c r="A3202" s="64"/>
      <c r="B3202" s="68"/>
    </row>
    <row r="3203" customHeight="1" spans="1:2">
      <c r="A3203" s="64"/>
      <c r="B3203" s="68"/>
    </row>
    <row r="3204" customHeight="1" spans="1:2">
      <c r="A3204" s="64"/>
      <c r="B3204" s="68"/>
    </row>
    <row r="3205" customHeight="1" spans="1:2">
      <c r="A3205" s="64"/>
      <c r="B3205" s="68"/>
    </row>
    <row r="3206" customHeight="1" spans="1:2">
      <c r="A3206" s="64"/>
      <c r="B3206" s="68"/>
    </row>
    <row r="3207" customHeight="1" spans="1:2">
      <c r="A3207" s="64"/>
      <c r="B3207" s="68"/>
    </row>
    <row r="3208" customHeight="1" spans="1:2">
      <c r="A3208" s="64"/>
      <c r="B3208" s="68"/>
    </row>
    <row r="3209" customHeight="1" spans="1:2">
      <c r="A3209" s="64"/>
      <c r="B3209" s="68"/>
    </row>
    <row r="3210" customHeight="1" spans="1:2">
      <c r="A3210" s="64"/>
      <c r="B3210" s="68"/>
    </row>
    <row r="3211" customHeight="1" spans="1:2">
      <c r="A3211" s="64"/>
      <c r="B3211" s="68"/>
    </row>
    <row r="3212" customHeight="1" spans="1:2">
      <c r="A3212" s="64"/>
      <c r="B3212" s="68"/>
    </row>
    <row r="3213" customHeight="1" spans="1:2">
      <c r="A3213" s="64"/>
      <c r="B3213" s="68"/>
    </row>
    <row r="3214" customHeight="1" spans="1:2">
      <c r="A3214" s="64"/>
      <c r="B3214" s="68"/>
    </row>
    <row r="3215" customHeight="1" spans="1:2">
      <c r="A3215" s="64"/>
      <c r="B3215" s="68"/>
    </row>
    <row r="3216" customHeight="1" spans="1:2">
      <c r="A3216" s="64"/>
      <c r="B3216" s="68"/>
    </row>
    <row r="3217" customHeight="1" spans="1:2">
      <c r="A3217" s="64"/>
      <c r="B3217" s="68"/>
    </row>
    <row r="3218" customHeight="1" spans="1:2">
      <c r="A3218" s="64"/>
      <c r="B3218" s="68"/>
    </row>
    <row r="3219" customHeight="1" spans="1:2">
      <c r="A3219" s="64"/>
      <c r="B3219" s="68"/>
    </row>
    <row r="3220" customHeight="1" spans="1:2">
      <c r="A3220" s="64"/>
      <c r="B3220" s="68"/>
    </row>
    <row r="3221" customHeight="1" spans="1:2">
      <c r="A3221" s="64"/>
      <c r="B3221" s="68"/>
    </row>
    <row r="3222" customHeight="1" spans="1:2">
      <c r="A3222" s="64"/>
      <c r="B3222" s="68"/>
    </row>
    <row r="3223" customHeight="1" spans="1:2">
      <c r="A3223" s="64"/>
      <c r="B3223" s="68"/>
    </row>
    <row r="3224" customHeight="1" spans="1:2">
      <c r="A3224" s="64"/>
      <c r="B3224" s="68"/>
    </row>
    <row r="3225" customHeight="1" spans="1:2">
      <c r="A3225" s="64"/>
      <c r="B3225" s="68"/>
    </row>
    <row r="3226" customHeight="1" spans="1:2">
      <c r="A3226" s="64"/>
      <c r="B3226" s="68"/>
    </row>
    <row r="3227" customHeight="1" spans="1:2">
      <c r="A3227" s="64"/>
      <c r="B3227" s="68"/>
    </row>
    <row r="3228" customHeight="1" spans="1:2">
      <c r="A3228" s="64"/>
      <c r="B3228" s="68"/>
    </row>
    <row r="3229" customHeight="1" spans="1:2">
      <c r="A3229" s="64"/>
      <c r="B3229" s="68"/>
    </row>
    <row r="3230" customHeight="1" spans="1:2">
      <c r="A3230" s="64"/>
      <c r="B3230" s="68"/>
    </row>
    <row r="3231" customHeight="1" spans="1:2">
      <c r="A3231" s="64"/>
      <c r="B3231" s="68"/>
    </row>
    <row r="3232" customHeight="1" spans="1:2">
      <c r="A3232" s="64"/>
      <c r="B3232" s="68"/>
    </row>
    <row r="3233" customHeight="1" spans="1:2">
      <c r="A3233" s="64"/>
      <c r="B3233" s="68"/>
    </row>
    <row r="3234" customHeight="1" spans="1:2">
      <c r="A3234" s="64"/>
      <c r="B3234" s="68"/>
    </row>
    <row r="3235" customHeight="1" spans="1:2">
      <c r="A3235" s="64"/>
      <c r="B3235" s="68"/>
    </row>
    <row r="3236" customHeight="1" spans="1:2">
      <c r="A3236" s="64"/>
      <c r="B3236" s="68"/>
    </row>
    <row r="3237" customHeight="1" spans="1:2">
      <c r="A3237" s="64"/>
      <c r="B3237" s="68"/>
    </row>
    <row r="3238" customHeight="1" spans="1:2">
      <c r="A3238" s="64"/>
      <c r="B3238" s="68"/>
    </row>
    <row r="3239" customHeight="1" spans="1:2">
      <c r="A3239" s="64"/>
      <c r="B3239" s="68"/>
    </row>
    <row r="3240" customHeight="1" spans="1:2">
      <c r="A3240" s="64"/>
      <c r="B3240" s="68"/>
    </row>
    <row r="3241" customHeight="1" spans="1:2">
      <c r="A3241" s="64"/>
      <c r="B3241" s="68"/>
    </row>
    <row r="3242" customHeight="1" spans="1:2">
      <c r="A3242" s="64"/>
      <c r="B3242" s="68"/>
    </row>
    <row r="3243" customHeight="1" spans="1:2">
      <c r="A3243" s="64"/>
      <c r="B3243" s="68"/>
    </row>
    <row r="3244" customHeight="1" spans="1:2">
      <c r="A3244" s="64"/>
      <c r="B3244" s="68"/>
    </row>
    <row r="3245" customHeight="1" spans="1:2">
      <c r="A3245" s="64"/>
      <c r="B3245" s="68"/>
    </row>
    <row r="3246" customHeight="1" spans="1:2">
      <c r="A3246" s="64"/>
      <c r="B3246" s="68"/>
    </row>
    <row r="3247" customHeight="1" spans="1:2">
      <c r="A3247" s="64"/>
      <c r="B3247" s="68"/>
    </row>
    <row r="3248" customHeight="1" spans="1:2">
      <c r="A3248" s="64"/>
      <c r="B3248" s="68"/>
    </row>
    <row r="3249" customHeight="1" spans="1:2">
      <c r="A3249" s="64"/>
      <c r="B3249" s="68"/>
    </row>
    <row r="3250" customHeight="1" spans="1:2">
      <c r="A3250" s="64"/>
      <c r="B3250" s="68"/>
    </row>
    <row r="3251" customHeight="1" spans="1:2">
      <c r="A3251" s="64"/>
      <c r="B3251" s="68"/>
    </row>
    <row r="3252" customHeight="1" spans="1:2">
      <c r="A3252" s="64"/>
      <c r="B3252" s="68"/>
    </row>
    <row r="3253" customHeight="1" spans="1:2">
      <c r="A3253" s="64"/>
      <c r="B3253" s="68"/>
    </row>
    <row r="3254" customHeight="1" spans="1:2">
      <c r="A3254" s="64"/>
      <c r="B3254" s="68"/>
    </row>
    <row r="3255" customHeight="1" spans="1:2">
      <c r="A3255" s="64"/>
      <c r="B3255" s="68"/>
    </row>
    <row r="3256" customHeight="1" spans="1:2">
      <c r="A3256" s="64"/>
      <c r="B3256" s="68"/>
    </row>
    <row r="3257" customHeight="1" spans="1:2">
      <c r="A3257" s="64"/>
      <c r="B3257" s="68"/>
    </row>
    <row r="3258" customHeight="1" spans="1:2">
      <c r="A3258" s="64"/>
      <c r="B3258" s="68"/>
    </row>
    <row r="3259" customHeight="1" spans="1:2">
      <c r="A3259" s="64"/>
      <c r="B3259" s="68"/>
    </row>
    <row r="3260" customHeight="1" spans="1:2">
      <c r="A3260" s="64"/>
      <c r="B3260" s="68"/>
    </row>
    <row r="3261" customHeight="1" spans="1:2">
      <c r="A3261" s="64"/>
      <c r="B3261" s="68"/>
    </row>
    <row r="3262" customHeight="1" spans="1:2">
      <c r="A3262" s="64"/>
      <c r="B3262" s="68"/>
    </row>
    <row r="3263" customHeight="1" spans="1:2">
      <c r="A3263" s="64"/>
      <c r="B3263" s="68"/>
    </row>
    <row r="3264" customHeight="1" spans="1:2">
      <c r="A3264" s="64"/>
      <c r="B3264" s="68"/>
    </row>
    <row r="3265" customHeight="1" spans="1:2">
      <c r="A3265" s="64"/>
      <c r="B3265" s="68"/>
    </row>
    <row r="3266" customHeight="1" spans="1:2">
      <c r="A3266" s="64"/>
      <c r="B3266" s="68"/>
    </row>
    <row r="3267" customHeight="1" spans="1:2">
      <c r="A3267" s="64"/>
      <c r="B3267" s="68"/>
    </row>
    <row r="3268" customHeight="1" spans="1:2">
      <c r="A3268" s="64"/>
      <c r="B3268" s="68"/>
    </row>
    <row r="3269" customHeight="1" spans="1:2">
      <c r="A3269" s="64"/>
      <c r="B3269" s="68"/>
    </row>
    <row r="3270" customHeight="1" spans="1:2">
      <c r="A3270" s="64"/>
      <c r="B3270" s="68"/>
    </row>
    <row r="3271" customHeight="1" spans="1:2">
      <c r="A3271" s="64"/>
      <c r="B3271" s="68"/>
    </row>
    <row r="3272" customHeight="1" spans="1:2">
      <c r="A3272" s="64"/>
      <c r="B3272" s="68"/>
    </row>
    <row r="3273" customHeight="1" spans="1:2">
      <c r="A3273" s="64"/>
      <c r="B3273" s="68"/>
    </row>
    <row r="3274" customHeight="1" spans="1:2">
      <c r="A3274" s="64"/>
      <c r="B3274" s="68"/>
    </row>
    <row r="3275" customHeight="1" spans="1:2">
      <c r="A3275" s="64"/>
      <c r="B3275" s="68"/>
    </row>
    <row r="3276" customHeight="1" spans="1:2">
      <c r="A3276" s="64"/>
      <c r="B3276" s="68"/>
    </row>
    <row r="3277" customHeight="1" spans="1:2">
      <c r="A3277" s="64"/>
      <c r="B3277" s="68"/>
    </row>
    <row r="3278" customHeight="1" spans="1:2">
      <c r="A3278" s="64"/>
      <c r="B3278" s="68"/>
    </row>
    <row r="3279" customHeight="1" spans="1:2">
      <c r="A3279" s="64"/>
      <c r="B3279" s="68"/>
    </row>
    <row r="3280" customHeight="1" spans="1:2">
      <c r="A3280" s="64"/>
      <c r="B3280" s="68"/>
    </row>
    <row r="3281" customHeight="1" spans="1:2">
      <c r="A3281" s="64"/>
      <c r="B3281" s="68"/>
    </row>
    <row r="3282" customHeight="1" spans="1:2">
      <c r="A3282" s="64"/>
      <c r="B3282" s="68"/>
    </row>
    <row r="3283" customHeight="1" spans="1:2">
      <c r="A3283" s="64"/>
      <c r="B3283" s="68"/>
    </row>
    <row r="3284" customHeight="1" spans="1:2">
      <c r="A3284" s="64"/>
      <c r="B3284" s="68"/>
    </row>
    <row r="3285" customHeight="1" spans="1:2">
      <c r="A3285" s="64"/>
      <c r="B3285" s="68"/>
    </row>
    <row r="3286" customHeight="1" spans="1:2">
      <c r="A3286" s="64"/>
      <c r="B3286" s="68"/>
    </row>
    <row r="3287" customHeight="1" spans="1:2">
      <c r="A3287" s="64"/>
      <c r="B3287" s="68"/>
    </row>
    <row r="3288" customHeight="1" spans="1:2">
      <c r="A3288" s="64"/>
      <c r="B3288" s="68"/>
    </row>
    <row r="3289" customHeight="1" spans="1:2">
      <c r="A3289" s="64"/>
      <c r="B3289" s="68"/>
    </row>
    <row r="3290" customHeight="1" spans="1:2">
      <c r="A3290" s="64"/>
      <c r="B3290" s="68"/>
    </row>
    <row r="3291" customHeight="1" spans="1:2">
      <c r="A3291" s="64"/>
      <c r="B3291" s="68"/>
    </row>
    <row r="3292" customHeight="1" spans="1:2">
      <c r="A3292" s="64"/>
      <c r="B3292" s="68"/>
    </row>
    <row r="3293" customHeight="1" spans="1:2">
      <c r="A3293" s="64"/>
      <c r="B3293" s="68"/>
    </row>
    <row r="3294" customHeight="1" spans="1:2">
      <c r="A3294" s="64"/>
      <c r="B3294" s="68"/>
    </row>
    <row r="3295" customHeight="1" spans="1:2">
      <c r="A3295" s="64"/>
      <c r="B3295" s="68"/>
    </row>
    <row r="3296" customHeight="1" spans="1:2">
      <c r="A3296" s="64"/>
      <c r="B3296" s="68"/>
    </row>
    <row r="3297" customHeight="1" spans="1:2">
      <c r="A3297" s="64"/>
      <c r="B3297" s="68"/>
    </row>
    <row r="3298" customHeight="1" spans="1:2">
      <c r="A3298" s="64"/>
      <c r="B3298" s="68"/>
    </row>
    <row r="3299" customHeight="1" spans="1:2">
      <c r="A3299" s="64"/>
      <c r="B3299" s="68"/>
    </row>
    <row r="3300" customHeight="1" spans="1:2">
      <c r="A3300" s="64"/>
      <c r="B3300" s="68"/>
    </row>
    <row r="3301" customHeight="1" spans="1:2">
      <c r="A3301" s="64"/>
      <c r="B3301" s="68"/>
    </row>
    <row r="3302" customHeight="1" spans="1:2">
      <c r="A3302" s="64"/>
      <c r="B3302" s="68"/>
    </row>
    <row r="3303" customHeight="1" spans="1:2">
      <c r="A3303" s="64"/>
      <c r="B3303" s="68"/>
    </row>
    <row r="3304" customHeight="1" spans="1:2">
      <c r="A3304" s="64"/>
      <c r="B3304" s="68"/>
    </row>
    <row r="3305" customHeight="1" spans="1:2">
      <c r="A3305" s="64"/>
      <c r="B3305" s="68"/>
    </row>
    <row r="3306" customHeight="1" spans="1:2">
      <c r="A3306" s="64"/>
      <c r="B3306" s="68"/>
    </row>
    <row r="3307" customHeight="1" spans="1:2">
      <c r="A3307" s="64"/>
      <c r="B3307" s="68"/>
    </row>
    <row r="3308" customHeight="1" spans="1:2">
      <c r="A3308" s="64"/>
      <c r="B3308" s="68"/>
    </row>
    <row r="3309" customHeight="1" spans="1:2">
      <c r="A3309" s="64"/>
      <c r="B3309" s="68"/>
    </row>
    <row r="3310" customHeight="1" spans="1:2">
      <c r="A3310" s="64"/>
      <c r="B3310" s="68"/>
    </row>
    <row r="3311" customHeight="1" spans="1:2">
      <c r="A3311" s="64"/>
      <c r="B3311" s="68"/>
    </row>
    <row r="3312" customHeight="1" spans="1:2">
      <c r="A3312" s="64"/>
      <c r="B3312" s="68"/>
    </row>
    <row r="3313" customHeight="1" spans="1:2">
      <c r="A3313" s="64"/>
      <c r="B3313" s="68"/>
    </row>
    <row r="3314" customHeight="1" spans="1:2">
      <c r="A3314" s="64"/>
      <c r="B3314" s="68"/>
    </row>
    <row r="3315" customHeight="1" spans="1:2">
      <c r="A3315" s="64"/>
      <c r="B3315" s="68"/>
    </row>
    <row r="3316" customHeight="1" spans="1:2">
      <c r="A3316" s="64"/>
      <c r="B3316" s="68"/>
    </row>
    <row r="3317" customHeight="1" spans="1:2">
      <c r="A3317" s="64"/>
      <c r="B3317" s="68"/>
    </row>
    <row r="3318" customHeight="1" spans="1:2">
      <c r="A3318" s="64"/>
      <c r="B3318" s="68"/>
    </row>
    <row r="3319" customHeight="1" spans="1:2">
      <c r="A3319" s="64"/>
      <c r="B3319" s="68"/>
    </row>
    <row r="3320" customHeight="1" spans="1:2">
      <c r="A3320" s="64"/>
      <c r="B3320" s="68"/>
    </row>
    <row r="3321" customHeight="1" spans="1:2">
      <c r="A3321" s="64"/>
      <c r="B3321" s="68"/>
    </row>
    <row r="3322" customHeight="1" spans="1:2">
      <c r="A3322" s="64"/>
      <c r="B3322" s="68"/>
    </row>
    <row r="3323" customHeight="1" spans="1:2">
      <c r="A3323" s="64"/>
      <c r="B3323" s="68"/>
    </row>
    <row r="3324" customHeight="1" spans="1:2">
      <c r="A3324" s="64"/>
      <c r="B3324" s="68"/>
    </row>
    <row r="3325" customHeight="1" spans="1:2">
      <c r="A3325" s="64"/>
      <c r="B3325" s="68"/>
    </row>
    <row r="3326" customHeight="1" spans="1:2">
      <c r="A3326" s="64"/>
      <c r="B3326" s="68"/>
    </row>
    <row r="3327" customHeight="1" spans="1:2">
      <c r="A3327" s="64"/>
      <c r="B3327" s="68"/>
    </row>
    <row r="3328" customHeight="1" spans="1:2">
      <c r="A3328" s="64"/>
      <c r="B3328" s="68"/>
    </row>
    <row r="3329" customHeight="1" spans="1:2">
      <c r="A3329" s="64"/>
      <c r="B3329" s="68"/>
    </row>
    <row r="3330" customHeight="1" spans="1:2">
      <c r="A3330" s="64"/>
      <c r="B3330" s="68"/>
    </row>
    <row r="3331" customHeight="1" spans="1:2">
      <c r="A3331" s="64"/>
      <c r="B3331" s="68"/>
    </row>
    <row r="3332" customHeight="1" spans="1:2">
      <c r="A3332" s="64"/>
      <c r="B3332" s="68"/>
    </row>
    <row r="3333" customHeight="1" spans="1:2">
      <c r="A3333" s="64"/>
      <c r="B3333" s="68"/>
    </row>
    <row r="3334" customHeight="1" spans="1:2">
      <c r="A3334" s="64"/>
      <c r="B3334" s="68"/>
    </row>
    <row r="3335" customHeight="1" spans="1:2">
      <c r="A3335" s="64"/>
      <c r="B3335" s="68"/>
    </row>
    <row r="3336" customHeight="1" spans="1:2">
      <c r="A3336" s="64"/>
      <c r="B3336" s="68"/>
    </row>
    <row r="3337" customHeight="1" spans="1:2">
      <c r="A3337" s="64"/>
      <c r="B3337" s="68"/>
    </row>
    <row r="3338" customHeight="1" spans="1:2">
      <c r="A3338" s="64"/>
      <c r="B3338" s="68"/>
    </row>
    <row r="3339" customHeight="1" spans="1:2">
      <c r="A3339" s="64"/>
      <c r="B3339" s="68"/>
    </row>
    <row r="3340" customHeight="1" spans="1:2">
      <c r="A3340" s="64"/>
      <c r="B3340" s="68"/>
    </row>
    <row r="3341" customHeight="1" spans="1:2">
      <c r="A3341" s="64"/>
      <c r="B3341" s="68"/>
    </row>
    <row r="3342" customHeight="1" spans="1:2">
      <c r="A3342" s="64"/>
      <c r="B3342" s="68"/>
    </row>
    <row r="3343" customHeight="1" spans="1:2">
      <c r="A3343" s="64"/>
      <c r="B3343" s="68"/>
    </row>
    <row r="3344" customHeight="1" spans="1:2">
      <c r="A3344" s="64"/>
      <c r="B3344" s="68"/>
    </row>
    <row r="3345" customHeight="1" spans="1:2">
      <c r="A3345" s="64"/>
      <c r="B3345" s="68"/>
    </row>
    <row r="3346" customHeight="1" spans="1:2">
      <c r="A3346" s="64"/>
      <c r="B3346" s="68"/>
    </row>
    <row r="3347" customHeight="1" spans="1:2">
      <c r="A3347" s="64"/>
      <c r="B3347" s="68"/>
    </row>
    <row r="3348" customHeight="1" spans="1:2">
      <c r="A3348" s="64"/>
      <c r="B3348" s="68"/>
    </row>
    <row r="3349" customHeight="1" spans="1:2">
      <c r="A3349" s="64"/>
      <c r="B3349" s="68"/>
    </row>
    <row r="3350" customHeight="1" spans="1:2">
      <c r="A3350" s="64"/>
      <c r="B3350" s="68"/>
    </row>
    <row r="3351" customHeight="1" spans="1:2">
      <c r="A3351" s="64"/>
      <c r="B3351" s="68"/>
    </row>
    <row r="3352" customHeight="1" spans="1:2">
      <c r="A3352" s="64"/>
      <c r="B3352" s="68"/>
    </row>
    <row r="3353" customHeight="1" spans="1:2">
      <c r="A3353" s="64"/>
      <c r="B3353" s="68"/>
    </row>
    <row r="3354" customHeight="1" spans="1:2">
      <c r="A3354" s="64"/>
      <c r="B3354" s="68"/>
    </row>
    <row r="3355" customHeight="1" spans="1:2">
      <c r="A3355" s="64"/>
      <c r="B3355" s="68"/>
    </row>
    <row r="3356" customHeight="1" spans="1:2">
      <c r="A3356" s="64"/>
      <c r="B3356" s="68"/>
    </row>
    <row r="3357" customHeight="1" spans="1:2">
      <c r="A3357" s="64"/>
      <c r="B3357" s="68"/>
    </row>
    <row r="3358" customHeight="1" spans="1:2">
      <c r="A3358" s="64"/>
      <c r="B3358" s="68"/>
    </row>
    <row r="3359" customHeight="1" spans="1:2">
      <c r="A3359" s="64"/>
      <c r="B3359" s="68"/>
    </row>
    <row r="3360" customHeight="1" spans="1:2">
      <c r="A3360" s="64"/>
      <c r="B3360" s="68"/>
    </row>
    <row r="3361" customHeight="1" spans="1:2">
      <c r="A3361" s="64"/>
      <c r="B3361" s="68"/>
    </row>
    <row r="3362" customHeight="1" spans="1:2">
      <c r="A3362" s="64"/>
      <c r="B3362" s="68"/>
    </row>
    <row r="3363" customHeight="1" spans="1:2">
      <c r="A3363" s="64"/>
      <c r="B3363" s="68"/>
    </row>
    <row r="3364" customHeight="1" spans="1:2">
      <c r="A3364" s="64"/>
      <c r="B3364" s="68"/>
    </row>
    <row r="3365" customHeight="1" spans="1:2">
      <c r="A3365" s="64"/>
      <c r="B3365" s="68"/>
    </row>
    <row r="3366" customHeight="1" spans="1:2">
      <c r="A3366" s="64"/>
      <c r="B3366" s="68"/>
    </row>
    <row r="3367" customHeight="1" spans="1:2">
      <c r="A3367" s="64"/>
      <c r="B3367" s="68"/>
    </row>
    <row r="3368" customHeight="1" spans="1:2">
      <c r="A3368" s="64"/>
      <c r="B3368" s="68"/>
    </row>
    <row r="3369" customHeight="1" spans="1:2">
      <c r="A3369" s="64"/>
      <c r="B3369" s="68"/>
    </row>
    <row r="3370" customHeight="1" spans="1:2">
      <c r="A3370" s="64"/>
      <c r="B3370" s="68"/>
    </row>
    <row r="3371" customHeight="1" spans="1:2">
      <c r="A3371" s="64"/>
      <c r="B3371" s="68"/>
    </row>
    <row r="3372" customHeight="1" spans="1:2">
      <c r="A3372" s="64"/>
      <c r="B3372" s="68"/>
    </row>
    <row r="3373" customHeight="1" spans="1:2">
      <c r="A3373" s="64"/>
      <c r="B3373" s="68"/>
    </row>
    <row r="3374" customHeight="1" spans="1:2">
      <c r="A3374" s="64"/>
      <c r="B3374" s="68"/>
    </row>
    <row r="3375" customHeight="1" spans="1:2">
      <c r="A3375" s="64"/>
      <c r="B3375" s="68"/>
    </row>
    <row r="3376" customHeight="1" spans="1:2">
      <c r="A3376" s="64"/>
      <c r="B3376" s="68"/>
    </row>
    <row r="3377" customHeight="1" spans="1:2">
      <c r="A3377" s="64"/>
      <c r="B3377" s="68"/>
    </row>
    <row r="3378" customHeight="1" spans="1:2">
      <c r="A3378" s="64"/>
      <c r="B3378" s="68"/>
    </row>
    <row r="3379" customHeight="1" spans="1:2">
      <c r="A3379" s="64"/>
      <c r="B3379" s="68"/>
    </row>
    <row r="3380" customHeight="1" spans="1:2">
      <c r="A3380" s="64"/>
      <c r="B3380" s="68"/>
    </row>
    <row r="3381" customHeight="1" spans="1:2">
      <c r="A3381" s="64"/>
      <c r="B3381" s="68"/>
    </row>
    <row r="3382" customHeight="1" spans="1:2">
      <c r="A3382" s="64"/>
      <c r="B3382" s="68"/>
    </row>
    <row r="3383" customHeight="1" spans="1:2">
      <c r="A3383" s="64"/>
      <c r="B3383" s="68"/>
    </row>
    <row r="3384" customHeight="1" spans="1:2">
      <c r="A3384" s="64"/>
      <c r="B3384" s="68"/>
    </row>
    <row r="3385" customHeight="1" spans="1:2">
      <c r="A3385" s="64"/>
      <c r="B3385" s="68"/>
    </row>
    <row r="3386" customHeight="1" spans="1:2">
      <c r="A3386" s="64"/>
      <c r="B3386" s="68"/>
    </row>
    <row r="3387" customHeight="1" spans="1:2">
      <c r="A3387" s="64"/>
      <c r="B3387" s="68"/>
    </row>
    <row r="3388" customHeight="1" spans="1:2">
      <c r="A3388" s="64"/>
      <c r="B3388" s="68"/>
    </row>
    <row r="3389" customHeight="1" spans="1:2">
      <c r="A3389" s="64"/>
      <c r="B3389" s="68"/>
    </row>
    <row r="3390" customHeight="1" spans="1:2">
      <c r="A3390" s="64"/>
      <c r="B3390" s="68"/>
    </row>
    <row r="3391" customHeight="1" spans="1:2">
      <c r="A3391" s="64"/>
      <c r="B3391" s="68"/>
    </row>
    <row r="3392" customHeight="1" spans="1:2">
      <c r="A3392" s="64"/>
      <c r="B3392" s="68"/>
    </row>
    <row r="3393" customHeight="1" spans="1:2">
      <c r="A3393" s="64"/>
      <c r="B3393" s="68"/>
    </row>
    <row r="3394" customHeight="1" spans="1:2">
      <c r="A3394" s="64"/>
      <c r="B3394" s="68"/>
    </row>
    <row r="3395" customHeight="1" spans="1:2">
      <c r="A3395" s="64"/>
      <c r="B3395" s="68"/>
    </row>
    <row r="3396" customHeight="1" spans="1:2">
      <c r="A3396" s="64"/>
      <c r="B3396" s="68"/>
    </row>
    <row r="3397" customHeight="1" spans="1:2">
      <c r="A3397" s="64"/>
      <c r="B3397" s="68"/>
    </row>
    <row r="3398" customHeight="1" spans="1:2">
      <c r="A3398" s="64"/>
      <c r="B3398" s="68"/>
    </row>
    <row r="3399" customHeight="1" spans="1:2">
      <c r="A3399" s="64"/>
      <c r="B3399" s="68"/>
    </row>
    <row r="3400" customHeight="1" spans="1:2">
      <c r="A3400" s="64"/>
      <c r="B3400" s="68"/>
    </row>
    <row r="3401" customHeight="1" spans="1:2">
      <c r="A3401" s="64"/>
      <c r="B3401" s="68"/>
    </row>
    <row r="3402" customHeight="1" spans="1:2">
      <c r="A3402" s="64"/>
      <c r="B3402" s="68"/>
    </row>
    <row r="3403" customHeight="1" spans="1:2">
      <c r="A3403" s="64"/>
      <c r="B3403" s="68"/>
    </row>
    <row r="3404" customHeight="1" spans="1:2">
      <c r="A3404" s="64"/>
      <c r="B3404" s="68"/>
    </row>
    <row r="3405" customHeight="1" spans="1:2">
      <c r="A3405" s="64"/>
      <c r="B3405" s="68"/>
    </row>
    <row r="3406" customHeight="1" spans="1:2">
      <c r="A3406" s="64"/>
      <c r="B3406" s="68"/>
    </row>
    <row r="3407" customHeight="1" spans="1:2">
      <c r="A3407" s="64"/>
      <c r="B3407" s="68"/>
    </row>
    <row r="3408" customHeight="1" spans="1:2">
      <c r="A3408" s="64"/>
      <c r="B3408" s="68"/>
    </row>
    <row r="3409" customHeight="1" spans="1:2">
      <c r="A3409" s="64"/>
      <c r="B3409" s="68"/>
    </row>
    <row r="3410" customHeight="1" spans="1:2">
      <c r="A3410" s="64"/>
      <c r="B3410" s="68"/>
    </row>
    <row r="3411" customHeight="1" spans="1:2">
      <c r="A3411" s="64"/>
      <c r="B3411" s="68"/>
    </row>
    <row r="3412" customHeight="1" spans="1:2">
      <c r="A3412" s="64"/>
      <c r="B3412" s="68"/>
    </row>
    <row r="3413" customHeight="1" spans="1:2">
      <c r="A3413" s="64"/>
      <c r="B3413" s="68"/>
    </row>
    <row r="3414" customHeight="1" spans="1:2">
      <c r="A3414" s="64"/>
      <c r="B3414" s="68"/>
    </row>
    <row r="3415" customHeight="1" spans="1:2">
      <c r="A3415" s="64"/>
      <c r="B3415" s="68"/>
    </row>
    <row r="3416" customHeight="1" spans="1:2">
      <c r="A3416" s="64"/>
      <c r="B3416" s="68"/>
    </row>
    <row r="3417" customHeight="1" spans="1:2">
      <c r="A3417" s="64"/>
      <c r="B3417" s="68"/>
    </row>
    <row r="3418" customHeight="1" spans="1:2">
      <c r="A3418" s="64"/>
      <c r="B3418" s="68"/>
    </row>
    <row r="3419" customHeight="1" spans="1:2">
      <c r="A3419" s="64"/>
      <c r="B3419" s="68"/>
    </row>
    <row r="3420" customHeight="1" spans="1:2">
      <c r="A3420" s="64"/>
      <c r="B3420" s="68"/>
    </row>
    <row r="3421" customHeight="1" spans="1:2">
      <c r="A3421" s="64"/>
      <c r="B3421" s="68"/>
    </row>
    <row r="3422" customHeight="1" spans="1:2">
      <c r="A3422" s="64"/>
      <c r="B3422" s="68"/>
    </row>
    <row r="3423" customHeight="1" spans="1:2">
      <c r="A3423" s="64"/>
      <c r="B3423" s="68"/>
    </row>
    <row r="3424" customHeight="1" spans="1:2">
      <c r="A3424" s="64"/>
      <c r="B3424" s="68"/>
    </row>
    <row r="3425" customHeight="1" spans="1:2">
      <c r="A3425" s="64"/>
      <c r="B3425" s="68"/>
    </row>
    <row r="3426" customHeight="1" spans="1:2">
      <c r="A3426" s="64"/>
      <c r="B3426" s="68"/>
    </row>
    <row r="3427" customHeight="1" spans="1:2">
      <c r="A3427" s="64"/>
      <c r="B3427" s="68"/>
    </row>
    <row r="3428" customHeight="1" spans="1:2">
      <c r="A3428" s="64"/>
      <c r="B3428" s="68"/>
    </row>
    <row r="3429" customHeight="1" spans="1:2">
      <c r="A3429" s="64"/>
      <c r="B3429" s="68"/>
    </row>
    <row r="3430" customHeight="1" spans="1:2">
      <c r="A3430" s="64"/>
      <c r="B3430" s="68"/>
    </row>
    <row r="3431" customHeight="1" spans="1:2">
      <c r="A3431" s="64"/>
      <c r="B3431" s="68"/>
    </row>
    <row r="3432" customHeight="1" spans="1:2">
      <c r="A3432" s="64"/>
      <c r="B3432" s="68"/>
    </row>
    <row r="3433" customHeight="1" spans="1:2">
      <c r="A3433" s="64"/>
      <c r="B3433" s="68"/>
    </row>
    <row r="3434" customHeight="1" spans="1:2">
      <c r="A3434" s="64"/>
      <c r="B3434" s="68"/>
    </row>
    <row r="3435" customHeight="1" spans="1:2">
      <c r="A3435" s="64"/>
      <c r="B3435" s="68"/>
    </row>
    <row r="3436" customHeight="1" spans="1:2">
      <c r="A3436" s="64"/>
      <c r="B3436" s="68"/>
    </row>
    <row r="3437" customHeight="1" spans="1:2">
      <c r="A3437" s="64"/>
      <c r="B3437" s="68"/>
    </row>
    <row r="3438" customHeight="1" spans="1:2">
      <c r="A3438" s="64"/>
      <c r="B3438" s="68"/>
    </row>
    <row r="3439" customHeight="1" spans="1:2">
      <c r="A3439" s="64"/>
      <c r="B3439" s="68"/>
    </row>
    <row r="3440" customHeight="1" spans="1:2">
      <c r="A3440" s="64"/>
      <c r="B3440" s="68"/>
    </row>
    <row r="3441" customHeight="1" spans="1:2">
      <c r="A3441" s="64"/>
      <c r="B3441" s="68"/>
    </row>
    <row r="3442" customHeight="1" spans="1:2">
      <c r="A3442" s="64"/>
      <c r="B3442" s="68"/>
    </row>
    <row r="3443" customHeight="1" spans="1:2">
      <c r="A3443" s="64"/>
      <c r="B3443" s="68"/>
    </row>
    <row r="3444" customHeight="1" spans="1:2">
      <c r="A3444" s="64"/>
      <c r="B3444" s="68"/>
    </row>
    <row r="3445" customHeight="1" spans="1:2">
      <c r="A3445" s="64"/>
      <c r="B3445" s="68"/>
    </row>
    <row r="3446" customHeight="1" spans="1:2">
      <c r="A3446" s="64"/>
      <c r="B3446" s="68"/>
    </row>
    <row r="3447" customHeight="1" spans="1:2">
      <c r="A3447" s="64"/>
      <c r="B3447" s="68"/>
    </row>
    <row r="3448" customHeight="1" spans="1:2">
      <c r="A3448" s="64"/>
      <c r="B3448" s="68"/>
    </row>
    <row r="3449" customHeight="1" spans="1:2">
      <c r="A3449" s="64"/>
      <c r="B3449" s="68"/>
    </row>
    <row r="3450" customHeight="1" spans="1:2">
      <c r="A3450" s="64"/>
      <c r="B3450" s="68"/>
    </row>
    <row r="3451" customHeight="1" spans="1:2">
      <c r="A3451" s="64"/>
      <c r="B3451" s="68"/>
    </row>
    <row r="3452" customHeight="1" spans="1:2">
      <c r="A3452" s="64"/>
      <c r="B3452" s="68"/>
    </row>
    <row r="3453" customHeight="1" spans="1:2">
      <c r="A3453" s="64"/>
      <c r="B3453" s="68"/>
    </row>
    <row r="3454" customHeight="1" spans="1:2">
      <c r="A3454" s="64"/>
      <c r="B3454" s="68"/>
    </row>
    <row r="3455" customHeight="1" spans="1:2">
      <c r="A3455" s="64"/>
      <c r="B3455" s="68"/>
    </row>
    <row r="3456" customHeight="1" spans="1:2">
      <c r="A3456" s="64"/>
      <c r="B3456" s="68"/>
    </row>
    <row r="3457" customHeight="1" spans="1:2">
      <c r="A3457" s="64"/>
      <c r="B3457" s="68"/>
    </row>
    <row r="3458" customHeight="1" spans="1:2">
      <c r="A3458" s="64"/>
      <c r="B3458" s="68"/>
    </row>
    <row r="3459" customHeight="1" spans="1:2">
      <c r="A3459" s="64"/>
      <c r="B3459" s="68"/>
    </row>
    <row r="3460" customHeight="1" spans="1:2">
      <c r="A3460" s="64"/>
      <c r="B3460" s="68"/>
    </row>
    <row r="3461" customHeight="1" spans="1:2">
      <c r="A3461" s="64"/>
      <c r="B3461" s="68"/>
    </row>
    <row r="3462" customHeight="1" spans="1:2">
      <c r="A3462" s="64"/>
      <c r="B3462" s="68"/>
    </row>
    <row r="3463" customHeight="1" spans="1:2">
      <c r="A3463" s="64"/>
      <c r="B3463" s="68"/>
    </row>
    <row r="3464" customHeight="1" spans="1:2">
      <c r="A3464" s="64"/>
      <c r="B3464" s="68"/>
    </row>
    <row r="3465" customHeight="1" spans="1:2">
      <c r="A3465" s="64"/>
      <c r="B3465" s="68"/>
    </row>
    <row r="3466" customHeight="1" spans="1:2">
      <c r="A3466" s="64"/>
      <c r="B3466" s="68"/>
    </row>
    <row r="3467" customHeight="1" spans="1:2">
      <c r="A3467" s="64"/>
      <c r="B3467" s="68"/>
    </row>
    <row r="3468" customHeight="1" spans="1:2">
      <c r="A3468" s="64"/>
      <c r="B3468" s="68"/>
    </row>
    <row r="3469" customHeight="1" spans="1:2">
      <c r="A3469" s="64"/>
      <c r="B3469" s="68"/>
    </row>
    <row r="3470" customHeight="1" spans="1:2">
      <c r="A3470" s="64"/>
      <c r="B3470" s="68"/>
    </row>
    <row r="3471" customHeight="1" spans="1:2">
      <c r="A3471" s="64"/>
      <c r="B3471" s="68"/>
    </row>
    <row r="3472" customHeight="1" spans="1:2">
      <c r="A3472" s="64"/>
      <c r="B3472" s="68"/>
    </row>
    <row r="3473" customHeight="1" spans="1:2">
      <c r="A3473" s="64"/>
      <c r="B3473" s="68"/>
    </row>
    <row r="3474" customHeight="1" spans="1:2">
      <c r="A3474" s="64"/>
      <c r="B3474" s="68"/>
    </row>
    <row r="3475" customHeight="1" spans="1:2">
      <c r="A3475" s="64"/>
      <c r="B3475" s="68"/>
    </row>
    <row r="3476" customHeight="1" spans="1:2">
      <c r="A3476" s="64"/>
      <c r="B3476" s="68"/>
    </row>
    <row r="3477" customHeight="1" spans="1:2">
      <c r="A3477" s="64"/>
      <c r="B3477" s="68"/>
    </row>
    <row r="3478" customHeight="1" spans="1:2">
      <c r="A3478" s="64"/>
      <c r="B3478" s="68"/>
    </row>
    <row r="3479" customHeight="1" spans="1:2">
      <c r="A3479" s="64"/>
      <c r="B3479" s="68"/>
    </row>
    <row r="3480" customHeight="1" spans="1:2">
      <c r="A3480" s="64"/>
      <c r="B3480" s="68"/>
    </row>
    <row r="3481" customHeight="1" spans="1:2">
      <c r="A3481" s="64"/>
      <c r="B3481" s="68"/>
    </row>
    <row r="3482" customHeight="1" spans="1:2">
      <c r="A3482" s="64"/>
      <c r="B3482" s="68"/>
    </row>
    <row r="3483" customHeight="1" spans="1:2">
      <c r="A3483" s="64"/>
      <c r="B3483" s="68"/>
    </row>
    <row r="3484" customHeight="1" spans="1:2">
      <c r="A3484" s="64"/>
      <c r="B3484" s="68"/>
    </row>
    <row r="3485" customHeight="1" spans="1:2">
      <c r="A3485" s="64"/>
      <c r="B3485" s="68"/>
    </row>
    <row r="3486" customHeight="1" spans="1:2">
      <c r="A3486" s="64"/>
      <c r="B3486" s="68"/>
    </row>
    <row r="3487" customHeight="1" spans="1:2">
      <c r="A3487" s="64"/>
      <c r="B3487" s="68"/>
    </row>
    <row r="3488" customHeight="1" spans="1:2">
      <c r="A3488" s="64"/>
      <c r="B3488" s="68"/>
    </row>
    <row r="3489" customHeight="1" spans="1:2">
      <c r="A3489" s="64"/>
      <c r="B3489" s="68"/>
    </row>
    <row r="3490" customHeight="1" spans="1:2">
      <c r="A3490" s="64"/>
      <c r="B3490" s="68"/>
    </row>
    <row r="3491" customHeight="1" spans="1:2">
      <c r="A3491" s="64"/>
      <c r="B3491" s="68"/>
    </row>
    <row r="3492" customHeight="1" spans="1:2">
      <c r="A3492" s="64"/>
      <c r="B3492" s="68"/>
    </row>
    <row r="3493" customHeight="1" spans="1:2">
      <c r="A3493" s="64"/>
      <c r="B3493" s="68"/>
    </row>
    <row r="3494" customHeight="1" spans="1:2">
      <c r="A3494" s="64"/>
      <c r="B3494" s="68"/>
    </row>
    <row r="3495" customHeight="1" spans="1:2">
      <c r="A3495" s="64"/>
      <c r="B3495" s="68"/>
    </row>
    <row r="3496" customHeight="1" spans="1:2">
      <c r="A3496" s="64"/>
      <c r="B3496" s="68"/>
    </row>
    <row r="3497" customHeight="1" spans="1:2">
      <c r="A3497" s="64"/>
      <c r="B3497" s="68"/>
    </row>
    <row r="3498" customHeight="1" spans="1:2">
      <c r="A3498" s="64"/>
      <c r="B3498" s="68"/>
    </row>
    <row r="3499" customHeight="1" spans="1:2">
      <c r="A3499" s="64"/>
      <c r="B3499" s="68"/>
    </row>
    <row r="3500" customHeight="1" spans="1:2">
      <c r="A3500" s="64"/>
      <c r="B3500" s="68"/>
    </row>
    <row r="3501" customHeight="1" spans="1:2">
      <c r="A3501" s="64"/>
      <c r="B3501" s="68"/>
    </row>
    <row r="3502" customHeight="1" spans="1:2">
      <c r="A3502" s="64"/>
      <c r="B3502" s="68"/>
    </row>
    <row r="3503" customHeight="1" spans="1:2">
      <c r="A3503" s="64"/>
      <c r="B3503" s="68"/>
    </row>
    <row r="3504" customHeight="1" spans="1:2">
      <c r="A3504" s="64"/>
      <c r="B3504" s="68"/>
    </row>
    <row r="3505" customHeight="1" spans="1:2">
      <c r="A3505" s="64"/>
      <c r="B3505" s="68"/>
    </row>
    <row r="3506" customHeight="1" spans="1:2">
      <c r="A3506" s="64"/>
      <c r="B3506" s="68"/>
    </row>
    <row r="3507" customHeight="1" spans="1:2">
      <c r="A3507" s="64"/>
      <c r="B3507" s="68"/>
    </row>
    <row r="3508" customHeight="1" spans="1:2">
      <c r="A3508" s="64"/>
      <c r="B3508" s="68"/>
    </row>
    <row r="3509" customHeight="1" spans="1:2">
      <c r="A3509" s="64"/>
      <c r="B3509" s="68"/>
    </row>
    <row r="3510" customHeight="1" spans="1:2">
      <c r="A3510" s="64"/>
      <c r="B3510" s="68"/>
    </row>
    <row r="3511" customHeight="1" spans="1:2">
      <c r="A3511" s="64"/>
      <c r="B3511" s="68"/>
    </row>
    <row r="3512" customHeight="1" spans="1:2">
      <c r="A3512" s="64"/>
      <c r="B3512" s="68"/>
    </row>
    <row r="3513" customHeight="1" spans="1:2">
      <c r="A3513" s="64"/>
      <c r="B3513" s="68"/>
    </row>
    <row r="3514" customHeight="1" spans="1:2">
      <c r="A3514" s="64"/>
      <c r="B3514" s="68"/>
    </row>
    <row r="3515" customHeight="1" spans="1:2">
      <c r="A3515" s="64"/>
      <c r="B3515" s="68"/>
    </row>
    <row r="3516" customHeight="1" spans="1:2">
      <c r="A3516" s="64"/>
      <c r="B3516" s="68"/>
    </row>
    <row r="3517" customHeight="1" spans="1:2">
      <c r="A3517" s="64"/>
      <c r="B3517" s="68"/>
    </row>
    <row r="3518" customHeight="1" spans="1:2">
      <c r="A3518" s="64"/>
      <c r="B3518" s="68"/>
    </row>
    <row r="3519" customHeight="1" spans="1:2">
      <c r="A3519" s="64"/>
      <c r="B3519" s="68"/>
    </row>
    <row r="3520" customHeight="1" spans="1:2">
      <c r="A3520" s="64"/>
      <c r="B3520" s="68"/>
    </row>
    <row r="3521" customHeight="1" spans="1:2">
      <c r="A3521" s="64"/>
      <c r="B3521" s="68"/>
    </row>
    <row r="3522" customHeight="1" spans="1:2">
      <c r="A3522" s="64"/>
      <c r="B3522" s="68"/>
    </row>
    <row r="3523" customHeight="1" spans="1:2">
      <c r="A3523" s="64"/>
      <c r="B3523" s="68"/>
    </row>
    <row r="3524" customHeight="1" spans="1:2">
      <c r="A3524" s="64"/>
      <c r="B3524" s="68"/>
    </row>
    <row r="3525" customHeight="1" spans="1:2">
      <c r="A3525" s="64"/>
      <c r="B3525" s="68"/>
    </row>
    <row r="3526" customHeight="1" spans="1:2">
      <c r="A3526" s="64"/>
      <c r="B3526" s="68"/>
    </row>
    <row r="3527" customHeight="1" spans="1:2">
      <c r="A3527" s="64"/>
      <c r="B3527" s="68"/>
    </row>
    <row r="3528" customHeight="1" spans="1:2">
      <c r="A3528" s="64"/>
      <c r="B3528" s="68"/>
    </row>
    <row r="3529" customHeight="1" spans="1:2">
      <c r="A3529" s="64"/>
      <c r="B3529" s="68"/>
    </row>
    <row r="3530" customHeight="1" spans="1:2">
      <c r="A3530" s="64"/>
      <c r="B3530" s="68"/>
    </row>
    <row r="3531" customHeight="1" spans="1:2">
      <c r="A3531" s="64"/>
      <c r="B3531" s="68"/>
    </row>
    <row r="3532" customHeight="1" spans="1:2">
      <c r="A3532" s="64"/>
      <c r="B3532" s="68"/>
    </row>
    <row r="3533" customHeight="1" spans="1:2">
      <c r="A3533" s="64"/>
      <c r="B3533" s="68"/>
    </row>
    <row r="3534" customHeight="1" spans="1:2">
      <c r="A3534" s="64"/>
      <c r="B3534" s="68"/>
    </row>
    <row r="3535" customHeight="1" spans="1:2">
      <c r="A3535" s="64"/>
      <c r="B3535" s="68"/>
    </row>
    <row r="3536" customHeight="1" spans="1:2">
      <c r="A3536" s="64"/>
      <c r="B3536" s="68"/>
    </row>
    <row r="3537" customHeight="1" spans="1:2">
      <c r="A3537" s="64"/>
      <c r="B3537" s="68"/>
    </row>
    <row r="3538" customHeight="1" spans="1:2">
      <c r="A3538" s="64"/>
      <c r="B3538" s="68"/>
    </row>
    <row r="3539" customHeight="1" spans="1:2">
      <c r="A3539" s="64"/>
      <c r="B3539" s="68"/>
    </row>
    <row r="3540" customHeight="1" spans="1:2">
      <c r="A3540" s="64"/>
      <c r="B3540" s="68"/>
    </row>
    <row r="3541" customHeight="1" spans="1:2">
      <c r="A3541" s="64"/>
      <c r="B3541" s="68"/>
    </row>
    <row r="3542" customHeight="1" spans="1:2">
      <c r="A3542" s="64"/>
      <c r="B3542" s="68"/>
    </row>
    <row r="3543" customHeight="1" spans="1:2">
      <c r="A3543" s="64"/>
      <c r="B3543" s="68"/>
    </row>
    <row r="3544" customHeight="1" spans="1:2">
      <c r="A3544" s="64"/>
      <c r="B3544" s="68"/>
    </row>
    <row r="3545" customHeight="1" spans="1:2">
      <c r="A3545" s="64"/>
      <c r="B3545" s="68"/>
    </row>
    <row r="3546" customHeight="1" spans="1:2">
      <c r="A3546" s="64"/>
      <c r="B3546" s="68"/>
    </row>
    <row r="3547" customHeight="1" spans="1:2">
      <c r="A3547" s="64"/>
      <c r="B3547" s="68"/>
    </row>
    <row r="3548" customHeight="1" spans="1:2">
      <c r="A3548" s="64"/>
      <c r="B3548" s="68"/>
    </row>
    <row r="3549" customHeight="1" spans="1:2">
      <c r="A3549" s="64"/>
      <c r="B3549" s="68"/>
    </row>
    <row r="3550" customHeight="1" spans="1:2">
      <c r="A3550" s="64"/>
      <c r="B3550" s="68"/>
    </row>
    <row r="3551" customHeight="1" spans="1:2">
      <c r="A3551" s="64"/>
      <c r="B3551" s="68"/>
    </row>
    <row r="3552" customHeight="1" spans="1:2">
      <c r="A3552" s="64"/>
      <c r="B3552" s="68"/>
    </row>
    <row r="3553" customHeight="1" spans="1:2">
      <c r="A3553" s="64"/>
      <c r="B3553" s="68"/>
    </row>
    <row r="3554" customHeight="1" spans="1:2">
      <c r="A3554" s="64"/>
      <c r="B3554" s="68"/>
    </row>
    <row r="3555" customHeight="1" spans="1:2">
      <c r="A3555" s="64"/>
      <c r="B3555" s="68"/>
    </row>
    <row r="3556" customHeight="1" spans="1:2">
      <c r="A3556" s="64"/>
      <c r="B3556" s="68"/>
    </row>
    <row r="3557" customHeight="1" spans="1:2">
      <c r="A3557" s="64"/>
      <c r="B3557" s="68"/>
    </row>
    <row r="3558" customHeight="1" spans="1:2">
      <c r="A3558" s="64"/>
      <c r="B3558" s="68"/>
    </row>
    <row r="3559" customHeight="1" spans="1:2">
      <c r="A3559" s="64"/>
      <c r="B3559" s="68"/>
    </row>
    <row r="3560" customHeight="1" spans="1:2">
      <c r="A3560" s="64"/>
      <c r="B3560" s="68"/>
    </row>
    <row r="3561" customHeight="1" spans="1:2">
      <c r="A3561" s="64"/>
      <c r="B3561" s="68"/>
    </row>
    <row r="3562" customHeight="1" spans="1:2">
      <c r="A3562" s="64"/>
      <c r="B3562" s="68"/>
    </row>
    <row r="3563" customHeight="1" spans="1:2">
      <c r="A3563" s="64"/>
      <c r="B3563" s="68"/>
    </row>
    <row r="3564" customHeight="1" spans="1:2">
      <c r="A3564" s="64"/>
      <c r="B3564" s="68"/>
    </row>
    <row r="3565" customHeight="1" spans="1:2">
      <c r="A3565" s="64"/>
      <c r="B3565" s="68"/>
    </row>
    <row r="3566" customHeight="1" spans="1:2">
      <c r="A3566" s="64"/>
      <c r="B3566" s="68"/>
    </row>
    <row r="3567" customHeight="1" spans="1:2">
      <c r="A3567" s="64"/>
      <c r="B3567" s="68"/>
    </row>
    <row r="3568" customHeight="1" spans="1:2">
      <c r="A3568" s="64"/>
      <c r="B3568" s="68"/>
    </row>
    <row r="3569" customHeight="1" spans="1:2">
      <c r="A3569" s="64"/>
      <c r="B3569" s="68"/>
    </row>
    <row r="3570" customHeight="1" spans="1:2">
      <c r="A3570" s="64"/>
      <c r="B3570" s="68"/>
    </row>
    <row r="3571" customHeight="1" spans="1:2">
      <c r="A3571" s="64"/>
      <c r="B3571" s="68"/>
    </row>
    <row r="3572" customHeight="1" spans="1:2">
      <c r="A3572" s="64"/>
      <c r="B3572" s="68"/>
    </row>
    <row r="3573" customHeight="1" spans="1:2">
      <c r="A3573" s="64"/>
      <c r="B3573" s="68"/>
    </row>
    <row r="3574" customHeight="1" spans="1:2">
      <c r="A3574" s="64"/>
      <c r="B3574" s="68"/>
    </row>
    <row r="3575" customHeight="1" spans="1:2">
      <c r="A3575" s="64"/>
      <c r="B3575" s="68"/>
    </row>
    <row r="3576" customHeight="1" spans="1:2">
      <c r="A3576" s="64"/>
      <c r="B3576" s="68"/>
    </row>
    <row r="3577" customHeight="1" spans="1:2">
      <c r="A3577" s="64"/>
      <c r="B3577" s="68"/>
    </row>
    <row r="3578" customHeight="1" spans="1:2">
      <c r="A3578" s="64"/>
      <c r="B3578" s="68"/>
    </row>
    <row r="3579" customHeight="1" spans="1:2">
      <c r="A3579" s="64"/>
      <c r="B3579" s="68"/>
    </row>
    <row r="3580" customHeight="1" spans="1:2">
      <c r="A3580" s="64"/>
      <c r="B3580" s="68"/>
    </row>
    <row r="3581" customHeight="1" spans="1:2">
      <c r="A3581" s="64"/>
      <c r="B3581" s="68"/>
    </row>
    <row r="3582" customHeight="1" spans="1:2">
      <c r="A3582" s="64"/>
      <c r="B3582" s="68"/>
    </row>
    <row r="3583" customHeight="1" spans="1:2">
      <c r="A3583" s="64"/>
      <c r="B3583" s="68"/>
    </row>
    <row r="3584" customHeight="1" spans="1:2">
      <c r="A3584" s="64"/>
      <c r="B3584" s="68"/>
    </row>
    <row r="3585" customHeight="1" spans="1:2">
      <c r="A3585" s="64"/>
      <c r="B3585" s="68"/>
    </row>
    <row r="3586" customHeight="1" spans="1:2">
      <c r="A3586" s="64"/>
      <c r="B3586" s="68"/>
    </row>
    <row r="3587" customHeight="1" spans="1:2">
      <c r="A3587" s="64"/>
      <c r="B3587" s="68"/>
    </row>
    <row r="3588" customHeight="1" spans="1:2">
      <c r="A3588" s="64"/>
      <c r="B3588" s="68"/>
    </row>
    <row r="3589" customHeight="1" spans="1:2">
      <c r="A3589" s="64"/>
      <c r="B3589" s="68"/>
    </row>
    <row r="3590" customHeight="1" spans="1:2">
      <c r="A3590" s="64"/>
      <c r="B3590" s="68"/>
    </row>
    <row r="3591" customHeight="1" spans="1:2">
      <c r="A3591" s="64"/>
      <c r="B3591" s="68"/>
    </row>
    <row r="3592" customHeight="1" spans="1:2">
      <c r="A3592" s="64"/>
      <c r="B3592" s="68"/>
    </row>
    <row r="3593" customHeight="1" spans="1:2">
      <c r="A3593" s="64"/>
      <c r="B3593" s="68"/>
    </row>
    <row r="3594" customHeight="1" spans="1:2">
      <c r="A3594" s="64"/>
      <c r="B3594" s="68"/>
    </row>
    <row r="3595" customHeight="1" spans="1:2">
      <c r="A3595" s="64"/>
      <c r="B3595" s="68"/>
    </row>
    <row r="3596" customHeight="1" spans="1:2">
      <c r="A3596" s="64"/>
      <c r="B3596" s="68"/>
    </row>
    <row r="3597" customHeight="1" spans="1:2">
      <c r="A3597" s="64"/>
      <c r="B3597" s="68"/>
    </row>
    <row r="3598" customHeight="1" spans="1:2">
      <c r="A3598" s="64"/>
      <c r="B3598" s="68"/>
    </row>
    <row r="3599" customHeight="1" spans="1:2">
      <c r="A3599" s="64"/>
      <c r="B3599" s="68"/>
    </row>
    <row r="3600" customHeight="1" spans="1:2">
      <c r="A3600" s="64"/>
      <c r="B3600" s="68"/>
    </row>
    <row r="3601" customHeight="1" spans="1:2">
      <c r="A3601" s="64"/>
      <c r="B3601" s="68"/>
    </row>
    <row r="3602" customHeight="1" spans="1:2">
      <c r="A3602" s="64"/>
      <c r="B3602" s="68"/>
    </row>
    <row r="3603" customHeight="1" spans="1:2">
      <c r="A3603" s="64"/>
      <c r="B3603" s="68"/>
    </row>
    <row r="3604" customHeight="1" spans="1:2">
      <c r="A3604" s="64"/>
      <c r="B3604" s="68"/>
    </row>
    <row r="3605" customHeight="1" spans="1:2">
      <c r="A3605" s="64"/>
      <c r="B3605" s="68"/>
    </row>
    <row r="3606" customHeight="1" spans="1:2">
      <c r="A3606" s="64"/>
      <c r="B3606" s="68"/>
    </row>
    <row r="3607" customHeight="1" spans="1:2">
      <c r="A3607" s="64"/>
      <c r="B3607" s="68"/>
    </row>
    <row r="3608" customHeight="1" spans="1:2">
      <c r="A3608" s="64"/>
      <c r="B3608" s="68"/>
    </row>
    <row r="3609" customHeight="1" spans="1:2">
      <c r="A3609" s="64"/>
      <c r="B3609" s="68"/>
    </row>
    <row r="3610" customHeight="1" spans="1:2">
      <c r="A3610" s="64"/>
      <c r="B3610" s="68"/>
    </row>
    <row r="3611" customHeight="1" spans="1:2">
      <c r="A3611" s="64"/>
      <c r="B3611" s="68"/>
    </row>
    <row r="3612" customHeight="1" spans="1:2">
      <c r="A3612" s="64"/>
      <c r="B3612" s="68"/>
    </row>
    <row r="3613" customHeight="1" spans="1:2">
      <c r="A3613" s="64"/>
      <c r="B3613" s="68"/>
    </row>
    <row r="3614" customHeight="1" spans="1:2">
      <c r="A3614" s="64"/>
      <c r="B3614" s="68"/>
    </row>
    <row r="3615" customHeight="1" spans="1:2">
      <c r="A3615" s="64"/>
      <c r="B3615" s="68"/>
    </row>
    <row r="3616" customHeight="1" spans="1:2">
      <c r="A3616" s="64"/>
      <c r="B3616" s="68"/>
    </row>
    <row r="3617" customHeight="1" spans="1:2">
      <c r="A3617" s="64"/>
      <c r="B3617" s="68"/>
    </row>
    <row r="3618" customHeight="1" spans="1:2">
      <c r="A3618" s="64"/>
      <c r="B3618" s="68"/>
    </row>
    <row r="3619" customHeight="1" spans="1:2">
      <c r="A3619" s="64"/>
      <c r="B3619" s="68"/>
    </row>
    <row r="3620" customHeight="1" spans="1:2">
      <c r="A3620" s="64"/>
      <c r="B3620" s="68"/>
    </row>
    <row r="3621" customHeight="1" spans="1:2">
      <c r="A3621" s="64"/>
      <c r="B3621" s="68"/>
    </row>
    <row r="3622" customHeight="1" spans="1:2">
      <c r="A3622" s="64"/>
      <c r="B3622" s="68"/>
    </row>
    <row r="3623" customHeight="1" spans="1:2">
      <c r="A3623" s="64"/>
      <c r="B3623" s="68"/>
    </row>
    <row r="3624" customHeight="1" spans="1:2">
      <c r="A3624" s="64"/>
      <c r="B3624" s="68"/>
    </row>
    <row r="3625" customHeight="1" spans="1:2">
      <c r="A3625" s="64"/>
      <c r="B3625" s="68"/>
    </row>
    <row r="3626" customHeight="1" spans="1:2">
      <c r="A3626" s="64"/>
      <c r="B3626" s="68"/>
    </row>
    <row r="3627" customHeight="1" spans="1:2">
      <c r="A3627" s="64"/>
      <c r="B3627" s="68"/>
    </row>
    <row r="3628" customHeight="1" spans="1:2">
      <c r="A3628" s="64"/>
      <c r="B3628" s="68"/>
    </row>
    <row r="3629" customHeight="1" spans="1:2">
      <c r="A3629" s="64"/>
      <c r="B3629" s="68"/>
    </row>
    <row r="3630" customHeight="1" spans="1:2">
      <c r="A3630" s="64"/>
      <c r="B3630" s="68"/>
    </row>
    <row r="3631" customHeight="1" spans="1:2">
      <c r="A3631" s="64"/>
      <c r="B3631" s="68"/>
    </row>
    <row r="3632" customHeight="1" spans="1:2">
      <c r="A3632" s="64"/>
      <c r="B3632" s="68"/>
    </row>
    <row r="3633" customHeight="1" spans="1:2">
      <c r="A3633" s="64"/>
      <c r="B3633" s="68"/>
    </row>
    <row r="3634" customHeight="1" spans="1:2">
      <c r="A3634" s="64"/>
      <c r="B3634" s="68"/>
    </row>
    <row r="3635" customHeight="1" spans="1:2">
      <c r="A3635" s="64"/>
      <c r="B3635" s="68"/>
    </row>
    <row r="3636" customHeight="1" spans="1:2">
      <c r="A3636" s="64"/>
      <c r="B3636" s="68"/>
    </row>
    <row r="3637" customHeight="1" spans="1:2">
      <c r="A3637" s="64"/>
      <c r="B3637" s="68"/>
    </row>
    <row r="3638" customHeight="1" spans="1:2">
      <c r="A3638" s="64"/>
      <c r="B3638" s="68"/>
    </row>
    <row r="3639" customHeight="1" spans="1:2">
      <c r="A3639" s="64"/>
      <c r="B3639" s="68"/>
    </row>
    <row r="3640" customHeight="1" spans="1:2">
      <c r="A3640" s="64"/>
      <c r="B3640" s="68"/>
    </row>
    <row r="3641" customHeight="1" spans="1:2">
      <c r="A3641" s="64"/>
      <c r="B3641" s="68"/>
    </row>
    <row r="3642" customHeight="1" spans="1:2">
      <c r="A3642" s="64"/>
      <c r="B3642" s="68"/>
    </row>
    <row r="3643" customHeight="1" spans="1:2">
      <c r="A3643" s="64"/>
      <c r="B3643" s="68"/>
    </row>
    <row r="3644" customHeight="1" spans="1:2">
      <c r="A3644" s="64"/>
      <c r="B3644" s="68"/>
    </row>
    <row r="3645" customHeight="1" spans="1:2">
      <c r="A3645" s="64"/>
      <c r="B3645" s="68"/>
    </row>
    <row r="3646" customHeight="1" spans="1:2">
      <c r="A3646" s="64"/>
      <c r="B3646" s="68"/>
    </row>
    <row r="3647" customHeight="1" spans="1:2">
      <c r="A3647" s="64"/>
      <c r="B3647" s="68"/>
    </row>
    <row r="3648" customHeight="1" spans="1:2">
      <c r="A3648" s="64"/>
      <c r="B3648" s="68"/>
    </row>
    <row r="3649" customHeight="1" spans="1:2">
      <c r="A3649" s="64"/>
      <c r="B3649" s="68"/>
    </row>
    <row r="3650" customHeight="1" spans="1:2">
      <c r="A3650" s="64"/>
      <c r="B3650" s="68"/>
    </row>
    <row r="3651" customHeight="1" spans="1:2">
      <c r="A3651" s="64"/>
      <c r="B3651" s="68"/>
    </row>
    <row r="3652" customHeight="1" spans="1:2">
      <c r="A3652" s="64"/>
      <c r="B3652" s="68"/>
    </row>
    <row r="3653" customHeight="1" spans="1:2">
      <c r="A3653" s="64"/>
      <c r="B3653" s="68"/>
    </row>
    <row r="3654" customHeight="1" spans="1:2">
      <c r="A3654" s="64"/>
      <c r="B3654" s="68"/>
    </row>
    <row r="3655" customHeight="1" spans="1:2">
      <c r="A3655" s="64"/>
      <c r="B3655" s="68"/>
    </row>
    <row r="3656" customHeight="1" spans="1:2">
      <c r="A3656" s="64"/>
      <c r="B3656" s="68"/>
    </row>
    <row r="3657" customHeight="1" spans="1:2">
      <c r="A3657" s="64"/>
      <c r="B3657" s="68"/>
    </row>
    <row r="3658" customHeight="1" spans="1:2">
      <c r="A3658" s="64"/>
      <c r="B3658" s="68"/>
    </row>
    <row r="3659" customHeight="1" spans="1:2">
      <c r="A3659" s="64"/>
      <c r="B3659" s="68"/>
    </row>
    <row r="3660" customHeight="1" spans="1:2">
      <c r="A3660" s="64"/>
      <c r="B3660" s="68"/>
    </row>
    <row r="3661" customHeight="1" spans="1:2">
      <c r="A3661" s="64"/>
      <c r="B3661" s="68"/>
    </row>
    <row r="3662" customHeight="1" spans="1:2">
      <c r="A3662" s="64"/>
      <c r="B3662" s="68"/>
    </row>
    <row r="3663" customHeight="1" spans="1:2">
      <c r="A3663" s="64"/>
      <c r="B3663" s="68"/>
    </row>
    <row r="3664" customHeight="1" spans="1:2">
      <c r="A3664" s="64"/>
      <c r="B3664" s="68"/>
    </row>
    <row r="3665" customHeight="1" spans="1:2">
      <c r="A3665" s="64"/>
      <c r="B3665" s="68"/>
    </row>
    <row r="3666" customHeight="1" spans="1:2">
      <c r="A3666" s="64"/>
      <c r="B3666" s="68"/>
    </row>
    <row r="3667" customHeight="1" spans="1:2">
      <c r="A3667" s="64"/>
      <c r="B3667" s="68"/>
    </row>
    <row r="3668" customHeight="1" spans="1:2">
      <c r="A3668" s="64"/>
      <c r="B3668" s="68"/>
    </row>
    <row r="3669" customHeight="1" spans="1:2">
      <c r="A3669" s="64"/>
      <c r="B3669" s="68"/>
    </row>
    <row r="3670" customHeight="1" spans="1:2">
      <c r="A3670" s="64"/>
      <c r="B3670" s="68"/>
    </row>
    <row r="3671" customHeight="1" spans="1:2">
      <c r="A3671" s="64"/>
      <c r="B3671" s="68"/>
    </row>
    <row r="3672" customHeight="1" spans="1:2">
      <c r="A3672" s="64"/>
      <c r="B3672" s="68"/>
    </row>
    <row r="3673" customHeight="1" spans="1:2">
      <c r="A3673" s="64"/>
      <c r="B3673" s="68"/>
    </row>
    <row r="3674" customHeight="1" spans="1:2">
      <c r="A3674" s="64"/>
      <c r="B3674" s="68"/>
    </row>
    <row r="3675" customHeight="1" spans="1:2">
      <c r="A3675" s="64"/>
      <c r="B3675" s="68"/>
    </row>
    <row r="3676" customHeight="1" spans="1:2">
      <c r="A3676" s="64"/>
      <c r="B3676" s="68"/>
    </row>
    <row r="3677" customHeight="1" spans="1:2">
      <c r="A3677" s="64"/>
      <c r="B3677" s="68"/>
    </row>
    <row r="3678" customHeight="1" spans="1:2">
      <c r="A3678" s="64"/>
      <c r="B3678" s="68"/>
    </row>
    <row r="3679" customHeight="1" spans="1:2">
      <c r="A3679" s="64"/>
      <c r="B3679" s="68"/>
    </row>
    <row r="3680" customHeight="1" spans="1:2">
      <c r="A3680" s="64"/>
      <c r="B3680" s="68"/>
    </row>
    <row r="3681" customHeight="1" spans="1:2">
      <c r="A3681" s="64"/>
      <c r="B3681" s="68"/>
    </row>
    <row r="3682" customHeight="1" spans="1:2">
      <c r="A3682" s="64"/>
      <c r="B3682" s="68"/>
    </row>
    <row r="3683" customHeight="1" spans="1:2">
      <c r="A3683" s="64"/>
      <c r="B3683" s="68"/>
    </row>
    <row r="3684" customHeight="1" spans="1:2">
      <c r="A3684" s="64"/>
      <c r="B3684" s="68"/>
    </row>
    <row r="3685" customHeight="1" spans="1:2">
      <c r="A3685" s="64"/>
      <c r="B3685" s="68"/>
    </row>
    <row r="3686" customHeight="1" spans="1:2">
      <c r="A3686" s="64"/>
      <c r="B3686" s="68"/>
    </row>
    <row r="3687" customHeight="1" spans="1:2">
      <c r="A3687" s="64"/>
      <c r="B3687" s="68"/>
    </row>
    <row r="3688" customHeight="1" spans="1:2">
      <c r="A3688" s="64"/>
      <c r="B3688" s="68"/>
    </row>
    <row r="3689" customHeight="1" spans="1:2">
      <c r="A3689" s="64"/>
      <c r="B3689" s="68"/>
    </row>
    <row r="3690" customHeight="1" spans="1:2">
      <c r="A3690" s="64"/>
      <c r="B3690" s="68"/>
    </row>
    <row r="3691" customHeight="1" spans="1:2">
      <c r="A3691" s="64"/>
      <c r="B3691" s="68"/>
    </row>
    <row r="3692" customHeight="1" spans="1:2">
      <c r="A3692" s="64"/>
      <c r="B3692" s="68"/>
    </row>
    <row r="3693" customHeight="1" spans="1:2">
      <c r="A3693" s="64"/>
      <c r="B3693" s="68"/>
    </row>
    <row r="3694" customHeight="1" spans="1:2">
      <c r="A3694" s="64"/>
      <c r="B3694" s="68"/>
    </row>
    <row r="3695" customHeight="1" spans="1:2">
      <c r="A3695" s="64"/>
      <c r="B3695" s="68"/>
    </row>
    <row r="3696" customHeight="1" spans="1:2">
      <c r="A3696" s="64"/>
      <c r="B3696" s="68"/>
    </row>
    <row r="3697" customHeight="1" spans="1:2">
      <c r="A3697" s="64"/>
      <c r="B3697" s="68"/>
    </row>
    <row r="3698" customHeight="1" spans="1:2">
      <c r="A3698" s="64"/>
      <c r="B3698" s="68"/>
    </row>
    <row r="3699" customHeight="1" spans="1:2">
      <c r="A3699" s="64"/>
      <c r="B3699" s="68"/>
    </row>
    <row r="3700" customHeight="1" spans="1:2">
      <c r="A3700" s="64"/>
      <c r="B3700" s="68"/>
    </row>
    <row r="3701" customHeight="1" spans="1:2">
      <c r="A3701" s="64"/>
      <c r="B3701" s="68"/>
    </row>
    <row r="3702" customHeight="1" spans="1:2">
      <c r="A3702" s="64"/>
      <c r="B3702" s="68"/>
    </row>
    <row r="3703" customHeight="1" spans="1:2">
      <c r="A3703" s="64"/>
      <c r="B3703" s="68"/>
    </row>
    <row r="3704" customHeight="1" spans="1:2">
      <c r="A3704" s="64"/>
      <c r="B3704" s="68"/>
    </row>
    <row r="3705" customHeight="1" spans="1:2">
      <c r="A3705" s="64"/>
      <c r="B3705" s="68"/>
    </row>
    <row r="3706" customHeight="1" spans="1:2">
      <c r="A3706" s="64"/>
      <c r="B3706" s="68"/>
    </row>
    <row r="3707" customHeight="1" spans="1:2">
      <c r="A3707" s="64"/>
      <c r="B3707" s="68"/>
    </row>
    <row r="3708" customHeight="1" spans="1:2">
      <c r="A3708" s="64"/>
      <c r="B3708" s="68"/>
    </row>
    <row r="3709" customHeight="1" spans="1:2">
      <c r="A3709" s="64"/>
      <c r="B3709" s="68"/>
    </row>
    <row r="3710" customHeight="1" spans="1:2">
      <c r="A3710" s="64"/>
      <c r="B3710" s="68"/>
    </row>
    <row r="3711" customHeight="1" spans="1:2">
      <c r="A3711" s="64"/>
      <c r="B3711" s="68"/>
    </row>
    <row r="3712" customHeight="1" spans="1:2">
      <c r="A3712" s="64"/>
      <c r="B3712" s="68"/>
    </row>
    <row r="3713" customHeight="1" spans="1:2">
      <c r="A3713" s="64"/>
      <c r="B3713" s="68"/>
    </row>
    <row r="3714" customHeight="1" spans="1:2">
      <c r="A3714" s="64"/>
      <c r="B3714" s="68"/>
    </row>
    <row r="3715" customHeight="1" spans="1:2">
      <c r="A3715" s="64"/>
      <c r="B3715" s="68"/>
    </row>
    <row r="3716" customHeight="1" spans="1:2">
      <c r="A3716" s="64"/>
      <c r="B3716" s="68"/>
    </row>
    <row r="3717" customHeight="1" spans="1:2">
      <c r="A3717" s="64"/>
      <c r="B3717" s="68"/>
    </row>
    <row r="3718" customHeight="1" spans="1:2">
      <c r="A3718" s="64"/>
      <c r="B3718" s="68"/>
    </row>
    <row r="3719" customHeight="1" spans="1:2">
      <c r="A3719" s="64"/>
      <c r="B3719" s="68"/>
    </row>
    <row r="3720" customHeight="1" spans="1:2">
      <c r="A3720" s="64"/>
      <c r="B3720" s="68"/>
    </row>
    <row r="3721" customHeight="1" spans="1:2">
      <c r="A3721" s="64"/>
      <c r="B3721" s="68"/>
    </row>
    <row r="3722" customHeight="1" spans="1:2">
      <c r="A3722" s="64"/>
      <c r="B3722" s="68"/>
    </row>
    <row r="3723" customHeight="1" spans="1:2">
      <c r="A3723" s="64"/>
      <c r="B3723" s="68"/>
    </row>
    <row r="3724" customHeight="1" spans="1:2">
      <c r="A3724" s="64"/>
      <c r="B3724" s="68"/>
    </row>
    <row r="3725" customHeight="1" spans="1:2">
      <c r="A3725" s="64"/>
      <c r="B3725" s="68"/>
    </row>
    <row r="3726" customHeight="1" spans="1:2">
      <c r="A3726" s="64"/>
      <c r="B3726" s="68"/>
    </row>
    <row r="3727" customHeight="1" spans="1:2">
      <c r="A3727" s="64"/>
      <c r="B3727" s="68"/>
    </row>
    <row r="3728" customHeight="1" spans="1:2">
      <c r="A3728" s="64"/>
      <c r="B3728" s="68"/>
    </row>
    <row r="3729" customHeight="1" spans="1:2">
      <c r="A3729" s="64"/>
      <c r="B3729" s="68"/>
    </row>
    <row r="3730" customHeight="1" spans="1:2">
      <c r="A3730" s="64"/>
      <c r="B3730" s="68"/>
    </row>
    <row r="3731" customHeight="1" spans="1:2">
      <c r="A3731" s="64"/>
      <c r="B3731" s="68"/>
    </row>
    <row r="3732" customHeight="1" spans="1:2">
      <c r="A3732" s="64"/>
      <c r="B3732" s="68"/>
    </row>
    <row r="3733" customHeight="1" spans="1:2">
      <c r="A3733" s="64"/>
      <c r="B3733" s="68"/>
    </row>
    <row r="3734" customHeight="1" spans="1:2">
      <c r="A3734" s="64"/>
      <c r="B3734" s="68"/>
    </row>
    <row r="3735" customHeight="1" spans="1:2">
      <c r="A3735" s="64"/>
      <c r="B3735" s="68"/>
    </row>
    <row r="3736" customHeight="1" spans="1:2">
      <c r="A3736" s="64"/>
      <c r="B3736" s="68"/>
    </row>
    <row r="3737" customHeight="1" spans="1:2">
      <c r="A3737" s="64"/>
      <c r="B3737" s="68"/>
    </row>
    <row r="3738" customHeight="1" spans="1:2">
      <c r="A3738" s="64"/>
      <c r="B3738" s="68"/>
    </row>
    <row r="3739" customHeight="1" spans="1:2">
      <c r="A3739" s="64"/>
      <c r="B3739" s="68"/>
    </row>
    <row r="3740" customHeight="1" spans="1:2">
      <c r="A3740" s="64"/>
      <c r="B3740" s="68"/>
    </row>
    <row r="3741" customHeight="1" spans="1:2">
      <c r="A3741" s="64"/>
      <c r="B3741" s="68"/>
    </row>
    <row r="3742" customHeight="1" spans="1:2">
      <c r="A3742" s="64"/>
      <c r="B3742" s="68"/>
    </row>
    <row r="3743" customHeight="1" spans="1:2">
      <c r="A3743" s="64"/>
      <c r="B3743" s="68"/>
    </row>
    <row r="3744" customHeight="1" spans="1:2">
      <c r="A3744" s="64"/>
      <c r="B3744" s="68"/>
    </row>
    <row r="3745" customHeight="1" spans="1:2">
      <c r="A3745" s="64"/>
      <c r="B3745" s="68"/>
    </row>
    <row r="3746" customHeight="1" spans="1:2">
      <c r="A3746" s="64"/>
      <c r="B3746" s="68"/>
    </row>
    <row r="3747" customHeight="1" spans="1:2">
      <c r="A3747" s="64"/>
      <c r="B3747" s="68"/>
    </row>
    <row r="3748" customHeight="1" spans="1:2">
      <c r="A3748" s="64"/>
      <c r="B3748" s="68"/>
    </row>
    <row r="3749" customHeight="1" spans="1:2">
      <c r="A3749" s="64"/>
      <c r="B3749" s="68"/>
    </row>
    <row r="3750" customHeight="1" spans="1:2">
      <c r="A3750" s="64"/>
      <c r="B3750" s="68"/>
    </row>
    <row r="3751" customHeight="1" spans="1:2">
      <c r="A3751" s="64"/>
      <c r="B3751" s="68"/>
    </row>
    <row r="3752" customHeight="1" spans="1:2">
      <c r="A3752" s="64"/>
      <c r="B3752" s="68"/>
    </row>
    <row r="3753" customHeight="1" spans="1:2">
      <c r="A3753" s="64"/>
      <c r="B3753" s="68"/>
    </row>
    <row r="3754" customHeight="1" spans="1:2">
      <c r="A3754" s="64"/>
      <c r="B3754" s="68"/>
    </row>
    <row r="3755" customHeight="1" spans="1:2">
      <c r="A3755" s="64"/>
      <c r="B3755" s="68"/>
    </row>
    <row r="3756" customHeight="1" spans="1:2">
      <c r="A3756" s="64"/>
      <c r="B3756" s="68"/>
    </row>
    <row r="3757" customHeight="1" spans="1:2">
      <c r="A3757" s="64"/>
      <c r="B3757" s="68"/>
    </row>
    <row r="3758" customHeight="1" spans="1:2">
      <c r="A3758" s="64"/>
      <c r="B3758" s="68"/>
    </row>
    <row r="3759" customHeight="1" spans="1:2">
      <c r="A3759" s="64"/>
      <c r="B3759" s="68"/>
    </row>
    <row r="3760" customHeight="1" spans="1:2">
      <c r="A3760" s="64"/>
      <c r="B3760" s="68"/>
    </row>
    <row r="3761" customHeight="1" spans="1:2">
      <c r="A3761" s="64"/>
      <c r="B3761" s="68"/>
    </row>
    <row r="3762" customHeight="1" spans="1:2">
      <c r="A3762" s="64"/>
      <c r="B3762" s="68"/>
    </row>
    <row r="3763" customHeight="1" spans="1:2">
      <c r="A3763" s="64"/>
      <c r="B3763" s="68"/>
    </row>
    <row r="3764" customHeight="1" spans="1:2">
      <c r="A3764" s="64"/>
      <c r="B3764" s="68"/>
    </row>
    <row r="3765" customHeight="1" spans="1:2">
      <c r="A3765" s="64"/>
      <c r="B3765" s="68"/>
    </row>
    <row r="3766" customHeight="1" spans="1:2">
      <c r="A3766" s="64"/>
      <c r="B3766" s="68"/>
    </row>
    <row r="3767" customHeight="1" spans="1:2">
      <c r="A3767" s="64"/>
      <c r="B3767" s="68"/>
    </row>
    <row r="3768" customHeight="1" spans="1:2">
      <c r="A3768" s="64"/>
      <c r="B3768" s="68"/>
    </row>
    <row r="3769" customHeight="1" spans="1:2">
      <c r="A3769" s="64"/>
      <c r="B3769" s="68"/>
    </row>
    <row r="3770" customHeight="1" spans="1:2">
      <c r="A3770" s="64"/>
      <c r="B3770" s="68"/>
    </row>
    <row r="3771" customHeight="1" spans="1:2">
      <c r="A3771" s="64"/>
      <c r="B3771" s="68"/>
    </row>
    <row r="3772" customHeight="1" spans="1:2">
      <c r="A3772" s="64"/>
      <c r="B3772" s="68"/>
    </row>
    <row r="3773" customHeight="1" spans="1:2">
      <c r="A3773" s="64"/>
      <c r="B3773" s="68"/>
    </row>
    <row r="3774" customHeight="1" spans="1:2">
      <c r="A3774" s="64"/>
      <c r="B3774" s="68"/>
    </row>
    <row r="3775" customHeight="1" spans="1:2">
      <c r="A3775" s="64"/>
      <c r="B3775" s="68"/>
    </row>
    <row r="3776" customHeight="1" spans="1:2">
      <c r="A3776" s="64"/>
      <c r="B3776" s="68"/>
    </row>
    <row r="3777" customHeight="1" spans="1:2">
      <c r="A3777" s="64"/>
      <c r="B3777" s="68"/>
    </row>
    <row r="3778" customHeight="1" spans="1:2">
      <c r="A3778" s="64"/>
      <c r="B3778" s="68"/>
    </row>
    <row r="3779" customHeight="1" spans="1:2">
      <c r="A3779" s="64"/>
      <c r="B3779" s="68"/>
    </row>
    <row r="3780" customHeight="1" spans="1:2">
      <c r="A3780" s="64"/>
      <c r="B3780" s="68"/>
    </row>
    <row r="3781" customHeight="1" spans="1:2">
      <c r="A3781" s="64"/>
      <c r="B3781" s="68"/>
    </row>
    <row r="3782" customHeight="1" spans="1:2">
      <c r="A3782" s="64"/>
      <c r="B3782" s="68"/>
    </row>
    <row r="3783" customHeight="1" spans="1:2">
      <c r="A3783" s="64"/>
      <c r="B3783" s="68"/>
    </row>
    <row r="3784" customHeight="1" spans="1:2">
      <c r="A3784" s="64"/>
      <c r="B3784" s="68"/>
    </row>
    <row r="3785" customHeight="1" spans="1:2">
      <c r="A3785" s="64"/>
      <c r="B3785" s="68"/>
    </row>
    <row r="3786" customHeight="1" spans="1:2">
      <c r="A3786" s="64"/>
      <c r="B3786" s="68"/>
    </row>
    <row r="3787" customHeight="1" spans="1:2">
      <c r="A3787" s="64"/>
      <c r="B3787" s="68"/>
    </row>
    <row r="3788" customHeight="1" spans="1:2">
      <c r="A3788" s="64"/>
      <c r="B3788" s="68"/>
    </row>
    <row r="3789" customHeight="1" spans="1:2">
      <c r="A3789" s="64"/>
      <c r="B3789" s="68"/>
    </row>
    <row r="3790" customHeight="1" spans="1:2">
      <c r="A3790" s="64"/>
      <c r="B3790" s="68"/>
    </row>
    <row r="3791" customHeight="1" spans="1:2">
      <c r="A3791" s="64"/>
      <c r="B3791" s="68"/>
    </row>
    <row r="3792" customHeight="1" spans="1:2">
      <c r="A3792" s="64"/>
      <c r="B3792" s="68"/>
    </row>
    <row r="3793" customHeight="1" spans="1:2">
      <c r="A3793" s="64"/>
      <c r="B3793" s="68"/>
    </row>
    <row r="3794" customHeight="1" spans="1:2">
      <c r="A3794" s="64"/>
      <c r="B3794" s="68"/>
    </row>
    <row r="3795" customHeight="1" spans="1:2">
      <c r="A3795" s="64"/>
      <c r="B3795" s="68"/>
    </row>
    <row r="3796" customHeight="1" spans="1:2">
      <c r="A3796" s="64"/>
      <c r="B3796" s="68"/>
    </row>
    <row r="3797" customHeight="1" spans="1:2">
      <c r="A3797" s="64"/>
      <c r="B3797" s="68"/>
    </row>
    <row r="3798" customHeight="1" spans="1:2">
      <c r="A3798" s="64"/>
      <c r="B3798" s="68"/>
    </row>
    <row r="3799" customHeight="1" spans="1:2">
      <c r="A3799" s="64"/>
      <c r="B3799" s="68"/>
    </row>
    <row r="3800" customHeight="1" spans="1:2">
      <c r="A3800" s="64"/>
      <c r="B3800" s="68"/>
    </row>
    <row r="3801" customHeight="1" spans="1:2">
      <c r="A3801" s="64"/>
      <c r="B3801" s="68"/>
    </row>
    <row r="3802" customHeight="1" spans="1:2">
      <c r="A3802" s="64"/>
      <c r="B3802" s="68"/>
    </row>
    <row r="3803" customHeight="1" spans="1:2">
      <c r="A3803" s="64"/>
      <c r="B3803" s="68"/>
    </row>
    <row r="3804" customHeight="1" spans="1:2">
      <c r="A3804" s="64"/>
      <c r="B3804" s="68"/>
    </row>
    <row r="3805" customHeight="1" spans="1:2">
      <c r="A3805" s="64"/>
      <c r="B3805" s="68"/>
    </row>
    <row r="3806" customHeight="1" spans="1:2">
      <c r="A3806" s="64"/>
      <c r="B3806" s="68"/>
    </row>
    <row r="3807" customHeight="1" spans="1:2">
      <c r="A3807" s="64"/>
      <c r="B3807" s="68"/>
    </row>
    <row r="3808" customHeight="1" spans="1:2">
      <c r="A3808" s="64"/>
      <c r="B3808" s="68"/>
    </row>
    <row r="3809" customHeight="1" spans="1:2">
      <c r="A3809" s="64"/>
      <c r="B3809" s="68"/>
    </row>
    <row r="3810" customHeight="1" spans="1:2">
      <c r="A3810" s="64"/>
      <c r="B3810" s="68"/>
    </row>
    <row r="3811" customHeight="1" spans="1:2">
      <c r="A3811" s="64"/>
      <c r="B3811" s="68"/>
    </row>
    <row r="3812" customHeight="1" spans="1:2">
      <c r="A3812" s="64"/>
      <c r="B3812" s="68"/>
    </row>
    <row r="3813" customHeight="1" spans="1:2">
      <c r="A3813" s="64"/>
      <c r="B3813" s="68"/>
    </row>
    <row r="3814" customHeight="1" spans="1:2">
      <c r="A3814" s="64"/>
      <c r="B3814" s="68"/>
    </row>
    <row r="3815" customHeight="1" spans="1:2">
      <c r="A3815" s="64"/>
      <c r="B3815" s="68"/>
    </row>
    <row r="3816" customHeight="1" spans="1:2">
      <c r="A3816" s="64"/>
      <c r="B3816" s="68"/>
    </row>
    <row r="3817" customHeight="1" spans="1:2">
      <c r="A3817" s="64"/>
      <c r="B3817" s="68"/>
    </row>
    <row r="3818" customHeight="1" spans="1:2">
      <c r="A3818" s="64"/>
      <c r="B3818" s="68"/>
    </row>
    <row r="3819" customHeight="1" spans="1:2">
      <c r="A3819" s="64"/>
      <c r="B3819" s="68"/>
    </row>
    <row r="3820" customHeight="1" spans="1:2">
      <c r="A3820" s="64"/>
      <c r="B3820" s="68"/>
    </row>
    <row r="3821" customHeight="1" spans="1:2">
      <c r="A3821" s="64"/>
      <c r="B3821" s="68"/>
    </row>
    <row r="3822" customHeight="1" spans="1:2">
      <c r="A3822" s="64"/>
      <c r="B3822" s="68"/>
    </row>
    <row r="3823" customHeight="1" spans="1:2">
      <c r="A3823" s="64"/>
      <c r="B3823" s="68"/>
    </row>
    <row r="3824" customHeight="1" spans="1:2">
      <c r="A3824" s="64"/>
      <c r="B3824" s="68"/>
    </row>
    <row r="3825" customHeight="1" spans="1:2">
      <c r="A3825" s="64"/>
      <c r="B3825" s="68"/>
    </row>
    <row r="3826" customHeight="1" spans="1:2">
      <c r="A3826" s="64"/>
      <c r="B3826" s="68"/>
    </row>
    <row r="3827" customHeight="1" spans="1:2">
      <c r="A3827" s="64"/>
      <c r="B3827" s="68"/>
    </row>
    <row r="3828" customHeight="1" spans="1:2">
      <c r="A3828" s="64"/>
      <c r="B3828" s="68"/>
    </row>
    <row r="3829" customHeight="1" spans="1:2">
      <c r="A3829" s="64"/>
      <c r="B3829" s="68"/>
    </row>
    <row r="3830" customHeight="1" spans="1:2">
      <c r="A3830" s="64"/>
      <c r="B3830" s="68"/>
    </row>
    <row r="3831" customHeight="1" spans="1:2">
      <c r="A3831" s="64"/>
      <c r="B3831" s="68"/>
    </row>
    <row r="3832" customHeight="1" spans="1:2">
      <c r="A3832" s="64"/>
      <c r="B3832" s="68"/>
    </row>
    <row r="3833" customHeight="1" spans="1:2">
      <c r="A3833" s="64"/>
      <c r="B3833" s="68"/>
    </row>
    <row r="3834" customHeight="1" spans="1:2">
      <c r="A3834" s="64"/>
      <c r="B3834" s="68"/>
    </row>
    <row r="3835" customHeight="1" spans="1:2">
      <c r="A3835" s="64"/>
      <c r="B3835" s="68"/>
    </row>
    <row r="3836" customHeight="1" spans="1:2">
      <c r="A3836" s="64"/>
      <c r="B3836" s="68"/>
    </row>
    <row r="3837" customHeight="1" spans="1:2">
      <c r="A3837" s="64"/>
      <c r="B3837" s="68"/>
    </row>
    <row r="3838" customHeight="1" spans="1:2">
      <c r="A3838" s="64"/>
      <c r="B3838" s="68"/>
    </row>
    <row r="3839" customHeight="1" spans="1:2">
      <c r="A3839" s="64"/>
      <c r="B3839" s="68"/>
    </row>
    <row r="3840" customHeight="1" spans="1:2">
      <c r="A3840" s="64"/>
      <c r="B3840" s="68"/>
    </row>
    <row r="3841" customHeight="1" spans="1:2">
      <c r="A3841" s="64"/>
      <c r="B3841" s="68"/>
    </row>
    <row r="3842" customHeight="1" spans="1:2">
      <c r="A3842" s="64"/>
      <c r="B3842" s="68"/>
    </row>
    <row r="3843" customHeight="1" spans="1:2">
      <c r="A3843" s="64"/>
      <c r="B3843" s="68"/>
    </row>
    <row r="3844" customHeight="1" spans="1:2">
      <c r="A3844" s="64"/>
      <c r="B3844" s="68"/>
    </row>
    <row r="3845" customHeight="1" spans="1:2">
      <c r="A3845" s="64"/>
      <c r="B3845" s="68"/>
    </row>
    <row r="3846" customHeight="1" spans="1:2">
      <c r="A3846" s="64"/>
      <c r="B3846" s="68"/>
    </row>
    <row r="3847" customHeight="1" spans="1:2">
      <c r="A3847" s="64"/>
      <c r="B3847" s="68"/>
    </row>
    <row r="3848" customHeight="1" spans="1:2">
      <c r="A3848" s="64"/>
      <c r="B3848" s="68"/>
    </row>
    <row r="3849" customHeight="1" spans="1:2">
      <c r="A3849" s="64"/>
      <c r="B3849" s="68"/>
    </row>
    <row r="3850" customHeight="1" spans="1:2">
      <c r="A3850" s="64"/>
      <c r="B3850" s="68"/>
    </row>
    <row r="3851" customHeight="1" spans="1:2">
      <c r="A3851" s="64"/>
      <c r="B3851" s="68"/>
    </row>
    <row r="3852" customHeight="1" spans="1:2">
      <c r="A3852" s="64"/>
      <c r="B3852" s="68"/>
    </row>
    <row r="3853" customHeight="1" spans="1:2">
      <c r="A3853" s="64"/>
      <c r="B3853" s="68"/>
    </row>
    <row r="3854" customHeight="1" spans="1:2">
      <c r="A3854" s="64"/>
      <c r="B3854" s="68"/>
    </row>
    <row r="3855" customHeight="1" spans="1:2">
      <c r="A3855" s="64"/>
      <c r="B3855" s="68"/>
    </row>
    <row r="3856" customHeight="1" spans="1:2">
      <c r="A3856" s="64"/>
      <c r="B3856" s="68"/>
    </row>
    <row r="3857" customHeight="1" spans="1:2">
      <c r="A3857" s="64"/>
      <c r="B3857" s="68"/>
    </row>
    <row r="3858" customHeight="1" spans="1:2">
      <c r="A3858" s="64"/>
      <c r="B3858" s="68"/>
    </row>
    <row r="3859" customHeight="1" spans="1:2">
      <c r="A3859" s="64"/>
      <c r="B3859" s="68"/>
    </row>
    <row r="3860" customHeight="1" spans="1:2">
      <c r="A3860" s="64"/>
      <c r="B3860" s="68"/>
    </row>
    <row r="3861" customHeight="1" spans="1:2">
      <c r="A3861" s="64"/>
      <c r="B3861" s="68"/>
    </row>
    <row r="3862" customHeight="1" spans="1:2">
      <c r="A3862" s="64"/>
      <c r="B3862" s="68"/>
    </row>
    <row r="3863" customHeight="1" spans="1:2">
      <c r="A3863" s="64"/>
      <c r="B3863" s="68"/>
    </row>
    <row r="3864" customHeight="1" spans="1:2">
      <c r="A3864" s="64"/>
      <c r="B3864" s="68"/>
    </row>
    <row r="3865" customHeight="1" spans="1:2">
      <c r="A3865" s="64"/>
      <c r="B3865" s="68"/>
    </row>
    <row r="3866" customHeight="1" spans="1:2">
      <c r="A3866" s="64"/>
      <c r="B3866" s="68"/>
    </row>
    <row r="3867" customHeight="1" spans="1:2">
      <c r="A3867" s="64"/>
      <c r="B3867" s="68"/>
    </row>
    <row r="3868" customHeight="1" spans="1:2">
      <c r="A3868" s="64"/>
      <c r="B3868" s="68"/>
    </row>
    <row r="3869" customHeight="1" spans="1:2">
      <c r="A3869" s="64"/>
      <c r="B3869" s="68"/>
    </row>
    <row r="3870" customHeight="1" spans="1:2">
      <c r="A3870" s="64"/>
      <c r="B3870" s="68"/>
    </row>
    <row r="3871" customHeight="1" spans="1:2">
      <c r="A3871" s="64"/>
      <c r="B3871" s="68"/>
    </row>
    <row r="3872" customHeight="1" spans="1:2">
      <c r="A3872" s="64"/>
      <c r="B3872" s="68"/>
    </row>
    <row r="3873" customHeight="1" spans="1:2">
      <c r="A3873" s="64"/>
      <c r="B3873" s="68"/>
    </row>
    <row r="3874" customHeight="1" spans="1:2">
      <c r="A3874" s="64"/>
      <c r="B3874" s="68"/>
    </row>
    <row r="3875" customHeight="1" spans="1:2">
      <c r="A3875" s="64"/>
      <c r="B3875" s="68"/>
    </row>
    <row r="3876" customHeight="1" spans="1:2">
      <c r="A3876" s="64"/>
      <c r="B3876" s="68"/>
    </row>
    <row r="3877" customHeight="1" spans="1:2">
      <c r="A3877" s="64"/>
      <c r="B3877" s="68"/>
    </row>
    <row r="3878" customHeight="1" spans="1:2">
      <c r="A3878" s="64"/>
      <c r="B3878" s="68"/>
    </row>
    <row r="3879" customHeight="1" spans="1:2">
      <c r="A3879" s="64"/>
      <c r="B3879" s="68"/>
    </row>
    <row r="3880" customHeight="1" spans="1:2">
      <c r="A3880" s="64"/>
      <c r="B3880" s="68"/>
    </row>
    <row r="3881" customHeight="1" spans="1:2">
      <c r="A3881" s="64"/>
      <c r="B3881" s="68"/>
    </row>
    <row r="3882" customHeight="1" spans="1:2">
      <c r="A3882" s="64"/>
      <c r="B3882" s="68"/>
    </row>
    <row r="3883" customHeight="1" spans="1:2">
      <c r="A3883" s="64"/>
      <c r="B3883" s="68"/>
    </row>
    <row r="3884" customHeight="1" spans="1:2">
      <c r="A3884" s="64"/>
      <c r="B3884" s="68"/>
    </row>
    <row r="3885" customHeight="1" spans="1:2">
      <c r="A3885" s="64"/>
      <c r="B3885" s="68"/>
    </row>
    <row r="3886" customHeight="1" spans="1:2">
      <c r="A3886" s="64"/>
      <c r="B3886" s="68"/>
    </row>
    <row r="3887" customHeight="1" spans="1:2">
      <c r="A3887" s="64"/>
      <c r="B3887" s="68"/>
    </row>
    <row r="3888" customHeight="1" spans="1:2">
      <c r="A3888" s="64"/>
      <c r="B3888" s="68"/>
    </row>
    <row r="3889" customHeight="1" spans="1:2">
      <c r="A3889" s="64"/>
      <c r="B3889" s="68"/>
    </row>
    <row r="3890" customHeight="1" spans="1:2">
      <c r="A3890" s="64"/>
      <c r="B3890" s="68"/>
    </row>
    <row r="3891" customHeight="1" spans="1:2">
      <c r="A3891" s="64"/>
      <c r="B3891" s="68"/>
    </row>
    <row r="3892" customHeight="1" spans="1:2">
      <c r="A3892" s="64"/>
      <c r="B3892" s="68"/>
    </row>
    <row r="3893" customHeight="1" spans="1:2">
      <c r="A3893" s="64"/>
      <c r="B3893" s="68"/>
    </row>
    <row r="3894" customHeight="1" spans="1:2">
      <c r="A3894" s="64"/>
      <c r="B3894" s="68"/>
    </row>
    <row r="3895" customHeight="1" spans="1:2">
      <c r="A3895" s="64"/>
      <c r="B3895" s="68"/>
    </row>
    <row r="3896" customHeight="1" spans="1:2">
      <c r="A3896" s="64"/>
      <c r="B3896" s="68"/>
    </row>
    <row r="3897" customHeight="1" spans="1:2">
      <c r="A3897" s="64"/>
      <c r="B3897" s="68"/>
    </row>
    <row r="3898" customHeight="1" spans="1:2">
      <c r="A3898" s="64"/>
      <c r="B3898" s="68"/>
    </row>
    <row r="3899" customHeight="1" spans="1:2">
      <c r="A3899" s="64"/>
      <c r="B3899" s="68"/>
    </row>
    <row r="3900" customHeight="1" spans="1:2">
      <c r="A3900" s="64"/>
      <c r="B3900" s="68"/>
    </row>
    <row r="3901" customHeight="1" spans="1:2">
      <c r="A3901" s="64"/>
      <c r="B3901" s="68"/>
    </row>
    <row r="3902" customHeight="1" spans="1:2">
      <c r="A3902" s="64"/>
      <c r="B3902" s="68"/>
    </row>
    <row r="3903" customHeight="1" spans="1:2">
      <c r="A3903" s="64"/>
      <c r="B3903" s="68"/>
    </row>
    <row r="3904" customHeight="1" spans="1:2">
      <c r="A3904" s="64"/>
      <c r="B3904" s="68"/>
    </row>
    <row r="3905" customHeight="1" spans="1:2">
      <c r="A3905" s="64"/>
      <c r="B3905" s="68"/>
    </row>
    <row r="3906" customHeight="1" spans="1:2">
      <c r="A3906" s="64"/>
      <c r="B3906" s="68"/>
    </row>
    <row r="3907" customHeight="1" spans="1:2">
      <c r="A3907" s="64"/>
      <c r="B3907" s="68"/>
    </row>
    <row r="3908" customHeight="1" spans="1:2">
      <c r="A3908" s="64"/>
      <c r="B3908" s="68"/>
    </row>
    <row r="3909" customHeight="1" spans="1:2">
      <c r="A3909" s="64"/>
      <c r="B3909" s="68"/>
    </row>
    <row r="3910" customHeight="1" spans="1:2">
      <c r="A3910" s="64"/>
      <c r="B3910" s="68"/>
    </row>
    <row r="3911" customHeight="1" spans="1:2">
      <c r="A3911" s="64"/>
      <c r="B3911" s="68"/>
    </row>
    <row r="3912" customHeight="1" spans="1:2">
      <c r="A3912" s="64"/>
      <c r="B3912" s="68"/>
    </row>
    <row r="3913" customHeight="1" spans="1:2">
      <c r="A3913" s="64"/>
      <c r="B3913" s="68"/>
    </row>
    <row r="3914" customHeight="1" spans="1:2">
      <c r="A3914" s="64"/>
      <c r="B3914" s="68"/>
    </row>
    <row r="3915" customHeight="1" spans="1:2">
      <c r="A3915" s="64"/>
      <c r="B3915" s="68"/>
    </row>
    <row r="3916" customHeight="1" spans="1:2">
      <c r="A3916" s="64"/>
      <c r="B3916" s="68"/>
    </row>
    <row r="3917" customHeight="1" spans="1:2">
      <c r="A3917" s="64"/>
      <c r="B3917" s="68"/>
    </row>
    <row r="3918" customHeight="1" spans="1:2">
      <c r="A3918" s="64"/>
      <c r="B3918" s="68"/>
    </row>
    <row r="3919" customHeight="1" spans="1:2">
      <c r="A3919" s="64"/>
      <c r="B3919" s="68"/>
    </row>
    <row r="3920" customHeight="1" spans="1:2">
      <c r="A3920" s="64"/>
      <c r="B3920" s="68"/>
    </row>
    <row r="3921" customHeight="1" spans="1:2">
      <c r="A3921" s="64"/>
      <c r="B3921" s="68"/>
    </row>
    <row r="3922" customHeight="1" spans="1:2">
      <c r="A3922" s="64"/>
      <c r="B3922" s="68"/>
    </row>
    <row r="3923" customHeight="1" spans="1:2">
      <c r="A3923" s="64"/>
      <c r="B3923" s="68"/>
    </row>
    <row r="3924" customHeight="1" spans="1:2">
      <c r="A3924" s="64"/>
      <c r="B3924" s="68"/>
    </row>
    <row r="3925" customHeight="1" spans="1:2">
      <c r="A3925" s="64"/>
      <c r="B3925" s="68"/>
    </row>
    <row r="3926" customHeight="1" spans="1:2">
      <c r="A3926" s="64"/>
      <c r="B3926" s="68"/>
    </row>
    <row r="3927" customHeight="1" spans="1:2">
      <c r="A3927" s="64"/>
      <c r="B3927" s="68"/>
    </row>
    <row r="3928" customHeight="1" spans="1:2">
      <c r="A3928" s="64"/>
      <c r="B3928" s="68"/>
    </row>
    <row r="3929" customHeight="1" spans="1:2">
      <c r="A3929" s="64"/>
      <c r="B3929" s="68"/>
    </row>
    <row r="3930" customHeight="1" spans="1:2">
      <c r="A3930" s="64"/>
      <c r="B3930" s="68"/>
    </row>
    <row r="3931" customHeight="1" spans="1:2">
      <c r="A3931" s="64"/>
      <c r="B3931" s="68"/>
    </row>
    <row r="3932" customHeight="1" spans="1:2">
      <c r="A3932" s="64"/>
      <c r="B3932" s="68"/>
    </row>
    <row r="3933" customHeight="1" spans="1:2">
      <c r="A3933" s="64"/>
      <c r="B3933" s="68"/>
    </row>
    <row r="3934" customHeight="1" spans="1:2">
      <c r="A3934" s="64"/>
      <c r="B3934" s="68"/>
    </row>
    <row r="3935" customHeight="1" spans="1:2">
      <c r="A3935" s="64"/>
      <c r="B3935" s="68"/>
    </row>
    <row r="3936" customHeight="1" spans="1:2">
      <c r="A3936" s="64"/>
      <c r="B3936" s="68"/>
    </row>
    <row r="3937" customHeight="1" spans="1:2">
      <c r="A3937" s="64"/>
      <c r="B3937" s="68"/>
    </row>
    <row r="3938" customHeight="1" spans="1:2">
      <c r="A3938" s="64"/>
      <c r="B3938" s="68"/>
    </row>
    <row r="3939" customHeight="1" spans="1:2">
      <c r="A3939" s="64"/>
      <c r="B3939" s="68"/>
    </row>
    <row r="3940" customHeight="1" spans="1:2">
      <c r="A3940" s="64"/>
      <c r="B3940" s="68"/>
    </row>
    <row r="3941" customHeight="1" spans="1:2">
      <c r="A3941" s="64"/>
      <c r="B3941" s="68"/>
    </row>
    <row r="3942" customHeight="1" spans="1:2">
      <c r="A3942" s="64"/>
      <c r="B3942" s="68"/>
    </row>
    <row r="3943" customHeight="1" spans="1:2">
      <c r="A3943" s="64"/>
      <c r="B3943" s="68"/>
    </row>
    <row r="3944" customHeight="1" spans="1:2">
      <c r="A3944" s="64"/>
      <c r="B3944" s="68"/>
    </row>
    <row r="3945" customHeight="1" spans="1:2">
      <c r="A3945" s="64"/>
      <c r="B3945" s="68"/>
    </row>
    <row r="3946" customHeight="1" spans="1:2">
      <c r="A3946" s="64"/>
      <c r="B3946" s="68"/>
    </row>
    <row r="3947" customHeight="1" spans="1:2">
      <c r="A3947" s="64"/>
      <c r="B3947" s="68"/>
    </row>
    <row r="3948" customHeight="1" spans="1:2">
      <c r="A3948" s="64"/>
      <c r="B3948" s="68"/>
    </row>
    <row r="3949" customHeight="1" spans="1:2">
      <c r="A3949" s="64"/>
      <c r="B3949" s="68"/>
    </row>
    <row r="3950" customHeight="1" spans="1:2">
      <c r="A3950" s="64"/>
      <c r="B3950" s="68"/>
    </row>
    <row r="3951" customHeight="1" spans="1:2">
      <c r="A3951" s="64"/>
      <c r="B3951" s="68"/>
    </row>
    <row r="3952" customHeight="1" spans="1:2">
      <c r="A3952" s="64"/>
      <c r="B3952" s="68"/>
    </row>
    <row r="3953" customHeight="1" spans="1:2">
      <c r="A3953" s="64"/>
      <c r="B3953" s="68"/>
    </row>
    <row r="3954" customHeight="1" spans="1:2">
      <c r="A3954" s="64"/>
      <c r="B3954" s="68"/>
    </row>
    <row r="3955" customHeight="1" spans="1:2">
      <c r="A3955" s="64"/>
      <c r="B3955" s="68"/>
    </row>
    <row r="3956" customHeight="1" spans="1:2">
      <c r="A3956" s="64"/>
      <c r="B3956" s="68"/>
    </row>
    <row r="3957" customHeight="1" spans="1:2">
      <c r="A3957" s="64"/>
      <c r="B3957" s="68"/>
    </row>
    <row r="3958" customHeight="1" spans="1:2">
      <c r="A3958" s="64"/>
      <c r="B3958" s="68"/>
    </row>
    <row r="3959" customHeight="1" spans="1:2">
      <c r="A3959" s="64"/>
      <c r="B3959" s="68"/>
    </row>
    <row r="3960" customHeight="1" spans="1:2">
      <c r="A3960" s="64"/>
      <c r="B3960" s="68"/>
    </row>
    <row r="3961" customHeight="1" spans="1:2">
      <c r="A3961" s="64"/>
      <c r="B3961" s="68"/>
    </row>
    <row r="3962" customHeight="1" spans="1:2">
      <c r="A3962" s="64"/>
      <c r="B3962" s="68"/>
    </row>
    <row r="3963" customHeight="1" spans="1:2">
      <c r="A3963" s="64"/>
      <c r="B3963" s="68"/>
    </row>
    <row r="3964" customHeight="1" spans="1:2">
      <c r="A3964" s="64"/>
      <c r="B3964" s="68"/>
    </row>
    <row r="3965" customHeight="1" spans="1:2">
      <c r="A3965" s="64"/>
      <c r="B3965" s="68"/>
    </row>
    <row r="3966" customHeight="1" spans="1:2">
      <c r="A3966" s="64"/>
      <c r="B3966" s="68"/>
    </row>
    <row r="3967" customHeight="1" spans="1:2">
      <c r="A3967" s="64"/>
      <c r="B3967" s="68"/>
    </row>
    <row r="3968" customHeight="1" spans="1:2">
      <c r="A3968" s="64"/>
      <c r="B3968" s="68"/>
    </row>
    <row r="3969" customHeight="1" spans="1:2">
      <c r="A3969" s="64"/>
      <c r="B3969" s="68"/>
    </row>
    <row r="3970" customHeight="1" spans="1:2">
      <c r="A3970" s="64"/>
      <c r="B3970" s="68"/>
    </row>
    <row r="3971" customHeight="1" spans="1:2">
      <c r="A3971" s="64"/>
      <c r="B3971" s="68"/>
    </row>
    <row r="3972" customHeight="1" spans="1:2">
      <c r="A3972" s="64"/>
      <c r="B3972" s="68"/>
    </row>
    <row r="3973" customHeight="1" spans="1:2">
      <c r="A3973" s="64"/>
      <c r="B3973" s="68"/>
    </row>
    <row r="3974" customHeight="1" spans="1:2">
      <c r="A3974" s="64"/>
      <c r="B3974" s="68"/>
    </row>
    <row r="3975" customHeight="1" spans="1:2">
      <c r="A3975" s="64"/>
      <c r="B3975" s="68"/>
    </row>
    <row r="3976" customHeight="1" spans="1:2">
      <c r="A3976" s="64"/>
      <c r="B3976" s="68"/>
    </row>
    <row r="3977" customHeight="1" spans="1:2">
      <c r="A3977" s="64"/>
      <c r="B3977" s="68"/>
    </row>
    <row r="3978" customHeight="1" spans="1:2">
      <c r="A3978" s="64"/>
      <c r="B3978" s="68"/>
    </row>
    <row r="3979" customHeight="1" spans="1:2">
      <c r="A3979" s="64"/>
      <c r="B3979" s="68"/>
    </row>
    <row r="3980" customHeight="1" spans="1:2">
      <c r="A3980" s="64"/>
      <c r="B3980" s="68"/>
    </row>
    <row r="3981" customHeight="1" spans="1:2">
      <c r="A3981" s="64"/>
      <c r="B3981" s="68"/>
    </row>
    <row r="3982" customHeight="1" spans="1:2">
      <c r="A3982" s="64"/>
      <c r="B3982" s="68"/>
    </row>
    <row r="3983" customHeight="1" spans="1:2">
      <c r="A3983" s="64"/>
      <c r="B3983" s="68"/>
    </row>
    <row r="3984" customHeight="1" spans="1:2">
      <c r="A3984" s="64"/>
      <c r="B3984" s="68"/>
    </row>
    <row r="3985" customHeight="1" spans="1:2">
      <c r="A3985" s="64"/>
      <c r="B3985" s="68"/>
    </row>
    <row r="3986" customHeight="1" spans="1:2">
      <c r="A3986" s="64"/>
      <c r="B3986" s="68"/>
    </row>
    <row r="3987" customHeight="1" spans="1:2">
      <c r="A3987" s="64"/>
      <c r="B3987" s="68"/>
    </row>
    <row r="3988" customHeight="1" spans="1:2">
      <c r="A3988" s="64"/>
      <c r="B3988" s="68"/>
    </row>
    <row r="3989" customHeight="1" spans="1:2">
      <c r="A3989" s="64"/>
      <c r="B3989" s="68"/>
    </row>
    <row r="3990" customHeight="1" spans="1:2">
      <c r="A3990" s="64"/>
      <c r="B3990" s="68"/>
    </row>
    <row r="3991" customHeight="1" spans="1:2">
      <c r="A3991" s="64"/>
      <c r="B3991" s="68"/>
    </row>
    <row r="3992" customHeight="1" spans="1:2">
      <c r="A3992" s="64"/>
      <c r="B3992" s="68"/>
    </row>
    <row r="3993" customHeight="1" spans="1:2">
      <c r="A3993" s="64"/>
      <c r="B3993" s="68"/>
    </row>
    <row r="3994" customHeight="1" spans="1:2">
      <c r="A3994" s="64"/>
      <c r="B3994" s="68"/>
    </row>
    <row r="3995" customHeight="1" spans="1:2">
      <c r="A3995" s="64"/>
      <c r="B3995" s="68"/>
    </row>
    <row r="3996" customHeight="1" spans="1:2">
      <c r="A3996" s="64"/>
      <c r="B3996" s="68"/>
    </row>
    <row r="3997" customHeight="1" spans="1:2">
      <c r="A3997" s="64"/>
      <c r="B3997" s="68"/>
    </row>
    <row r="3998" customHeight="1" spans="1:2">
      <c r="A3998" s="64"/>
      <c r="B3998" s="68"/>
    </row>
    <row r="3999" customHeight="1" spans="1:2">
      <c r="A3999" s="64"/>
      <c r="B3999" s="68"/>
    </row>
    <row r="4000" customHeight="1" spans="1:2">
      <c r="A4000" s="64"/>
      <c r="B4000" s="68"/>
    </row>
    <row r="4001" customHeight="1" spans="1:2">
      <c r="A4001" s="64"/>
      <c r="B4001" s="68"/>
    </row>
    <row r="4002" customHeight="1" spans="1:2">
      <c r="A4002" s="64"/>
      <c r="B4002" s="68"/>
    </row>
    <row r="4003" customHeight="1" spans="1:2">
      <c r="A4003" s="64"/>
      <c r="B4003" s="68"/>
    </row>
    <row r="4004" customHeight="1" spans="1:2">
      <c r="A4004" s="64"/>
      <c r="B4004" s="68"/>
    </row>
    <row r="4005" customHeight="1" spans="1:2">
      <c r="A4005" s="64"/>
      <c r="B4005" s="68"/>
    </row>
    <row r="4006" customHeight="1" spans="1:2">
      <c r="A4006" s="64"/>
      <c r="B4006" s="68"/>
    </row>
    <row r="4007" customHeight="1" spans="1:2">
      <c r="A4007" s="64"/>
      <c r="B4007" s="68"/>
    </row>
    <row r="4008" customHeight="1" spans="1:2">
      <c r="A4008" s="64"/>
      <c r="B4008" s="68"/>
    </row>
    <row r="4009" customHeight="1" spans="1:2">
      <c r="A4009" s="64"/>
      <c r="B4009" s="68"/>
    </row>
    <row r="4010" customHeight="1" spans="1:2">
      <c r="A4010" s="64"/>
      <c r="B4010" s="68"/>
    </row>
    <row r="4011" customHeight="1" spans="1:2">
      <c r="A4011" s="64"/>
      <c r="B4011" s="68"/>
    </row>
    <row r="4012" customHeight="1" spans="1:2">
      <c r="A4012" s="64"/>
      <c r="B4012" s="68"/>
    </row>
    <row r="4013" customHeight="1" spans="1:2">
      <c r="A4013" s="64"/>
      <c r="B4013" s="68"/>
    </row>
    <row r="4014" customHeight="1" spans="1:2">
      <c r="A4014" s="64"/>
      <c r="B4014" s="68"/>
    </row>
    <row r="4015" customHeight="1" spans="1:2">
      <c r="A4015" s="64"/>
      <c r="B4015" s="68"/>
    </row>
    <row r="4016" customHeight="1" spans="1:2">
      <c r="A4016" s="64"/>
      <c r="B4016" s="68"/>
    </row>
    <row r="4017" customHeight="1" spans="1:2">
      <c r="A4017" s="64"/>
      <c r="B4017" s="68"/>
    </row>
    <row r="4018" customHeight="1" spans="1:2">
      <c r="A4018" s="64"/>
      <c r="B4018" s="68"/>
    </row>
    <row r="4019" customHeight="1" spans="1:2">
      <c r="A4019" s="64"/>
      <c r="B4019" s="68"/>
    </row>
    <row r="4020" customHeight="1" spans="1:2">
      <c r="A4020" s="64"/>
      <c r="B4020" s="68"/>
    </row>
    <row r="4021" customHeight="1" spans="1:2">
      <c r="A4021" s="64"/>
      <c r="B4021" s="68"/>
    </row>
    <row r="4022" customHeight="1" spans="1:2">
      <c r="A4022" s="64"/>
      <c r="B4022" s="68"/>
    </row>
    <row r="4023" customHeight="1" spans="1:2">
      <c r="A4023" s="64"/>
      <c r="B4023" s="68"/>
    </row>
    <row r="4024" customHeight="1" spans="1:2">
      <c r="A4024" s="64"/>
      <c r="B4024" s="68"/>
    </row>
    <row r="4025" customHeight="1" spans="1:2">
      <c r="A4025" s="64"/>
      <c r="B4025" s="68"/>
    </row>
    <row r="4026" customHeight="1" spans="1:2">
      <c r="A4026" s="64"/>
      <c r="B4026" s="68"/>
    </row>
    <row r="4027" customHeight="1" spans="1:2">
      <c r="A4027" s="64"/>
      <c r="B4027" s="68"/>
    </row>
    <row r="4028" customHeight="1" spans="1:2">
      <c r="A4028" s="64"/>
      <c r="B4028" s="68"/>
    </row>
    <row r="4029" customHeight="1" spans="1:2">
      <c r="A4029" s="64"/>
      <c r="B4029" s="68"/>
    </row>
    <row r="4030" customHeight="1" spans="1:2">
      <c r="A4030" s="64"/>
      <c r="B4030" s="68"/>
    </row>
    <row r="4031" customHeight="1" spans="1:2">
      <c r="A4031" s="64"/>
      <c r="B4031" s="68"/>
    </row>
    <row r="4032" customHeight="1" spans="1:2">
      <c r="A4032" s="64"/>
      <c r="B4032" s="68"/>
    </row>
    <row r="4033" customHeight="1" spans="1:2">
      <c r="A4033" s="64"/>
      <c r="B4033" s="68"/>
    </row>
    <row r="4034" customHeight="1" spans="1:2">
      <c r="A4034" s="64"/>
      <c r="B4034" s="68"/>
    </row>
    <row r="4035" customHeight="1" spans="1:2">
      <c r="A4035" s="64"/>
      <c r="B4035" s="68"/>
    </row>
    <row r="4036" customHeight="1" spans="1:2">
      <c r="A4036" s="64"/>
      <c r="B4036" s="68"/>
    </row>
    <row r="4037" customHeight="1" spans="1:2">
      <c r="A4037" s="64"/>
      <c r="B4037" s="68"/>
    </row>
    <row r="4038" customHeight="1" spans="1:2">
      <c r="A4038" s="64"/>
      <c r="B4038" s="68"/>
    </row>
    <row r="4039" customHeight="1" spans="1:2">
      <c r="A4039" s="64"/>
      <c r="B4039" s="68"/>
    </row>
    <row r="4040" customHeight="1" spans="1:2">
      <c r="A4040" s="64"/>
      <c r="B4040" s="68"/>
    </row>
    <row r="4041" customHeight="1" spans="1:2">
      <c r="A4041" s="64"/>
      <c r="B4041" s="68"/>
    </row>
    <row r="4042" customHeight="1" spans="1:2">
      <c r="A4042" s="64"/>
      <c r="B4042" s="68"/>
    </row>
    <row r="4043" customHeight="1" spans="1:2">
      <c r="A4043" s="64"/>
      <c r="B4043" s="68"/>
    </row>
    <row r="4044" customHeight="1" spans="1:2">
      <c r="A4044" s="64"/>
      <c r="B4044" s="68"/>
    </row>
    <row r="4045" customHeight="1" spans="1:2">
      <c r="A4045" s="64"/>
      <c r="B4045" s="68"/>
    </row>
    <row r="4046" customHeight="1" spans="1:2">
      <c r="A4046" s="64"/>
      <c r="B4046" s="68"/>
    </row>
    <row r="4047" customHeight="1" spans="1:2">
      <c r="A4047" s="64"/>
      <c r="B4047" s="68"/>
    </row>
    <row r="4048" customHeight="1" spans="1:2">
      <c r="A4048" s="64"/>
      <c r="B4048" s="68"/>
    </row>
    <row r="4049" customHeight="1" spans="1:2">
      <c r="A4049" s="64"/>
      <c r="B4049" s="68"/>
    </row>
    <row r="4050" customHeight="1" spans="1:2">
      <c r="A4050" s="64"/>
      <c r="B4050" s="68"/>
    </row>
    <row r="4051" customHeight="1" spans="1:2">
      <c r="A4051" s="64"/>
      <c r="B4051" s="68"/>
    </row>
    <row r="4052" customHeight="1" spans="1:2">
      <c r="A4052" s="64"/>
      <c r="B4052" s="68"/>
    </row>
    <row r="4053" customHeight="1" spans="1:2">
      <c r="A4053" s="64"/>
      <c r="B4053" s="68"/>
    </row>
    <row r="4054" customHeight="1" spans="1:2">
      <c r="A4054" s="64"/>
      <c r="B4054" s="68"/>
    </row>
    <row r="4055" customHeight="1" spans="1:2">
      <c r="A4055" s="64"/>
      <c r="B4055" s="68"/>
    </row>
    <row r="4056" customHeight="1" spans="1:2">
      <c r="A4056" s="64"/>
      <c r="B4056" s="68"/>
    </row>
    <row r="4057" customHeight="1" spans="1:2">
      <c r="A4057" s="64"/>
      <c r="B4057" s="68"/>
    </row>
    <row r="4058" customHeight="1" spans="1:2">
      <c r="A4058" s="64"/>
      <c r="B4058" s="68"/>
    </row>
    <row r="4059" customHeight="1" spans="1:2">
      <c r="A4059" s="64"/>
      <c r="B4059" s="68"/>
    </row>
    <row r="4060" customHeight="1" spans="1:2">
      <c r="A4060" s="64"/>
      <c r="B4060" s="68"/>
    </row>
    <row r="4061" customHeight="1" spans="1:2">
      <c r="A4061" s="64"/>
      <c r="B4061" s="68"/>
    </row>
    <row r="4062" customHeight="1" spans="1:2">
      <c r="A4062" s="64"/>
      <c r="B4062" s="68"/>
    </row>
    <row r="4063" customHeight="1" spans="1:2">
      <c r="A4063" s="64"/>
      <c r="B4063" s="68"/>
    </row>
    <row r="4064" customHeight="1" spans="1:2">
      <c r="A4064" s="64"/>
      <c r="B4064" s="68"/>
    </row>
    <row r="4065" customHeight="1" spans="1:2">
      <c r="A4065" s="64"/>
      <c r="B4065" s="68"/>
    </row>
    <row r="4066" customHeight="1" spans="1:2">
      <c r="A4066" s="64"/>
      <c r="B4066" s="68"/>
    </row>
    <row r="4067" customHeight="1" spans="1:2">
      <c r="A4067" s="64"/>
      <c r="B4067" s="68"/>
    </row>
    <row r="4068" customHeight="1" spans="1:2">
      <c r="A4068" s="64"/>
      <c r="B4068" s="68"/>
    </row>
    <row r="4069" customHeight="1" spans="1:2">
      <c r="A4069" s="64"/>
      <c r="B4069" s="68"/>
    </row>
    <row r="4070" customHeight="1" spans="1:2">
      <c r="A4070" s="64"/>
      <c r="B4070" s="68"/>
    </row>
    <row r="4071" customHeight="1" spans="1:2">
      <c r="A4071" s="64"/>
      <c r="B4071" s="68"/>
    </row>
    <row r="4072" customHeight="1" spans="1:2">
      <c r="A4072" s="64"/>
      <c r="B4072" s="68"/>
    </row>
    <row r="4073" customHeight="1" spans="1:2">
      <c r="A4073" s="64"/>
      <c r="B4073" s="68"/>
    </row>
    <row r="4074" customHeight="1" spans="1:2">
      <c r="A4074" s="64"/>
      <c r="B4074" s="68"/>
    </row>
    <row r="4075" customHeight="1" spans="1:2">
      <c r="A4075" s="64"/>
      <c r="B4075" s="68"/>
    </row>
    <row r="4076" customHeight="1" spans="1:2">
      <c r="A4076" s="64"/>
      <c r="B4076" s="68"/>
    </row>
    <row r="4077" customHeight="1" spans="1:2">
      <c r="A4077" s="64"/>
      <c r="B4077" s="68"/>
    </row>
    <row r="4078" customHeight="1" spans="1:2">
      <c r="A4078" s="64"/>
      <c r="B4078" s="68"/>
    </row>
    <row r="4079" customHeight="1" spans="1:2">
      <c r="A4079" s="64"/>
      <c r="B4079" s="68"/>
    </row>
    <row r="4080" customHeight="1" spans="1:2">
      <c r="A4080" s="64"/>
      <c r="B4080" s="68"/>
    </row>
    <row r="4081" customHeight="1" spans="1:2">
      <c r="A4081" s="64"/>
      <c r="B4081" s="68"/>
    </row>
    <row r="4082" customHeight="1" spans="1:2">
      <c r="A4082" s="64"/>
      <c r="B4082" s="68"/>
    </row>
    <row r="4083" customHeight="1" spans="1:2">
      <c r="A4083" s="64"/>
      <c r="B4083" s="68"/>
    </row>
    <row r="4084" customHeight="1" spans="1:2">
      <c r="A4084" s="64"/>
      <c r="B4084" s="68"/>
    </row>
    <row r="4085" customHeight="1" spans="1:2">
      <c r="A4085" s="64"/>
      <c r="B4085" s="68"/>
    </row>
    <row r="4086" customHeight="1" spans="1:2">
      <c r="A4086" s="64"/>
      <c r="B4086" s="68"/>
    </row>
    <row r="4087" customHeight="1" spans="1:2">
      <c r="A4087" s="64"/>
      <c r="B4087" s="68"/>
    </row>
    <row r="4088" customHeight="1" spans="1:2">
      <c r="A4088" s="64"/>
      <c r="B4088" s="68"/>
    </row>
    <row r="4089" customHeight="1" spans="1:2">
      <c r="A4089" s="64"/>
      <c r="B4089" s="68"/>
    </row>
    <row r="4090" customHeight="1" spans="1:2">
      <c r="A4090" s="64"/>
      <c r="B4090" s="68"/>
    </row>
    <row r="4091" customHeight="1" spans="1:2">
      <c r="A4091" s="64"/>
      <c r="B4091" s="68"/>
    </row>
    <row r="4092" customHeight="1" spans="1:2">
      <c r="A4092" s="64"/>
      <c r="B4092" s="68"/>
    </row>
    <row r="4093" customHeight="1" spans="1:2">
      <c r="A4093" s="64"/>
      <c r="B4093" s="68"/>
    </row>
    <row r="4094" customHeight="1" spans="1:2">
      <c r="A4094" s="64"/>
      <c r="B4094" s="68"/>
    </row>
    <row r="4095" customHeight="1" spans="1:2">
      <c r="A4095" s="64"/>
      <c r="B4095" s="68"/>
    </row>
    <row r="4096" customHeight="1" spans="1:2">
      <c r="A4096" s="64"/>
      <c r="B4096" s="68"/>
    </row>
    <row r="4097" customHeight="1" spans="1:2">
      <c r="A4097" s="64"/>
      <c r="B4097" s="68"/>
    </row>
    <row r="4098" customHeight="1" spans="1:2">
      <c r="A4098" s="64"/>
      <c r="B4098" s="68"/>
    </row>
    <row r="4099" customHeight="1" spans="1:2">
      <c r="A4099" s="64"/>
      <c r="B4099" s="68"/>
    </row>
    <row r="4100" customHeight="1" spans="1:2">
      <c r="A4100" s="64"/>
      <c r="B4100" s="68"/>
    </row>
    <row r="4101" customHeight="1" spans="1:2">
      <c r="A4101" s="64"/>
      <c r="B4101" s="68"/>
    </row>
    <row r="4102" customHeight="1" spans="1:2">
      <c r="A4102" s="64"/>
      <c r="B4102" s="68"/>
    </row>
    <row r="4103" customHeight="1" spans="1:2">
      <c r="A4103" s="64"/>
      <c r="B4103" s="68"/>
    </row>
    <row r="4104" customHeight="1" spans="1:2">
      <c r="A4104" s="64"/>
      <c r="B4104" s="68"/>
    </row>
    <row r="4105" customHeight="1" spans="1:2">
      <c r="A4105" s="64"/>
      <c r="B4105" s="68"/>
    </row>
    <row r="4106" customHeight="1" spans="1:2">
      <c r="A4106" s="64"/>
      <c r="B4106" s="68"/>
    </row>
    <row r="4107" customHeight="1" spans="1:2">
      <c r="A4107" s="64"/>
      <c r="B4107" s="68"/>
    </row>
    <row r="4108" customHeight="1" spans="1:2">
      <c r="A4108" s="64"/>
      <c r="B4108" s="68"/>
    </row>
    <row r="4109" customHeight="1" spans="1:2">
      <c r="A4109" s="64"/>
      <c r="B4109" s="68"/>
    </row>
    <row r="4110" customHeight="1" spans="1:2">
      <c r="A4110" s="64"/>
      <c r="B4110" s="68"/>
    </row>
    <row r="4111" customHeight="1" spans="1:2">
      <c r="A4111" s="64"/>
      <c r="B4111" s="68"/>
    </row>
    <row r="4112" customHeight="1" spans="1:2">
      <c r="A4112" s="64"/>
      <c r="B4112" s="68"/>
    </row>
    <row r="4113" customHeight="1" spans="1:2">
      <c r="A4113" s="64"/>
      <c r="B4113" s="68"/>
    </row>
    <row r="4114" customHeight="1" spans="1:2">
      <c r="A4114" s="64"/>
      <c r="B4114" s="68"/>
    </row>
    <row r="4115" customHeight="1" spans="1:2">
      <c r="A4115" s="64"/>
      <c r="B4115" s="68"/>
    </row>
    <row r="4116" customHeight="1" spans="1:2">
      <c r="A4116" s="64"/>
      <c r="B4116" s="68"/>
    </row>
    <row r="4117" customHeight="1" spans="1:2">
      <c r="A4117" s="64"/>
      <c r="B4117" s="68"/>
    </row>
    <row r="4118" customHeight="1" spans="1:2">
      <c r="A4118" s="64"/>
      <c r="B4118" s="68"/>
    </row>
    <row r="4119" customHeight="1" spans="1:2">
      <c r="A4119" s="64"/>
      <c r="B4119" s="68"/>
    </row>
    <row r="4120" customHeight="1" spans="1:2">
      <c r="A4120" s="64"/>
      <c r="B4120" s="68"/>
    </row>
    <row r="4121" customHeight="1" spans="1:2">
      <c r="A4121" s="64"/>
      <c r="B4121" s="68"/>
    </row>
    <row r="4122" customHeight="1" spans="1:2">
      <c r="A4122" s="64"/>
      <c r="B4122" s="68"/>
    </row>
    <row r="4123" customHeight="1" spans="1:2">
      <c r="A4123" s="64"/>
      <c r="B4123" s="68"/>
    </row>
    <row r="4124" customHeight="1" spans="1:2">
      <c r="A4124" s="64"/>
      <c r="B4124" s="68"/>
    </row>
    <row r="4125" customHeight="1" spans="1:2">
      <c r="A4125" s="64"/>
      <c r="B4125" s="68"/>
    </row>
    <row r="4126" customHeight="1" spans="1:2">
      <c r="A4126" s="64"/>
      <c r="B4126" s="68"/>
    </row>
    <row r="4127" customHeight="1" spans="1:2">
      <c r="A4127" s="64"/>
      <c r="B4127" s="68"/>
    </row>
    <row r="4128" customHeight="1" spans="1:2">
      <c r="A4128" s="64"/>
      <c r="B4128" s="68"/>
    </row>
    <row r="4129" customHeight="1" spans="1:2">
      <c r="A4129" s="64"/>
      <c r="B4129" s="68"/>
    </row>
    <row r="4130" customHeight="1" spans="1:2">
      <c r="A4130" s="64"/>
      <c r="B4130" s="68"/>
    </row>
    <row r="4131" customHeight="1" spans="1:2">
      <c r="A4131" s="64"/>
      <c r="B4131" s="68"/>
    </row>
    <row r="4132" customHeight="1" spans="1:2">
      <c r="A4132" s="64"/>
      <c r="B4132" s="68"/>
    </row>
    <row r="4133" customHeight="1" spans="1:2">
      <c r="A4133" s="64"/>
      <c r="B4133" s="68"/>
    </row>
    <row r="4134" customHeight="1" spans="1:2">
      <c r="A4134" s="64"/>
      <c r="B4134" s="68"/>
    </row>
    <row r="4135" customHeight="1" spans="1:2">
      <c r="A4135" s="64"/>
      <c r="B4135" s="68"/>
    </row>
    <row r="4136" customHeight="1" spans="1:2">
      <c r="A4136" s="64"/>
      <c r="B4136" s="68"/>
    </row>
    <row r="4137" customHeight="1" spans="1:2">
      <c r="A4137" s="64"/>
      <c r="B4137" s="68"/>
    </row>
    <row r="4138" customHeight="1" spans="1:2">
      <c r="A4138" s="64"/>
      <c r="B4138" s="68"/>
    </row>
    <row r="4139" customHeight="1" spans="1:2">
      <c r="A4139" s="64"/>
      <c r="B4139" s="68"/>
    </row>
    <row r="4140" customHeight="1" spans="1:2">
      <c r="A4140" s="64"/>
      <c r="B4140" s="68"/>
    </row>
    <row r="4141" customHeight="1" spans="1:2">
      <c r="A4141" s="64"/>
      <c r="B4141" s="68"/>
    </row>
    <row r="4142" customHeight="1" spans="1:2">
      <c r="A4142" s="64"/>
      <c r="B4142" s="68"/>
    </row>
    <row r="4143" customHeight="1" spans="1:2">
      <c r="A4143" s="64"/>
      <c r="B4143" s="68"/>
    </row>
    <row r="4144" customHeight="1" spans="1:2">
      <c r="A4144" s="64"/>
      <c r="B4144" s="68"/>
    </row>
    <row r="4145" customHeight="1" spans="1:2">
      <c r="A4145" s="64"/>
      <c r="B4145" s="68"/>
    </row>
    <row r="4146" customHeight="1" spans="1:2">
      <c r="A4146" s="64"/>
      <c r="B4146" s="68"/>
    </row>
    <row r="4147" customHeight="1" spans="1:2">
      <c r="A4147" s="64"/>
      <c r="B4147" s="68"/>
    </row>
    <row r="4148" customHeight="1" spans="1:2">
      <c r="A4148" s="64"/>
      <c r="B4148" s="68"/>
    </row>
    <row r="4149" customHeight="1" spans="1:2">
      <c r="A4149" s="64"/>
      <c r="B4149" s="68"/>
    </row>
    <row r="4150" customHeight="1" spans="1:2">
      <c r="A4150" s="64"/>
      <c r="B4150" s="68"/>
    </row>
    <row r="4151" customHeight="1" spans="1:2">
      <c r="A4151" s="64"/>
      <c r="B4151" s="68"/>
    </row>
    <row r="4152" customHeight="1" spans="1:2">
      <c r="A4152" s="64"/>
      <c r="B4152" s="68"/>
    </row>
    <row r="4153" customHeight="1" spans="1:2">
      <c r="A4153" s="64"/>
      <c r="B4153" s="68"/>
    </row>
    <row r="4154" customHeight="1" spans="1:2">
      <c r="A4154" s="64"/>
      <c r="B4154" s="68"/>
    </row>
    <row r="4155" customHeight="1" spans="1:2">
      <c r="A4155" s="64"/>
      <c r="B4155" s="68"/>
    </row>
    <row r="4156" customHeight="1" spans="1:2">
      <c r="A4156" s="64"/>
      <c r="B4156" s="68"/>
    </row>
    <row r="4157" customHeight="1" spans="1:2">
      <c r="A4157" s="64"/>
      <c r="B4157" s="68"/>
    </row>
    <row r="4158" customHeight="1" spans="1:2">
      <c r="A4158" s="64"/>
      <c r="B4158" s="68"/>
    </row>
    <row r="4159" customHeight="1" spans="1:2">
      <c r="A4159" s="64"/>
      <c r="B4159" s="68"/>
    </row>
    <row r="4160" customHeight="1" spans="1:2">
      <c r="A4160" s="64"/>
      <c r="B4160" s="68"/>
    </row>
    <row r="4161" customHeight="1" spans="1:2">
      <c r="A4161" s="64"/>
      <c r="B4161" s="68"/>
    </row>
    <row r="4162" customHeight="1" spans="1:2">
      <c r="A4162" s="64"/>
      <c r="B4162" s="68"/>
    </row>
    <row r="4163" customHeight="1" spans="1:2">
      <c r="A4163" s="64"/>
      <c r="B4163" s="68"/>
    </row>
    <row r="4164" customHeight="1" spans="1:2">
      <c r="A4164" s="64"/>
      <c r="B4164" s="68"/>
    </row>
    <row r="4165" customHeight="1" spans="1:2">
      <c r="A4165" s="64"/>
      <c r="B4165" s="68"/>
    </row>
    <row r="4166" customHeight="1" spans="1:2">
      <c r="A4166" s="64"/>
      <c r="B4166" s="68"/>
    </row>
    <row r="4167" customHeight="1" spans="1:2">
      <c r="A4167" s="64"/>
      <c r="B4167" s="68"/>
    </row>
    <row r="4168" customHeight="1" spans="1:2">
      <c r="A4168" s="64"/>
      <c r="B4168" s="68"/>
    </row>
    <row r="4169" customHeight="1" spans="1:2">
      <c r="A4169" s="64"/>
      <c r="B4169" s="68"/>
    </row>
    <row r="4170" customHeight="1" spans="1:2">
      <c r="A4170" s="64"/>
      <c r="B4170" s="68"/>
    </row>
    <row r="4171" customHeight="1" spans="1:2">
      <c r="A4171" s="64"/>
      <c r="B4171" s="68"/>
    </row>
    <row r="4172" customHeight="1" spans="1:2">
      <c r="A4172" s="64"/>
      <c r="B4172" s="68"/>
    </row>
    <row r="4173" customHeight="1" spans="1:2">
      <c r="A4173" s="64"/>
      <c r="B4173" s="68"/>
    </row>
    <row r="4174" customHeight="1" spans="1:2">
      <c r="A4174" s="64"/>
      <c r="B4174" s="68"/>
    </row>
    <row r="4175" customHeight="1" spans="1:2">
      <c r="A4175" s="64"/>
      <c r="B4175" s="68"/>
    </row>
    <row r="4176" customHeight="1" spans="1:2">
      <c r="A4176" s="64"/>
      <c r="B4176" s="68"/>
    </row>
    <row r="4177" customHeight="1" spans="1:2">
      <c r="A4177" s="64"/>
      <c r="B4177" s="68"/>
    </row>
    <row r="4178" customHeight="1" spans="1:2">
      <c r="A4178" s="64"/>
      <c r="B4178" s="68"/>
    </row>
    <row r="4179" customHeight="1" spans="1:2">
      <c r="A4179" s="64"/>
      <c r="B4179" s="68"/>
    </row>
    <row r="4180" customHeight="1" spans="1:2">
      <c r="A4180" s="64"/>
      <c r="B4180" s="68"/>
    </row>
    <row r="4181" customHeight="1" spans="1:2">
      <c r="A4181" s="64"/>
      <c r="B4181" s="68"/>
    </row>
    <row r="4182" customHeight="1" spans="1:2">
      <c r="A4182" s="64"/>
      <c r="B4182" s="68"/>
    </row>
    <row r="4183" customHeight="1" spans="1:2">
      <c r="A4183" s="64"/>
      <c r="B4183" s="68"/>
    </row>
    <row r="4184" customHeight="1" spans="1:2">
      <c r="A4184" s="64"/>
      <c r="B4184" s="68"/>
    </row>
    <row r="4185" customHeight="1" spans="1:2">
      <c r="A4185" s="64"/>
      <c r="B4185" s="68"/>
    </row>
    <row r="4186" customHeight="1" spans="1:2">
      <c r="A4186" s="64"/>
      <c r="B4186" s="68"/>
    </row>
    <row r="4187" customHeight="1" spans="1:2">
      <c r="A4187" s="64"/>
      <c r="B4187" s="68"/>
    </row>
    <row r="4188" customHeight="1" spans="1:2">
      <c r="A4188" s="64"/>
      <c r="B4188" s="68"/>
    </row>
    <row r="4189" customHeight="1" spans="1:2">
      <c r="A4189" s="64"/>
      <c r="B4189" s="68"/>
    </row>
    <row r="4190" customHeight="1" spans="1:2">
      <c r="A4190" s="64"/>
      <c r="B4190" s="68"/>
    </row>
    <row r="4191" customHeight="1" spans="1:2">
      <c r="A4191" s="64"/>
      <c r="B4191" s="68"/>
    </row>
    <row r="4192" customHeight="1" spans="1:2">
      <c r="A4192" s="64"/>
      <c r="B4192" s="68"/>
    </row>
    <row r="4193" customHeight="1" spans="1:2">
      <c r="A4193" s="64"/>
      <c r="B4193" s="68"/>
    </row>
    <row r="4194" customHeight="1" spans="1:2">
      <c r="A4194" s="64"/>
      <c r="B4194" s="68"/>
    </row>
    <row r="4195" customHeight="1" spans="1:2">
      <c r="A4195" s="64"/>
      <c r="B4195" s="68"/>
    </row>
    <row r="4196" customHeight="1" spans="1:2">
      <c r="A4196" s="64"/>
      <c r="B4196" s="68"/>
    </row>
    <row r="4197" customHeight="1" spans="1:2">
      <c r="A4197" s="64"/>
      <c r="B4197" s="68"/>
    </row>
    <row r="4198" customHeight="1" spans="1:2">
      <c r="A4198" s="64"/>
      <c r="B4198" s="68"/>
    </row>
    <row r="4199" customHeight="1" spans="1:2">
      <c r="A4199" s="64"/>
      <c r="B4199" s="68"/>
    </row>
    <row r="4200" customHeight="1" spans="1:2">
      <c r="A4200" s="64"/>
      <c r="B4200" s="68"/>
    </row>
    <row r="4201" customHeight="1" spans="1:2">
      <c r="A4201" s="64"/>
      <c r="B4201" s="68"/>
    </row>
    <row r="4202" customHeight="1" spans="1:2">
      <c r="A4202" s="64"/>
      <c r="B4202" s="68"/>
    </row>
    <row r="4203" customHeight="1" spans="1:2">
      <c r="A4203" s="64"/>
      <c r="B4203" s="68"/>
    </row>
    <row r="4204" customHeight="1" spans="1:2">
      <c r="A4204" s="64"/>
      <c r="B4204" s="68"/>
    </row>
    <row r="4205" customHeight="1" spans="1:2">
      <c r="A4205" s="64"/>
      <c r="B4205" s="68"/>
    </row>
    <row r="4206" customHeight="1" spans="1:2">
      <c r="A4206" s="64"/>
      <c r="B4206" s="68"/>
    </row>
    <row r="4207" customHeight="1" spans="1:2">
      <c r="A4207" s="64"/>
      <c r="B4207" s="68"/>
    </row>
    <row r="4208" customHeight="1" spans="1:2">
      <c r="A4208" s="64"/>
      <c r="B4208" s="68"/>
    </row>
    <row r="4209" customHeight="1" spans="1:2">
      <c r="A4209" s="64"/>
      <c r="B4209" s="68"/>
    </row>
    <row r="4210" customHeight="1" spans="1:2">
      <c r="A4210" s="64"/>
      <c r="B4210" s="68"/>
    </row>
    <row r="4211" customHeight="1" spans="1:2">
      <c r="A4211" s="64"/>
      <c r="B4211" s="68"/>
    </row>
    <row r="4212" customHeight="1" spans="1:2">
      <c r="A4212" s="64"/>
      <c r="B4212" s="68"/>
    </row>
    <row r="4213" customHeight="1" spans="1:2">
      <c r="A4213" s="64"/>
      <c r="B4213" s="68"/>
    </row>
    <row r="4214" customHeight="1" spans="1:2">
      <c r="A4214" s="64"/>
      <c r="B4214" s="68"/>
    </row>
    <row r="4215" customHeight="1" spans="1:2">
      <c r="A4215" s="64"/>
      <c r="B4215" s="68"/>
    </row>
    <row r="4216" customHeight="1" spans="1:2">
      <c r="A4216" s="64"/>
      <c r="B4216" s="68"/>
    </row>
    <row r="4217" customHeight="1" spans="1:2">
      <c r="A4217" s="64"/>
      <c r="B4217" s="68"/>
    </row>
    <row r="4218" customHeight="1" spans="1:2">
      <c r="A4218" s="64"/>
      <c r="B4218" s="68"/>
    </row>
    <row r="4219" customHeight="1" spans="1:2">
      <c r="A4219" s="64"/>
      <c r="B4219" s="68"/>
    </row>
    <row r="4220" customHeight="1" spans="1:2">
      <c r="A4220" s="64"/>
      <c r="B4220" s="68"/>
    </row>
    <row r="4221" customHeight="1" spans="1:2">
      <c r="A4221" s="64"/>
      <c r="B4221" s="68"/>
    </row>
    <row r="4222" customHeight="1" spans="1:2">
      <c r="A4222" s="64"/>
      <c r="B4222" s="68"/>
    </row>
    <row r="4223" customHeight="1" spans="1:2">
      <c r="A4223" s="64"/>
      <c r="B4223" s="68"/>
    </row>
    <row r="4224" customHeight="1" spans="1:2">
      <c r="A4224" s="64"/>
      <c r="B4224" s="68"/>
    </row>
    <row r="4225" customHeight="1" spans="1:2">
      <c r="A4225" s="64"/>
      <c r="B4225" s="68"/>
    </row>
    <row r="4226" customHeight="1" spans="1:2">
      <c r="A4226" s="64"/>
      <c r="B4226" s="68"/>
    </row>
    <row r="4227" customHeight="1" spans="1:2">
      <c r="A4227" s="64"/>
      <c r="B4227" s="68"/>
    </row>
    <row r="4228" customHeight="1" spans="1:2">
      <c r="A4228" s="64"/>
      <c r="B4228" s="68"/>
    </row>
    <row r="4229" customHeight="1" spans="1:2">
      <c r="A4229" s="64"/>
      <c r="B4229" s="68"/>
    </row>
    <row r="4230" customHeight="1" spans="1:2">
      <c r="A4230" s="64"/>
      <c r="B4230" s="68"/>
    </row>
    <row r="4231" customHeight="1" spans="1:2">
      <c r="A4231" s="64"/>
      <c r="B4231" s="68"/>
    </row>
    <row r="4232" customHeight="1" spans="1:2">
      <c r="A4232" s="64"/>
      <c r="B4232" s="68"/>
    </row>
    <row r="4233" customHeight="1" spans="1:2">
      <c r="A4233" s="64"/>
      <c r="B4233" s="68"/>
    </row>
    <row r="4234" customHeight="1" spans="1:2">
      <c r="A4234" s="64"/>
      <c r="B4234" s="68"/>
    </row>
    <row r="4235" customHeight="1" spans="1:2">
      <c r="A4235" s="64"/>
      <c r="B4235" s="68"/>
    </row>
    <row r="4236" customHeight="1" spans="1:2">
      <c r="A4236" s="64"/>
      <c r="B4236" s="68"/>
    </row>
    <row r="4237" customHeight="1" spans="1:2">
      <c r="A4237" s="64"/>
      <c r="B4237" s="68"/>
    </row>
    <row r="4238" customHeight="1" spans="1:2">
      <c r="A4238" s="64"/>
      <c r="B4238" s="68"/>
    </row>
    <row r="4239" customHeight="1" spans="1:2">
      <c r="A4239" s="64"/>
      <c r="B4239" s="68"/>
    </row>
    <row r="4240" customHeight="1" spans="1:2">
      <c r="A4240" s="64"/>
      <c r="B4240" s="68"/>
    </row>
    <row r="4241" customHeight="1" spans="1:2">
      <c r="A4241" s="64"/>
      <c r="B4241" s="68"/>
    </row>
    <row r="4242" customHeight="1" spans="1:2">
      <c r="A4242" s="64"/>
      <c r="B4242" s="68"/>
    </row>
    <row r="4243" customHeight="1" spans="1:2">
      <c r="A4243" s="64"/>
      <c r="B4243" s="68"/>
    </row>
    <row r="4244" customHeight="1" spans="1:2">
      <c r="A4244" s="64"/>
      <c r="B4244" s="68"/>
    </row>
    <row r="4245" customHeight="1" spans="1:2">
      <c r="A4245" s="64"/>
      <c r="B4245" s="68"/>
    </row>
    <row r="4246" customHeight="1" spans="1:2">
      <c r="A4246" s="64"/>
      <c r="B4246" s="68"/>
    </row>
    <row r="4247" customHeight="1" spans="1:2">
      <c r="A4247" s="64"/>
      <c r="B4247" s="68"/>
    </row>
    <row r="4248" customHeight="1" spans="1:2">
      <c r="A4248" s="64"/>
      <c r="B4248" s="68"/>
    </row>
    <row r="4249" customHeight="1" spans="1:2">
      <c r="A4249" s="64"/>
      <c r="B4249" s="68"/>
    </row>
    <row r="4250" customHeight="1" spans="1:2">
      <c r="A4250" s="64"/>
      <c r="B4250" s="68"/>
    </row>
    <row r="4251" customHeight="1" spans="1:2">
      <c r="A4251" s="64"/>
      <c r="B4251" s="68"/>
    </row>
    <row r="4252" customHeight="1" spans="1:2">
      <c r="A4252" s="64"/>
      <c r="B4252" s="68"/>
    </row>
    <row r="4253" customHeight="1" spans="1:2">
      <c r="A4253" s="64"/>
      <c r="B4253" s="68"/>
    </row>
    <row r="4254" customHeight="1" spans="1:2">
      <c r="A4254" s="64"/>
      <c r="B4254" s="68"/>
    </row>
    <row r="4255" customHeight="1" spans="1:2">
      <c r="A4255" s="64"/>
      <c r="B4255" s="68"/>
    </row>
    <row r="4256" customHeight="1" spans="1:2">
      <c r="A4256" s="64"/>
      <c r="B4256" s="68"/>
    </row>
    <row r="4257" customHeight="1" spans="1:2">
      <c r="A4257" s="64"/>
      <c r="B4257" s="68"/>
    </row>
    <row r="4258" customHeight="1" spans="1:2">
      <c r="A4258" s="64"/>
      <c r="B4258" s="68"/>
    </row>
    <row r="4259" customHeight="1" spans="1:2">
      <c r="A4259" s="64"/>
      <c r="B4259" s="68"/>
    </row>
    <row r="4260" customHeight="1" spans="1:2">
      <c r="A4260" s="64"/>
      <c r="B4260" s="68"/>
    </row>
    <row r="4261" customHeight="1" spans="1:2">
      <c r="A4261" s="64"/>
      <c r="B4261" s="68"/>
    </row>
    <row r="4262" customHeight="1" spans="1:2">
      <c r="A4262" s="64"/>
      <c r="B4262" s="68"/>
    </row>
    <row r="4263" customHeight="1" spans="1:2">
      <c r="A4263" s="64"/>
      <c r="B4263" s="68"/>
    </row>
    <row r="4264" customHeight="1" spans="1:2">
      <c r="A4264" s="64"/>
      <c r="B4264" s="68"/>
    </row>
    <row r="4265" customHeight="1" spans="1:2">
      <c r="A4265" s="64"/>
      <c r="B4265" s="68"/>
    </row>
    <row r="4266" customHeight="1" spans="1:2">
      <c r="A4266" s="64"/>
      <c r="B4266" s="68"/>
    </row>
    <row r="4267" customHeight="1" spans="1:2">
      <c r="A4267" s="64"/>
      <c r="B4267" s="68"/>
    </row>
    <row r="4268" customHeight="1" spans="1:2">
      <c r="A4268" s="64"/>
      <c r="B4268" s="68"/>
    </row>
    <row r="4269" customHeight="1" spans="1:2">
      <c r="A4269" s="64"/>
      <c r="B4269" s="68"/>
    </row>
    <row r="4270" customHeight="1" spans="1:2">
      <c r="A4270" s="64"/>
      <c r="B4270" s="68"/>
    </row>
    <row r="4271" customHeight="1" spans="1:2">
      <c r="A4271" s="64"/>
      <c r="B4271" s="68"/>
    </row>
    <row r="4272" customHeight="1" spans="1:2">
      <c r="A4272" s="64"/>
      <c r="B4272" s="68"/>
    </row>
    <row r="4273" customHeight="1" spans="1:2">
      <c r="A4273" s="64"/>
      <c r="B4273" s="68"/>
    </row>
    <row r="4274" customHeight="1" spans="1:2">
      <c r="A4274" s="64"/>
      <c r="B4274" s="68"/>
    </row>
    <row r="4275" customHeight="1" spans="1:2">
      <c r="A4275" s="64"/>
      <c r="B4275" s="68"/>
    </row>
    <row r="4276" customHeight="1" spans="1:2">
      <c r="A4276" s="64"/>
      <c r="B4276" s="68"/>
    </row>
    <row r="4277" customHeight="1" spans="1:2">
      <c r="A4277" s="64"/>
      <c r="B4277" s="68"/>
    </row>
    <row r="4278" customHeight="1" spans="1:2">
      <c r="A4278" s="64"/>
      <c r="B4278" s="68"/>
    </row>
    <row r="4279" customHeight="1" spans="1:2">
      <c r="A4279" s="64"/>
      <c r="B4279" s="68"/>
    </row>
    <row r="4280" customHeight="1" spans="1:2">
      <c r="A4280" s="64"/>
      <c r="B4280" s="68"/>
    </row>
    <row r="4281" customHeight="1" spans="1:2">
      <c r="A4281" s="64"/>
      <c r="B4281" s="68"/>
    </row>
    <row r="4282" customHeight="1" spans="1:2">
      <c r="A4282" s="64"/>
      <c r="B4282" s="68"/>
    </row>
    <row r="4283" customHeight="1" spans="1:2">
      <c r="A4283" s="64"/>
      <c r="B4283" s="68"/>
    </row>
    <row r="4284" customHeight="1" spans="1:2">
      <c r="A4284" s="64"/>
      <c r="B4284" s="68"/>
    </row>
    <row r="4285" customHeight="1" spans="1:2">
      <c r="A4285" s="64"/>
      <c r="B4285" s="68"/>
    </row>
    <row r="4286" customHeight="1" spans="1:2">
      <c r="A4286" s="64"/>
      <c r="B4286" s="68"/>
    </row>
    <row r="4287" customHeight="1" spans="1:2">
      <c r="A4287" s="64"/>
      <c r="B4287" s="68"/>
    </row>
    <row r="4288" customHeight="1" spans="1:2">
      <c r="A4288" s="64"/>
      <c r="B4288" s="68"/>
    </row>
    <row r="4289" customHeight="1" spans="1:2">
      <c r="A4289" s="64"/>
      <c r="B4289" s="68"/>
    </row>
    <row r="4290" customHeight="1" spans="1:2">
      <c r="A4290" s="64"/>
      <c r="B4290" s="68"/>
    </row>
    <row r="4291" customHeight="1" spans="1:2">
      <c r="A4291" s="64"/>
      <c r="B4291" s="68"/>
    </row>
    <row r="4292" customHeight="1" spans="1:2">
      <c r="A4292" s="64"/>
      <c r="B4292" s="68"/>
    </row>
    <row r="4293" customHeight="1" spans="1:2">
      <c r="A4293" s="64"/>
      <c r="B4293" s="68"/>
    </row>
    <row r="4294" customHeight="1" spans="1:2">
      <c r="A4294" s="64"/>
      <c r="B4294" s="68"/>
    </row>
    <row r="4295" customHeight="1" spans="1:2">
      <c r="A4295" s="64"/>
      <c r="B4295" s="68"/>
    </row>
    <row r="4296" customHeight="1" spans="1:2">
      <c r="A4296" s="64"/>
      <c r="B4296" s="68"/>
    </row>
    <row r="4297" customHeight="1" spans="1:2">
      <c r="A4297" s="64"/>
      <c r="B4297" s="68"/>
    </row>
    <row r="4298" customHeight="1" spans="1:2">
      <c r="A4298" s="64"/>
      <c r="B4298" s="68"/>
    </row>
    <row r="4299" customHeight="1" spans="1:2">
      <c r="A4299" s="64"/>
      <c r="B4299" s="68"/>
    </row>
    <row r="4300" customHeight="1" spans="1:2">
      <c r="A4300" s="64"/>
      <c r="B4300" s="68"/>
    </row>
    <row r="4301" customHeight="1" spans="1:2">
      <c r="A4301" s="64"/>
      <c r="B4301" s="68"/>
    </row>
    <row r="4302" customHeight="1" spans="1:2">
      <c r="A4302" s="64"/>
      <c r="B4302" s="68"/>
    </row>
    <row r="4303" customHeight="1" spans="1:2">
      <c r="A4303" s="64"/>
      <c r="B4303" s="68"/>
    </row>
    <row r="4304" customHeight="1" spans="1:2">
      <c r="A4304" s="64"/>
      <c r="B4304" s="68"/>
    </row>
    <row r="4305" customHeight="1" spans="1:2">
      <c r="A4305" s="64"/>
      <c r="B4305" s="68"/>
    </row>
    <row r="4306" customHeight="1" spans="1:2">
      <c r="A4306" s="64"/>
      <c r="B4306" s="68"/>
    </row>
    <row r="4307" customHeight="1" spans="1:2">
      <c r="A4307" s="64"/>
      <c r="B4307" s="68"/>
    </row>
    <row r="4308" customHeight="1" spans="1:2">
      <c r="A4308" s="64"/>
      <c r="B4308" s="68"/>
    </row>
    <row r="4309" customHeight="1" spans="1:2">
      <c r="A4309" s="64"/>
      <c r="B4309" s="68"/>
    </row>
    <row r="4310" customHeight="1" spans="1:2">
      <c r="A4310" s="64"/>
      <c r="B4310" s="68"/>
    </row>
    <row r="4311" customHeight="1" spans="1:2">
      <c r="A4311" s="64"/>
      <c r="B4311" s="68"/>
    </row>
    <row r="4312" customHeight="1" spans="1:2">
      <c r="A4312" s="64"/>
      <c r="B4312" s="68"/>
    </row>
    <row r="4313" customHeight="1" spans="1:2">
      <c r="A4313" s="64"/>
      <c r="B4313" s="68"/>
    </row>
    <row r="4314" customHeight="1" spans="1:2">
      <c r="A4314" s="64"/>
      <c r="B4314" s="68"/>
    </row>
    <row r="4315" customHeight="1" spans="1:2">
      <c r="A4315" s="64"/>
      <c r="B4315" s="68"/>
    </row>
    <row r="4316" customHeight="1" spans="1:2">
      <c r="A4316" s="64"/>
      <c r="B4316" s="68"/>
    </row>
    <row r="4317" customHeight="1" spans="1:2">
      <c r="A4317" s="64"/>
      <c r="B4317" s="68"/>
    </row>
    <row r="4318" customHeight="1" spans="1:2">
      <c r="A4318" s="64"/>
      <c r="B4318" s="68"/>
    </row>
    <row r="4319" customHeight="1" spans="1:2">
      <c r="A4319" s="64"/>
      <c r="B4319" s="68"/>
    </row>
    <row r="4320" customHeight="1" spans="1:2">
      <c r="A4320" s="64"/>
      <c r="B4320" s="68"/>
    </row>
    <row r="4321" customHeight="1" spans="1:2">
      <c r="A4321" s="64"/>
      <c r="B4321" s="68"/>
    </row>
    <row r="4322" customHeight="1" spans="1:2">
      <c r="A4322" s="64"/>
      <c r="B4322" s="68"/>
    </row>
    <row r="4323" customHeight="1" spans="1:2">
      <c r="A4323" s="64"/>
      <c r="B4323" s="68"/>
    </row>
    <row r="4324" customHeight="1" spans="1:2">
      <c r="A4324" s="64"/>
      <c r="B4324" s="68"/>
    </row>
    <row r="4325" customHeight="1" spans="1:2">
      <c r="A4325" s="64"/>
      <c r="B4325" s="68"/>
    </row>
    <row r="4326" customHeight="1" spans="1:2">
      <c r="A4326" s="64"/>
      <c r="B4326" s="68"/>
    </row>
    <row r="4327" customHeight="1" spans="1:2">
      <c r="A4327" s="64"/>
      <c r="B4327" s="68"/>
    </row>
    <row r="4328" customHeight="1" spans="1:2">
      <c r="A4328" s="64"/>
      <c r="B4328" s="68"/>
    </row>
    <row r="4329" customHeight="1" spans="1:2">
      <c r="A4329" s="64"/>
      <c r="B4329" s="68"/>
    </row>
    <row r="4330" customHeight="1" spans="1:2">
      <c r="A4330" s="64"/>
      <c r="B4330" s="68"/>
    </row>
    <row r="4331" customHeight="1" spans="1:2">
      <c r="A4331" s="64"/>
      <c r="B4331" s="68"/>
    </row>
    <row r="4332" customHeight="1" spans="1:2">
      <c r="A4332" s="64"/>
      <c r="B4332" s="68"/>
    </row>
    <row r="4333" customHeight="1" spans="1:2">
      <c r="A4333" s="64"/>
      <c r="B4333" s="68"/>
    </row>
    <row r="4334" customHeight="1" spans="1:2">
      <c r="A4334" s="64"/>
      <c r="B4334" s="68"/>
    </row>
    <row r="4335" customHeight="1" spans="1:2">
      <c r="A4335" s="64"/>
      <c r="B4335" s="68"/>
    </row>
    <row r="4336" customHeight="1" spans="1:2">
      <c r="A4336" s="64"/>
      <c r="B4336" s="68"/>
    </row>
    <row r="4337" customHeight="1" spans="1:2">
      <c r="A4337" s="64"/>
      <c r="B4337" s="68"/>
    </row>
    <row r="4338" customHeight="1" spans="1:2">
      <c r="A4338" s="64"/>
      <c r="B4338" s="68"/>
    </row>
    <row r="4339" customHeight="1" spans="1:2">
      <c r="A4339" s="64"/>
      <c r="B4339" s="68"/>
    </row>
    <row r="4340" customHeight="1" spans="1:2">
      <c r="A4340" s="64"/>
      <c r="B4340" s="68"/>
    </row>
    <row r="4341" customHeight="1" spans="1:2">
      <c r="A4341" s="64"/>
      <c r="B4341" s="68"/>
    </row>
    <row r="4342" customHeight="1" spans="1:2">
      <c r="A4342" s="64"/>
      <c r="B4342" s="68"/>
    </row>
    <row r="4343" customHeight="1" spans="1:2">
      <c r="A4343" s="64"/>
      <c r="B4343" s="68"/>
    </row>
    <row r="4344" customHeight="1" spans="1:2">
      <c r="A4344" s="64"/>
      <c r="B4344" s="68"/>
    </row>
    <row r="4345" customHeight="1" spans="1:2">
      <c r="A4345" s="64"/>
      <c r="B4345" s="68"/>
    </row>
    <row r="4346" customHeight="1" spans="1:2">
      <c r="A4346" s="64"/>
      <c r="B4346" s="68"/>
    </row>
    <row r="4347" customHeight="1" spans="1:2">
      <c r="A4347" s="64"/>
      <c r="B4347" s="68"/>
    </row>
    <row r="4348" customHeight="1" spans="1:2">
      <c r="A4348" s="64"/>
      <c r="B4348" s="68"/>
    </row>
    <row r="4349" customHeight="1" spans="1:2">
      <c r="A4349" s="64"/>
      <c r="B4349" s="68"/>
    </row>
    <row r="4350" customHeight="1" spans="1:2">
      <c r="A4350" s="64"/>
      <c r="B4350" s="68"/>
    </row>
    <row r="4351" customHeight="1" spans="1:2">
      <c r="A4351" s="64"/>
      <c r="B4351" s="68"/>
    </row>
    <row r="4352" customHeight="1" spans="1:2">
      <c r="A4352" s="64"/>
      <c r="B4352" s="68"/>
    </row>
    <row r="4353" customHeight="1" spans="1:2">
      <c r="A4353" s="64"/>
      <c r="B4353" s="68"/>
    </row>
    <row r="4354" customHeight="1" spans="1:2">
      <c r="A4354" s="64"/>
      <c r="B4354" s="68"/>
    </row>
    <row r="4355" customHeight="1" spans="1:2">
      <c r="A4355" s="64"/>
      <c r="B4355" s="68"/>
    </row>
    <row r="4356" customHeight="1" spans="1:2">
      <c r="A4356" s="64"/>
      <c r="B4356" s="68"/>
    </row>
    <row r="4357" customHeight="1" spans="1:2">
      <c r="A4357" s="64"/>
      <c r="B4357" s="68"/>
    </row>
    <row r="4358" customHeight="1" spans="1:2">
      <c r="A4358" s="64"/>
      <c r="B4358" s="68"/>
    </row>
    <row r="4359" customHeight="1" spans="1:2">
      <c r="A4359" s="64"/>
      <c r="B4359" s="68"/>
    </row>
    <row r="4360" customHeight="1" spans="1:2">
      <c r="A4360" s="64"/>
      <c r="B4360" s="68"/>
    </row>
    <row r="4361" customHeight="1" spans="1:2">
      <c r="A4361" s="64"/>
      <c r="B4361" s="68"/>
    </row>
    <row r="4362" customHeight="1" spans="1:2">
      <c r="A4362" s="64"/>
      <c r="B4362" s="68"/>
    </row>
    <row r="4363" customHeight="1" spans="1:2">
      <c r="A4363" s="64"/>
      <c r="B4363" s="68"/>
    </row>
    <row r="4364" customHeight="1" spans="1:2">
      <c r="A4364" s="64"/>
      <c r="B4364" s="68"/>
    </row>
    <row r="4365" customHeight="1" spans="1:2">
      <c r="A4365" s="64"/>
      <c r="B4365" s="68"/>
    </row>
    <row r="4366" customHeight="1" spans="1:2">
      <c r="A4366" s="64"/>
      <c r="B4366" s="68"/>
    </row>
    <row r="4367" customHeight="1" spans="1:2">
      <c r="A4367" s="64"/>
      <c r="B4367" s="68"/>
    </row>
    <row r="4368" customHeight="1" spans="1:2">
      <c r="A4368" s="64"/>
      <c r="B4368" s="68"/>
    </row>
    <row r="4369" customHeight="1" spans="1:2">
      <c r="A4369" s="64"/>
      <c r="B4369" s="68"/>
    </row>
    <row r="4370" customHeight="1" spans="1:2">
      <c r="A4370" s="64"/>
      <c r="B4370" s="68"/>
    </row>
    <row r="4371" customHeight="1" spans="1:2">
      <c r="A4371" s="64"/>
      <c r="B4371" s="68"/>
    </row>
    <row r="4372" customHeight="1" spans="1:2">
      <c r="A4372" s="64"/>
      <c r="B4372" s="68"/>
    </row>
    <row r="4373" customHeight="1" spans="1:2">
      <c r="A4373" s="64"/>
      <c r="B4373" s="68"/>
    </row>
    <row r="4374" customHeight="1" spans="1:2">
      <c r="A4374" s="64"/>
      <c r="B4374" s="68"/>
    </row>
    <row r="4375" customHeight="1" spans="1:2">
      <c r="A4375" s="64"/>
      <c r="B4375" s="68"/>
    </row>
    <row r="4376" customHeight="1" spans="1:2">
      <c r="A4376" s="64"/>
      <c r="B4376" s="68"/>
    </row>
    <row r="4377" customHeight="1" spans="1:2">
      <c r="A4377" s="64"/>
      <c r="B4377" s="68"/>
    </row>
    <row r="4378" customHeight="1" spans="1:2">
      <c r="A4378" s="64"/>
      <c r="B4378" s="68"/>
    </row>
    <row r="4379" customHeight="1" spans="1:2">
      <c r="A4379" s="64"/>
      <c r="B4379" s="68"/>
    </row>
    <row r="4380" customHeight="1" spans="1:2">
      <c r="A4380" s="64"/>
      <c r="B4380" s="68"/>
    </row>
    <row r="4381" customHeight="1" spans="1:2">
      <c r="A4381" s="64"/>
      <c r="B4381" s="68"/>
    </row>
    <row r="4382" customHeight="1" spans="1:2">
      <c r="A4382" s="64"/>
      <c r="B4382" s="68"/>
    </row>
    <row r="4383" customHeight="1" spans="1:2">
      <c r="A4383" s="64"/>
      <c r="B4383" s="68"/>
    </row>
    <row r="4384" customHeight="1" spans="1:2">
      <c r="A4384" s="64"/>
      <c r="B4384" s="68"/>
    </row>
    <row r="4385" customHeight="1" spans="1:2">
      <c r="A4385" s="64"/>
      <c r="B4385" s="68"/>
    </row>
    <row r="4386" customHeight="1" spans="1:2">
      <c r="A4386" s="64"/>
      <c r="B4386" s="68"/>
    </row>
    <row r="4387" customHeight="1" spans="1:2">
      <c r="A4387" s="64"/>
      <c r="B4387" s="68"/>
    </row>
    <row r="4388" customHeight="1" spans="1:2">
      <c r="A4388" s="64"/>
      <c r="B4388" s="68"/>
    </row>
    <row r="4389" customHeight="1" spans="1:2">
      <c r="A4389" s="64"/>
      <c r="B4389" s="68"/>
    </row>
    <row r="4390" customHeight="1" spans="1:2">
      <c r="A4390" s="64"/>
      <c r="B4390" s="68"/>
    </row>
    <row r="4391" customHeight="1" spans="1:2">
      <c r="A4391" s="64"/>
      <c r="B4391" s="68"/>
    </row>
    <row r="4392" customHeight="1" spans="1:2">
      <c r="A4392" s="64"/>
      <c r="B4392" s="68"/>
    </row>
    <row r="4393" customHeight="1" spans="1:2">
      <c r="A4393" s="64"/>
      <c r="B4393" s="68"/>
    </row>
    <row r="4394" customHeight="1" spans="1:2">
      <c r="A4394" s="64"/>
      <c r="B4394" s="68"/>
    </row>
    <row r="4395" customHeight="1" spans="1:2">
      <c r="A4395" s="64"/>
      <c r="B4395" s="68"/>
    </row>
    <row r="4396" customHeight="1" spans="1:2">
      <c r="A4396" s="64"/>
      <c r="B4396" s="68"/>
    </row>
    <row r="4397" customHeight="1" spans="1:2">
      <c r="A4397" s="64"/>
      <c r="B4397" s="68"/>
    </row>
    <row r="4398" customHeight="1" spans="1:2">
      <c r="A4398" s="64"/>
      <c r="B4398" s="68"/>
    </row>
    <row r="4399" customHeight="1" spans="1:2">
      <c r="A4399" s="64"/>
      <c r="B4399" s="68"/>
    </row>
    <row r="4400" customHeight="1" spans="1:2">
      <c r="A4400" s="64"/>
      <c r="B4400" s="68"/>
    </row>
    <row r="4401" customHeight="1" spans="1:2">
      <c r="A4401" s="64"/>
      <c r="B4401" s="68"/>
    </row>
    <row r="4402" customHeight="1" spans="1:2">
      <c r="A4402" s="64"/>
      <c r="B4402" s="68"/>
    </row>
    <row r="4403" customHeight="1" spans="1:2">
      <c r="A4403" s="64"/>
      <c r="B4403" s="68"/>
    </row>
    <row r="4404" customHeight="1" spans="1:2">
      <c r="A4404" s="64"/>
      <c r="B4404" s="68"/>
    </row>
    <row r="4405" customHeight="1" spans="1:2">
      <c r="A4405" s="64"/>
      <c r="B4405" s="68"/>
    </row>
    <row r="4406" customHeight="1" spans="1:2">
      <c r="A4406" s="64"/>
      <c r="B4406" s="68"/>
    </row>
    <row r="4407" customHeight="1" spans="1:2">
      <c r="A4407" s="64"/>
      <c r="B4407" s="68"/>
    </row>
    <row r="4408" customHeight="1" spans="1:2">
      <c r="A4408" s="64"/>
      <c r="B4408" s="68"/>
    </row>
    <row r="4409" customHeight="1" spans="1:2">
      <c r="A4409" s="64"/>
      <c r="B4409" s="68"/>
    </row>
    <row r="4410" customHeight="1" spans="1:2">
      <c r="A4410" s="64"/>
      <c r="B4410" s="68"/>
    </row>
    <row r="4411" customHeight="1" spans="1:2">
      <c r="A4411" s="64"/>
      <c r="B4411" s="68"/>
    </row>
    <row r="4412" customHeight="1" spans="1:2">
      <c r="A4412" s="64"/>
      <c r="B4412" s="68"/>
    </row>
    <row r="4413" customHeight="1" spans="1:2">
      <c r="A4413" s="64"/>
      <c r="B4413" s="68"/>
    </row>
    <row r="4414" customHeight="1" spans="1:2">
      <c r="A4414" s="64"/>
      <c r="B4414" s="68"/>
    </row>
    <row r="4415" customHeight="1" spans="1:2">
      <c r="A4415" s="64"/>
      <c r="B4415" s="68"/>
    </row>
    <row r="4416" customHeight="1" spans="1:2">
      <c r="A4416" s="64"/>
      <c r="B4416" s="68"/>
    </row>
    <row r="4417" customHeight="1" spans="1:2">
      <c r="A4417" s="64"/>
      <c r="B4417" s="68"/>
    </row>
    <row r="4418" customHeight="1" spans="1:2">
      <c r="A4418" s="64"/>
      <c r="B4418" s="68"/>
    </row>
    <row r="4419" customHeight="1" spans="1:2">
      <c r="A4419" s="64"/>
      <c r="B4419" s="68"/>
    </row>
    <row r="4420" customHeight="1" spans="1:2">
      <c r="A4420" s="64"/>
      <c r="B4420" s="68"/>
    </row>
    <row r="4421" customHeight="1" spans="1:2">
      <c r="A4421" s="64"/>
      <c r="B4421" s="68"/>
    </row>
    <row r="4422" customHeight="1" spans="1:2">
      <c r="A4422" s="64"/>
      <c r="B4422" s="68"/>
    </row>
    <row r="4423" customHeight="1" spans="1:2">
      <c r="A4423" s="64"/>
      <c r="B4423" s="68"/>
    </row>
    <row r="4424" customHeight="1" spans="1:2">
      <c r="A4424" s="64"/>
      <c r="B4424" s="68"/>
    </row>
    <row r="4425" customHeight="1" spans="1:2">
      <c r="A4425" s="64"/>
      <c r="B4425" s="68"/>
    </row>
    <row r="4426" customHeight="1" spans="1:2">
      <c r="A4426" s="64"/>
      <c r="B4426" s="68"/>
    </row>
    <row r="4427" customHeight="1" spans="1:2">
      <c r="A4427" s="64"/>
      <c r="B4427" s="68"/>
    </row>
    <row r="4428" customHeight="1" spans="1:2">
      <c r="A4428" s="64"/>
      <c r="B4428" s="68"/>
    </row>
    <row r="4429" customHeight="1" spans="1:2">
      <c r="A4429" s="64"/>
      <c r="B4429" s="68"/>
    </row>
    <row r="4430" customHeight="1" spans="1:2">
      <c r="A4430" s="64"/>
      <c r="B4430" s="68"/>
    </row>
    <row r="4431" customHeight="1" spans="1:2">
      <c r="A4431" s="64"/>
      <c r="B4431" s="68"/>
    </row>
    <row r="4432" customHeight="1" spans="1:2">
      <c r="A4432" s="64"/>
      <c r="B4432" s="68"/>
    </row>
    <row r="4433" customHeight="1" spans="1:2">
      <c r="A4433" s="64"/>
      <c r="B4433" s="68"/>
    </row>
    <row r="4434" customHeight="1" spans="1:2">
      <c r="A4434" s="64"/>
      <c r="B4434" s="68"/>
    </row>
    <row r="4435" customHeight="1" spans="1:2">
      <c r="A4435" s="64"/>
      <c r="B4435" s="68"/>
    </row>
    <row r="4436" customHeight="1" spans="1:2">
      <c r="A4436" s="64"/>
      <c r="B4436" s="68"/>
    </row>
    <row r="4437" customHeight="1" spans="1:2">
      <c r="A4437" s="64"/>
      <c r="B4437" s="68"/>
    </row>
    <row r="4438" customHeight="1" spans="1:2">
      <c r="A4438" s="64"/>
      <c r="B4438" s="68"/>
    </row>
    <row r="4439" customHeight="1" spans="1:2">
      <c r="A4439" s="64"/>
      <c r="B4439" s="68"/>
    </row>
    <row r="4440" customHeight="1" spans="1:2">
      <c r="A4440" s="64"/>
      <c r="B4440" s="68"/>
    </row>
    <row r="4441" customHeight="1" spans="1:2">
      <c r="A4441" s="64"/>
      <c r="B4441" s="68"/>
    </row>
    <row r="4442" customHeight="1" spans="1:2">
      <c r="A4442" s="64"/>
      <c r="B4442" s="68"/>
    </row>
    <row r="4443" customHeight="1" spans="1:2">
      <c r="A4443" s="64"/>
      <c r="B4443" s="68"/>
    </row>
    <row r="4444" customHeight="1" spans="1:2">
      <c r="A4444" s="64"/>
      <c r="B4444" s="68"/>
    </row>
    <row r="4445" customHeight="1" spans="1:2">
      <c r="A4445" s="64"/>
      <c r="B4445" s="68"/>
    </row>
    <row r="4446" customHeight="1" spans="1:2">
      <c r="A4446" s="64"/>
      <c r="B4446" s="68"/>
    </row>
    <row r="4447" customHeight="1" spans="1:2">
      <c r="A4447" s="64"/>
      <c r="B4447" s="68"/>
    </row>
    <row r="4448" customHeight="1" spans="1:2">
      <c r="A4448" s="64"/>
      <c r="B4448" s="68"/>
    </row>
    <row r="4449" customHeight="1" spans="1:2">
      <c r="A4449" s="64"/>
      <c r="B4449" s="68"/>
    </row>
    <row r="4450" customHeight="1" spans="1:2">
      <c r="A4450" s="64"/>
      <c r="B4450" s="68"/>
    </row>
    <row r="4451" customHeight="1" spans="1:2">
      <c r="A4451" s="64"/>
      <c r="B4451" s="68"/>
    </row>
    <row r="4452" customHeight="1" spans="1:2">
      <c r="A4452" s="64"/>
      <c r="B4452" s="68"/>
    </row>
    <row r="4453" customHeight="1" spans="1:2">
      <c r="A4453" s="64"/>
      <c r="B4453" s="68"/>
    </row>
    <row r="4454" customHeight="1" spans="1:2">
      <c r="A4454" s="64"/>
      <c r="B4454" s="68"/>
    </row>
    <row r="4455" customHeight="1" spans="1:2">
      <c r="A4455" s="64"/>
      <c r="B4455" s="68"/>
    </row>
    <row r="4456" customHeight="1" spans="1:2">
      <c r="A4456" s="64"/>
      <c r="B4456" s="68"/>
    </row>
    <row r="4457" customHeight="1" spans="1:2">
      <c r="A4457" s="64"/>
      <c r="B4457" s="68"/>
    </row>
    <row r="4458" customHeight="1" spans="1:2">
      <c r="A4458" s="64"/>
      <c r="B4458" s="68"/>
    </row>
    <row r="4459" customHeight="1" spans="1:2">
      <c r="A4459" s="64"/>
      <c r="B4459" s="68"/>
    </row>
    <row r="4460" customHeight="1" spans="1:2">
      <c r="A4460" s="64"/>
      <c r="B4460" s="68"/>
    </row>
    <row r="4461" customHeight="1" spans="1:2">
      <c r="A4461" s="64"/>
      <c r="B4461" s="68"/>
    </row>
    <row r="4462" customHeight="1" spans="1:2">
      <c r="A4462" s="64"/>
      <c r="B4462" s="68"/>
    </row>
    <row r="4463" customHeight="1" spans="1:2">
      <c r="A4463" s="64"/>
      <c r="B4463" s="68"/>
    </row>
    <row r="4464" customHeight="1" spans="1:2">
      <c r="A4464" s="64"/>
      <c r="B4464" s="68"/>
    </row>
    <row r="4465" customHeight="1" spans="1:2">
      <c r="A4465" s="64"/>
      <c r="B4465" s="68"/>
    </row>
    <row r="4466" customHeight="1" spans="1:2">
      <c r="A4466" s="64"/>
      <c r="B4466" s="68"/>
    </row>
    <row r="4467" customHeight="1" spans="1:2">
      <c r="A4467" s="64"/>
      <c r="B4467" s="68"/>
    </row>
    <row r="4468" customHeight="1" spans="1:2">
      <c r="A4468" s="64"/>
      <c r="B4468" s="68"/>
    </row>
    <row r="4469" customHeight="1" spans="1:2">
      <c r="A4469" s="64"/>
      <c r="B4469" s="68"/>
    </row>
    <row r="4470" customHeight="1" spans="1:2">
      <c r="A4470" s="64"/>
      <c r="B4470" s="68"/>
    </row>
    <row r="4471" customHeight="1" spans="1:2">
      <c r="A4471" s="64"/>
      <c r="B4471" s="68"/>
    </row>
    <row r="4472" customHeight="1" spans="1:2">
      <c r="A4472" s="64"/>
      <c r="B4472" s="68"/>
    </row>
    <row r="4473" customHeight="1" spans="1:2">
      <c r="A4473" s="64"/>
      <c r="B4473" s="68"/>
    </row>
    <row r="4474" customHeight="1" spans="1:2">
      <c r="A4474" s="64"/>
      <c r="B4474" s="68"/>
    </row>
    <row r="4475" customHeight="1" spans="1:2">
      <c r="A4475" s="64"/>
      <c r="B4475" s="68"/>
    </row>
    <row r="4476" customHeight="1" spans="1:2">
      <c r="A4476" s="64"/>
      <c r="B4476" s="68"/>
    </row>
    <row r="4477" customHeight="1" spans="1:2">
      <c r="A4477" s="64"/>
      <c r="B4477" s="68"/>
    </row>
    <row r="4478" customHeight="1" spans="1:2">
      <c r="A4478" s="64"/>
      <c r="B4478" s="68"/>
    </row>
    <row r="4479" customHeight="1" spans="1:2">
      <c r="A4479" s="64"/>
      <c r="B4479" s="68"/>
    </row>
    <row r="4480" customHeight="1" spans="1:2">
      <c r="A4480" s="64"/>
      <c r="B4480" s="68"/>
    </row>
    <row r="4481" customHeight="1" spans="1:2">
      <c r="A4481" s="64"/>
      <c r="B4481" s="68"/>
    </row>
    <row r="4482" customHeight="1" spans="1:2">
      <c r="A4482" s="64"/>
      <c r="B4482" s="68"/>
    </row>
    <row r="4483" customHeight="1" spans="1:2">
      <c r="A4483" s="64"/>
      <c r="B4483" s="68"/>
    </row>
    <row r="4484" customHeight="1" spans="1:2">
      <c r="A4484" s="64"/>
      <c r="B4484" s="68"/>
    </row>
    <row r="4485" customHeight="1" spans="1:2">
      <c r="A4485" s="64"/>
      <c r="B4485" s="68"/>
    </row>
    <row r="4486" customHeight="1" spans="1:2">
      <c r="A4486" s="64"/>
      <c r="B4486" s="68"/>
    </row>
    <row r="4487" customHeight="1" spans="1:2">
      <c r="A4487" s="64"/>
      <c r="B4487" s="68"/>
    </row>
    <row r="4488" customHeight="1" spans="1:2">
      <c r="A4488" s="64"/>
      <c r="B4488" s="68"/>
    </row>
    <row r="4489" customHeight="1" spans="1:2">
      <c r="A4489" s="64"/>
      <c r="B4489" s="68"/>
    </row>
    <row r="4490" customHeight="1" spans="1:2">
      <c r="A4490" s="64"/>
      <c r="B4490" s="68"/>
    </row>
    <row r="4491" customHeight="1" spans="1:2">
      <c r="A4491" s="64"/>
      <c r="B4491" s="68"/>
    </row>
    <row r="4492" customHeight="1" spans="1:2">
      <c r="A4492" s="64"/>
      <c r="B4492" s="68"/>
    </row>
    <row r="4493" customHeight="1" spans="1:2">
      <c r="A4493" s="64"/>
      <c r="B4493" s="68"/>
    </row>
    <row r="4494" customHeight="1" spans="1:2">
      <c r="A4494" s="64"/>
      <c r="B4494" s="68"/>
    </row>
    <row r="4495" customHeight="1" spans="1:2">
      <c r="A4495" s="64"/>
      <c r="B4495" s="68"/>
    </row>
    <row r="4496" customHeight="1" spans="1:2">
      <c r="A4496" s="64"/>
      <c r="B4496" s="68"/>
    </row>
    <row r="4497" customHeight="1" spans="1:2">
      <c r="A4497" s="64"/>
      <c r="B4497" s="68"/>
    </row>
    <row r="4498" customHeight="1" spans="1:2">
      <c r="A4498" s="64"/>
      <c r="B4498" s="68"/>
    </row>
    <row r="4499" customHeight="1" spans="1:2">
      <c r="A4499" s="64"/>
      <c r="B4499" s="68"/>
    </row>
    <row r="4500" customHeight="1" spans="1:2">
      <c r="A4500" s="64"/>
      <c r="B4500" s="68"/>
    </row>
    <row r="4501" customHeight="1" spans="1:2">
      <c r="A4501" s="64"/>
      <c r="B4501" s="68"/>
    </row>
    <row r="4502" customHeight="1" spans="1:2">
      <c r="A4502" s="64"/>
      <c r="B4502" s="68"/>
    </row>
    <row r="4503" customHeight="1" spans="1:2">
      <c r="A4503" s="64"/>
      <c r="B4503" s="68"/>
    </row>
    <row r="4504" customHeight="1" spans="1:2">
      <c r="A4504" s="64"/>
      <c r="B4504" s="68"/>
    </row>
    <row r="4505" customHeight="1" spans="1:2">
      <c r="A4505" s="64"/>
      <c r="B4505" s="68"/>
    </row>
    <row r="4506" customHeight="1" spans="1:2">
      <c r="A4506" s="64"/>
      <c r="B4506" s="68"/>
    </row>
    <row r="4507" customHeight="1" spans="1:2">
      <c r="A4507" s="64"/>
      <c r="B4507" s="68"/>
    </row>
    <row r="4508" customHeight="1" spans="1:2">
      <c r="A4508" s="64"/>
      <c r="B4508" s="68"/>
    </row>
    <row r="4509" customHeight="1" spans="1:2">
      <c r="A4509" s="64"/>
      <c r="B4509" s="68"/>
    </row>
    <row r="4510" customHeight="1" spans="1:2">
      <c r="A4510" s="64"/>
      <c r="B4510" s="68"/>
    </row>
    <row r="4511" customHeight="1" spans="1:2">
      <c r="A4511" s="64"/>
      <c r="B4511" s="68"/>
    </row>
    <row r="4512" customHeight="1" spans="1:2">
      <c r="A4512" s="64"/>
      <c r="B4512" s="68"/>
    </row>
    <row r="4513" customHeight="1" spans="1:2">
      <c r="A4513" s="64"/>
      <c r="B4513" s="68"/>
    </row>
    <row r="4514" customHeight="1" spans="1:2">
      <c r="A4514" s="64"/>
      <c r="B4514" s="68"/>
    </row>
    <row r="4515" customHeight="1" spans="1:2">
      <c r="A4515" s="64"/>
      <c r="B4515" s="68"/>
    </row>
    <row r="4516" customHeight="1" spans="1:2">
      <c r="A4516" s="64"/>
      <c r="B4516" s="68"/>
    </row>
    <row r="4517" customHeight="1" spans="1:2">
      <c r="A4517" s="64"/>
      <c r="B4517" s="68"/>
    </row>
    <row r="4518" customHeight="1" spans="1:2">
      <c r="A4518" s="64"/>
      <c r="B4518" s="68"/>
    </row>
    <row r="4519" customHeight="1" spans="1:2">
      <c r="A4519" s="64"/>
      <c r="B4519" s="68"/>
    </row>
    <row r="4520" customHeight="1" spans="1:2">
      <c r="A4520" s="64"/>
      <c r="B4520" s="68"/>
    </row>
    <row r="4521" customHeight="1" spans="1:2">
      <c r="A4521" s="64"/>
      <c r="B4521" s="68"/>
    </row>
    <row r="4522" customHeight="1" spans="1:2">
      <c r="A4522" s="64"/>
      <c r="B4522" s="68"/>
    </row>
    <row r="4523" customHeight="1" spans="1:2">
      <c r="A4523" s="64"/>
      <c r="B4523" s="68"/>
    </row>
    <row r="4524" customHeight="1" spans="1:2">
      <c r="A4524" s="64"/>
      <c r="B4524" s="68"/>
    </row>
    <row r="4525" customHeight="1" spans="1:2">
      <c r="A4525" s="64"/>
      <c r="B4525" s="68"/>
    </row>
    <row r="4526" customHeight="1" spans="1:2">
      <c r="A4526" s="64"/>
      <c r="B4526" s="68"/>
    </row>
    <row r="4527" customHeight="1" spans="1:2">
      <c r="A4527" s="64"/>
      <c r="B4527" s="68"/>
    </row>
    <row r="4528" customHeight="1" spans="1:2">
      <c r="A4528" s="64"/>
      <c r="B4528" s="68"/>
    </row>
    <row r="4529" customHeight="1" spans="1:2">
      <c r="A4529" s="64"/>
      <c r="B4529" s="68"/>
    </row>
    <row r="4530" customHeight="1" spans="1:2">
      <c r="A4530" s="64"/>
      <c r="B4530" s="68"/>
    </row>
    <row r="4531" customHeight="1" spans="1:2">
      <c r="A4531" s="64"/>
      <c r="B4531" s="68"/>
    </row>
    <row r="4532" customHeight="1" spans="1:2">
      <c r="A4532" s="64"/>
      <c r="B4532" s="68"/>
    </row>
    <row r="4533" customHeight="1" spans="1:2">
      <c r="A4533" s="64"/>
      <c r="B4533" s="68"/>
    </row>
    <row r="4534" customHeight="1" spans="1:2">
      <c r="A4534" s="64"/>
      <c r="B4534" s="68"/>
    </row>
    <row r="4535" customHeight="1" spans="1:2">
      <c r="A4535" s="64"/>
      <c r="B4535" s="68"/>
    </row>
    <row r="4536" customHeight="1" spans="1:2">
      <c r="A4536" s="64"/>
      <c r="B4536" s="68"/>
    </row>
    <row r="4537" customHeight="1" spans="1:2">
      <c r="A4537" s="64"/>
      <c r="B4537" s="68"/>
    </row>
    <row r="4538" customHeight="1" spans="1:2">
      <c r="A4538" s="64"/>
      <c r="B4538" s="68"/>
    </row>
    <row r="4539" customHeight="1" spans="1:2">
      <c r="A4539" s="64"/>
      <c r="B4539" s="68"/>
    </row>
    <row r="4540" customHeight="1" spans="1:2">
      <c r="A4540" s="64"/>
      <c r="B4540" s="68"/>
    </row>
    <row r="4541" customHeight="1" spans="1:2">
      <c r="A4541" s="64"/>
      <c r="B4541" s="68"/>
    </row>
    <row r="4542" customHeight="1" spans="1:2">
      <c r="A4542" s="64"/>
      <c r="B4542" s="68"/>
    </row>
    <row r="4543" customHeight="1" spans="1:2">
      <c r="A4543" s="64"/>
      <c r="B4543" s="68"/>
    </row>
    <row r="4544" customHeight="1" spans="1:2">
      <c r="A4544" s="64"/>
      <c r="B4544" s="68"/>
    </row>
    <row r="4545" customHeight="1" spans="1:2">
      <c r="A4545" s="64"/>
      <c r="B4545" s="68"/>
    </row>
    <row r="4546" customHeight="1" spans="1:2">
      <c r="A4546" s="64"/>
      <c r="B4546" s="68"/>
    </row>
    <row r="4547" customHeight="1" spans="1:2">
      <c r="A4547" s="64"/>
      <c r="B4547" s="68"/>
    </row>
    <row r="4548" customHeight="1" spans="1:2">
      <c r="A4548" s="64"/>
      <c r="B4548" s="68"/>
    </row>
    <row r="4549" customHeight="1" spans="1:2">
      <c r="A4549" s="64"/>
      <c r="B4549" s="68"/>
    </row>
    <row r="4550" customHeight="1" spans="1:2">
      <c r="A4550" s="64"/>
      <c r="B4550" s="68"/>
    </row>
    <row r="4551" customHeight="1" spans="1:2">
      <c r="A4551" s="64"/>
      <c r="B4551" s="68"/>
    </row>
    <row r="4552" customHeight="1" spans="1:2">
      <c r="A4552" s="64"/>
      <c r="B4552" s="68"/>
    </row>
    <row r="4553" customHeight="1" spans="1:2">
      <c r="A4553" s="64"/>
      <c r="B4553" s="68"/>
    </row>
    <row r="4554" customHeight="1" spans="1:2">
      <c r="A4554" s="64"/>
      <c r="B4554" s="68"/>
    </row>
    <row r="4555" customHeight="1" spans="1:2">
      <c r="A4555" s="64"/>
      <c r="B4555" s="68"/>
    </row>
    <row r="4556" customHeight="1" spans="1:2">
      <c r="A4556" s="64"/>
      <c r="B4556" s="68"/>
    </row>
    <row r="4557" customHeight="1" spans="1:2">
      <c r="A4557" s="64"/>
      <c r="B4557" s="68"/>
    </row>
    <row r="4558" customHeight="1" spans="1:2">
      <c r="A4558" s="64"/>
      <c r="B4558" s="68"/>
    </row>
    <row r="4559" customHeight="1" spans="1:2">
      <c r="A4559" s="64"/>
      <c r="B4559" s="68"/>
    </row>
    <row r="4560" customHeight="1" spans="1:2">
      <c r="A4560" s="64"/>
      <c r="B4560" s="68"/>
    </row>
    <row r="4561" customHeight="1" spans="1:2">
      <c r="A4561" s="64"/>
      <c r="B4561" s="68"/>
    </row>
    <row r="4562" customHeight="1" spans="1:2">
      <c r="A4562" s="64"/>
      <c r="B4562" s="68"/>
    </row>
    <row r="4563" customHeight="1" spans="1:2">
      <c r="A4563" s="64"/>
      <c r="B4563" s="68"/>
    </row>
    <row r="4564" customHeight="1" spans="1:2">
      <c r="A4564" s="64"/>
      <c r="B4564" s="68"/>
    </row>
    <row r="4565" customHeight="1" spans="1:2">
      <c r="A4565" s="64"/>
      <c r="B4565" s="68"/>
    </row>
    <row r="4566" customHeight="1" spans="1:2">
      <c r="A4566" s="64"/>
      <c r="B4566" s="68"/>
    </row>
    <row r="4567" customHeight="1" spans="1:2">
      <c r="A4567" s="64"/>
      <c r="B4567" s="68"/>
    </row>
    <row r="4568" customHeight="1" spans="1:2">
      <c r="A4568" s="64"/>
      <c r="B4568" s="68"/>
    </row>
    <row r="4569" customHeight="1" spans="1:2">
      <c r="A4569" s="64"/>
      <c r="B4569" s="68"/>
    </row>
    <row r="4570" customHeight="1" spans="1:2">
      <c r="A4570" s="64"/>
      <c r="B4570" s="68"/>
    </row>
    <row r="4571" customHeight="1" spans="1:2">
      <c r="A4571" s="64"/>
      <c r="B4571" s="68"/>
    </row>
    <row r="4572" customHeight="1" spans="1:2">
      <c r="A4572" s="64"/>
      <c r="B4572" s="68"/>
    </row>
    <row r="4573" customHeight="1" spans="1:2">
      <c r="A4573" s="64"/>
      <c r="B4573" s="68"/>
    </row>
    <row r="4574" customHeight="1" spans="1:2">
      <c r="A4574" s="64"/>
      <c r="B4574" s="68"/>
    </row>
    <row r="4575" customHeight="1" spans="1:2">
      <c r="A4575" s="64"/>
      <c r="B4575" s="68"/>
    </row>
    <row r="4576" customHeight="1" spans="1:2">
      <c r="A4576" s="64"/>
      <c r="B4576" s="68"/>
    </row>
    <row r="4577" customHeight="1" spans="1:2">
      <c r="A4577" s="64"/>
      <c r="B4577" s="68"/>
    </row>
    <row r="4578" customHeight="1" spans="1:2">
      <c r="A4578" s="64"/>
      <c r="B4578" s="68"/>
    </row>
    <row r="4579" customHeight="1" spans="1:2">
      <c r="A4579" s="64"/>
      <c r="B4579" s="68"/>
    </row>
    <row r="4580" customHeight="1" spans="1:2">
      <c r="A4580" s="64"/>
      <c r="B4580" s="68"/>
    </row>
    <row r="4581" customHeight="1" spans="1:2">
      <c r="A4581" s="64"/>
      <c r="B4581" s="68"/>
    </row>
    <row r="4582" customHeight="1" spans="1:2">
      <c r="A4582" s="64"/>
      <c r="B4582" s="68"/>
    </row>
    <row r="4583" customHeight="1" spans="1:2">
      <c r="A4583" s="64"/>
      <c r="B4583" s="68"/>
    </row>
    <row r="4584" customHeight="1" spans="1:2">
      <c r="A4584" s="64"/>
      <c r="B4584" s="68"/>
    </row>
    <row r="4585" customHeight="1" spans="1:2">
      <c r="A4585" s="64"/>
      <c r="B4585" s="68"/>
    </row>
    <row r="4586" customHeight="1" spans="1:2">
      <c r="A4586" s="64"/>
      <c r="B4586" s="68"/>
    </row>
    <row r="4587" customHeight="1" spans="1:2">
      <c r="A4587" s="64"/>
      <c r="B4587" s="68"/>
    </row>
    <row r="4588" customHeight="1" spans="1:2">
      <c r="A4588" s="64"/>
      <c r="B4588" s="68"/>
    </row>
    <row r="4589" customHeight="1" spans="1:2">
      <c r="A4589" s="64"/>
      <c r="B4589" s="68"/>
    </row>
    <row r="4590" customHeight="1" spans="1:2">
      <c r="A4590" s="64"/>
      <c r="B4590" s="68"/>
    </row>
    <row r="4591" customHeight="1" spans="1:2">
      <c r="A4591" s="64"/>
      <c r="B4591" s="68"/>
    </row>
    <row r="4592" customHeight="1" spans="1:2">
      <c r="A4592" s="64"/>
      <c r="B4592" s="68"/>
    </row>
    <row r="4593" customHeight="1" spans="1:2">
      <c r="A4593" s="64"/>
      <c r="B4593" s="68"/>
    </row>
    <row r="4594" customHeight="1" spans="1:2">
      <c r="A4594" s="64"/>
      <c r="B4594" s="68"/>
    </row>
    <row r="4595" customHeight="1" spans="1:2">
      <c r="A4595" s="64"/>
      <c r="B4595" s="68"/>
    </row>
    <row r="4596" customHeight="1" spans="1:2">
      <c r="A4596" s="64"/>
      <c r="B4596" s="68"/>
    </row>
    <row r="4597" customHeight="1" spans="1:2">
      <c r="A4597" s="64"/>
      <c r="B4597" s="68"/>
    </row>
    <row r="4598" customHeight="1" spans="1:2">
      <c r="A4598" s="64"/>
      <c r="B4598" s="68"/>
    </row>
    <row r="4599" customHeight="1" spans="1:2">
      <c r="A4599" s="64"/>
      <c r="B4599" s="68"/>
    </row>
    <row r="4600" customHeight="1" spans="1:2">
      <c r="A4600" s="64"/>
      <c r="B4600" s="68"/>
    </row>
    <row r="4601" customHeight="1" spans="1:2">
      <c r="A4601" s="64"/>
      <c r="B4601" s="68"/>
    </row>
    <row r="4602" customHeight="1" spans="1:2">
      <c r="A4602" s="64"/>
      <c r="B4602" s="68"/>
    </row>
    <row r="4603" customHeight="1" spans="1:2">
      <c r="A4603" s="64"/>
      <c r="B4603" s="68"/>
    </row>
    <row r="4604" customHeight="1" spans="1:2">
      <c r="A4604" s="64"/>
      <c r="B4604" s="68"/>
    </row>
    <row r="4605" customHeight="1" spans="1:2">
      <c r="A4605" s="64"/>
      <c r="B4605" s="68"/>
    </row>
    <row r="4606" customHeight="1" spans="1:2">
      <c r="A4606" s="64"/>
      <c r="B4606" s="68"/>
    </row>
    <row r="4607" customHeight="1" spans="1:2">
      <c r="A4607" s="64"/>
      <c r="B4607" s="68"/>
    </row>
    <row r="4608" customHeight="1" spans="1:2">
      <c r="A4608" s="64"/>
      <c r="B4608" s="68"/>
    </row>
    <row r="4609" customHeight="1" spans="1:2">
      <c r="A4609" s="64"/>
      <c r="B4609" s="68"/>
    </row>
    <row r="4610" customHeight="1" spans="1:2">
      <c r="A4610" s="64"/>
      <c r="B4610" s="68"/>
    </row>
    <row r="4611" customHeight="1" spans="1:2">
      <c r="A4611" s="64"/>
      <c r="B4611" s="68"/>
    </row>
    <row r="4612" customHeight="1" spans="1:2">
      <c r="A4612" s="64"/>
      <c r="B4612" s="68"/>
    </row>
    <row r="4613" customHeight="1" spans="1:2">
      <c r="A4613" s="64"/>
      <c r="B4613" s="68"/>
    </row>
    <row r="4614" customHeight="1" spans="1:2">
      <c r="A4614" s="64"/>
      <c r="B4614" s="68"/>
    </row>
    <row r="4615" customHeight="1" spans="1:2">
      <c r="A4615" s="64"/>
      <c r="B4615" s="68"/>
    </row>
    <row r="4616" customHeight="1" spans="1:2">
      <c r="A4616" s="64"/>
      <c r="B4616" s="68"/>
    </row>
    <row r="4617" customHeight="1" spans="1:2">
      <c r="A4617" s="64"/>
      <c r="B4617" s="68"/>
    </row>
    <row r="4618" customHeight="1" spans="1:2">
      <c r="A4618" s="64"/>
      <c r="B4618" s="68"/>
    </row>
    <row r="4619" customHeight="1" spans="1:2">
      <c r="A4619" s="64"/>
      <c r="B4619" s="68"/>
    </row>
    <row r="4620" customHeight="1" spans="1:2">
      <c r="A4620" s="64"/>
      <c r="B4620" s="68"/>
    </row>
    <row r="4621" customHeight="1" spans="1:2">
      <c r="A4621" s="64"/>
      <c r="B4621" s="68"/>
    </row>
    <row r="4622" customHeight="1" spans="1:2">
      <c r="A4622" s="64"/>
      <c r="B4622" s="68"/>
    </row>
    <row r="4623" customHeight="1" spans="1:2">
      <c r="A4623" s="64"/>
      <c r="B4623" s="68"/>
    </row>
    <row r="4624" customHeight="1" spans="1:2">
      <c r="A4624" s="64"/>
      <c r="B4624" s="68"/>
    </row>
    <row r="4625" customHeight="1" spans="1:2">
      <c r="A4625" s="64"/>
      <c r="B4625" s="68"/>
    </row>
    <row r="4626" customHeight="1" spans="1:2">
      <c r="A4626" s="64"/>
      <c r="B4626" s="68"/>
    </row>
    <row r="4627" customHeight="1" spans="1:2">
      <c r="A4627" s="64"/>
      <c r="B4627" s="68"/>
    </row>
    <row r="4628" customHeight="1" spans="1:2">
      <c r="A4628" s="64"/>
      <c r="B4628" s="68"/>
    </row>
    <row r="4629" customHeight="1" spans="1:2">
      <c r="A4629" s="64"/>
      <c r="B4629" s="68"/>
    </row>
    <row r="4630" customHeight="1" spans="1:2">
      <c r="A4630" s="64"/>
      <c r="B4630" s="68"/>
    </row>
    <row r="4631" customHeight="1" spans="1:2">
      <c r="A4631" s="64"/>
      <c r="B4631" s="68"/>
    </row>
    <row r="4632" customHeight="1" spans="1:2">
      <c r="A4632" s="64"/>
      <c r="B4632" s="68"/>
    </row>
    <row r="4633" customHeight="1" spans="1:2">
      <c r="A4633" s="64"/>
      <c r="B4633" s="68"/>
    </row>
    <row r="4634" customHeight="1" spans="1:2">
      <c r="A4634" s="64"/>
      <c r="B4634" s="68"/>
    </row>
    <row r="4635" customHeight="1" spans="1:2">
      <c r="A4635" s="64"/>
      <c r="B4635" s="68"/>
    </row>
    <row r="4636" customHeight="1" spans="1:2">
      <c r="A4636" s="64"/>
      <c r="B4636" s="68"/>
    </row>
    <row r="4637" customHeight="1" spans="1:2">
      <c r="A4637" s="64"/>
      <c r="B4637" s="68"/>
    </row>
    <row r="4638" customHeight="1" spans="1:2">
      <c r="A4638" s="64"/>
      <c r="B4638" s="68"/>
    </row>
    <row r="4639" customHeight="1" spans="1:2">
      <c r="A4639" s="64"/>
      <c r="B4639" s="68"/>
    </row>
    <row r="4640" customHeight="1" spans="1:2">
      <c r="A4640" s="64"/>
      <c r="B4640" s="68"/>
    </row>
    <row r="4641" customHeight="1" spans="1:2">
      <c r="A4641" s="64"/>
      <c r="B4641" s="68"/>
    </row>
    <row r="4642" customHeight="1" spans="1:2">
      <c r="A4642" s="64"/>
      <c r="B4642" s="68"/>
    </row>
    <row r="4643" customHeight="1" spans="1:2">
      <c r="A4643" s="64"/>
      <c r="B4643" s="68"/>
    </row>
    <row r="4644" customHeight="1" spans="1:2">
      <c r="A4644" s="64"/>
      <c r="B4644" s="68"/>
    </row>
    <row r="4645" customHeight="1" spans="1:2">
      <c r="A4645" s="64"/>
      <c r="B4645" s="68"/>
    </row>
    <row r="4646" customHeight="1" spans="1:2">
      <c r="A4646" s="64"/>
      <c r="B4646" s="68"/>
    </row>
    <row r="4647" customHeight="1" spans="1:2">
      <c r="A4647" s="64"/>
      <c r="B4647" s="68"/>
    </row>
    <row r="4648" customHeight="1" spans="1:2">
      <c r="A4648" s="64"/>
      <c r="B4648" s="68"/>
    </row>
    <row r="4649" customHeight="1" spans="1:2">
      <c r="A4649" s="64"/>
      <c r="B4649" s="68"/>
    </row>
    <row r="4650" customHeight="1" spans="1:2">
      <c r="A4650" s="64"/>
      <c r="B4650" s="68"/>
    </row>
    <row r="4651" customHeight="1" spans="1:2">
      <c r="A4651" s="64"/>
      <c r="B4651" s="68"/>
    </row>
    <row r="4652" customHeight="1" spans="1:2">
      <c r="A4652" s="64"/>
      <c r="B4652" s="68"/>
    </row>
    <row r="4653" customHeight="1" spans="1:2">
      <c r="A4653" s="64"/>
      <c r="B4653" s="68"/>
    </row>
    <row r="4654" customHeight="1" spans="1:2">
      <c r="A4654" s="64"/>
      <c r="B4654" s="68"/>
    </row>
    <row r="4655" customHeight="1" spans="1:2">
      <c r="A4655" s="64"/>
      <c r="B4655" s="68"/>
    </row>
    <row r="4656" customHeight="1" spans="1:2">
      <c r="A4656" s="64"/>
      <c r="B4656" s="68"/>
    </row>
    <row r="4657" customHeight="1" spans="1:2">
      <c r="A4657" s="64"/>
      <c r="B4657" s="68"/>
    </row>
    <row r="4658" customHeight="1" spans="1:2">
      <c r="A4658" s="64"/>
      <c r="B4658" s="68"/>
    </row>
    <row r="4659" customHeight="1" spans="1:2">
      <c r="A4659" s="64"/>
      <c r="B4659" s="68"/>
    </row>
    <row r="4660" customHeight="1" spans="1:2">
      <c r="A4660" s="64"/>
      <c r="B4660" s="68"/>
    </row>
    <row r="4661" customHeight="1" spans="1:2">
      <c r="A4661" s="64"/>
      <c r="B4661" s="68"/>
    </row>
    <row r="4662" customHeight="1" spans="1:2">
      <c r="A4662" s="64"/>
      <c r="B4662" s="68"/>
    </row>
    <row r="4663" customHeight="1" spans="1:2">
      <c r="A4663" s="64"/>
      <c r="B4663" s="68"/>
    </row>
    <row r="4664" customHeight="1" spans="1:2">
      <c r="A4664" s="64"/>
      <c r="B4664" s="68"/>
    </row>
    <row r="4665" customHeight="1" spans="1:2">
      <c r="A4665" s="64"/>
      <c r="B4665" s="68"/>
    </row>
    <row r="4666" customHeight="1" spans="1:2">
      <c r="A4666" s="64"/>
      <c r="B4666" s="68"/>
    </row>
    <row r="4667" customHeight="1" spans="1:2">
      <c r="A4667" s="64"/>
      <c r="B4667" s="68"/>
    </row>
    <row r="4668" customHeight="1" spans="1:2">
      <c r="A4668" s="64"/>
      <c r="B4668" s="68"/>
    </row>
    <row r="4669" customHeight="1" spans="1:2">
      <c r="A4669" s="64"/>
      <c r="B4669" s="68"/>
    </row>
    <row r="4670" customHeight="1" spans="1:2">
      <c r="A4670" s="64"/>
      <c r="B4670" s="68"/>
    </row>
    <row r="4671" customHeight="1" spans="1:2">
      <c r="A4671" s="64"/>
      <c r="B4671" s="68"/>
    </row>
    <row r="4672" customHeight="1" spans="1:2">
      <c r="A4672" s="64"/>
      <c r="B4672" s="68"/>
    </row>
    <row r="4673" customHeight="1" spans="1:2">
      <c r="A4673" s="64"/>
      <c r="B4673" s="68"/>
    </row>
    <row r="4674" customHeight="1" spans="1:2">
      <c r="A4674" s="64"/>
      <c r="B4674" s="68"/>
    </row>
    <row r="4675" customHeight="1" spans="1:2">
      <c r="A4675" s="64"/>
      <c r="B4675" s="68"/>
    </row>
    <row r="4676" customHeight="1" spans="1:2">
      <c r="A4676" s="64"/>
      <c r="B4676" s="68"/>
    </row>
    <row r="4677" customHeight="1" spans="1:2">
      <c r="A4677" s="64"/>
      <c r="B4677" s="68"/>
    </row>
    <row r="4678" customHeight="1" spans="1:2">
      <c r="A4678" s="64"/>
      <c r="B4678" s="68"/>
    </row>
    <row r="4679" customHeight="1" spans="1:2">
      <c r="A4679" s="64"/>
      <c r="B4679" s="68"/>
    </row>
    <row r="4680" customHeight="1" spans="1:2">
      <c r="A4680" s="64"/>
      <c r="B4680" s="68"/>
    </row>
    <row r="4681" customHeight="1" spans="1:2">
      <c r="A4681" s="64"/>
      <c r="B4681" s="68"/>
    </row>
    <row r="4682" customHeight="1" spans="1:2">
      <c r="A4682" s="64"/>
      <c r="B4682" s="68"/>
    </row>
    <row r="4683" customHeight="1" spans="1:2">
      <c r="A4683" s="64"/>
      <c r="B4683" s="68"/>
    </row>
    <row r="4684" customHeight="1" spans="1:2">
      <c r="A4684" s="64"/>
      <c r="B4684" s="68"/>
    </row>
    <row r="4685" customHeight="1" spans="1:2">
      <c r="A4685" s="64"/>
      <c r="B4685" s="68"/>
    </row>
    <row r="4686" customHeight="1" spans="1:2">
      <c r="A4686" s="64"/>
      <c r="B4686" s="68"/>
    </row>
    <row r="4687" customHeight="1" spans="1:2">
      <c r="A4687" s="64"/>
      <c r="B4687" s="68"/>
    </row>
    <row r="4688" customHeight="1" spans="1:2">
      <c r="A4688" s="64"/>
      <c r="B4688" s="68"/>
    </row>
    <row r="4689" customHeight="1" spans="1:2">
      <c r="A4689" s="64"/>
      <c r="B4689" s="68"/>
    </row>
    <row r="4690" customHeight="1" spans="1:2">
      <c r="A4690" s="64"/>
      <c r="B4690" s="68"/>
    </row>
    <row r="4691" customHeight="1" spans="1:2">
      <c r="A4691" s="64"/>
      <c r="B4691" s="68"/>
    </row>
    <row r="4692" customHeight="1" spans="1:2">
      <c r="A4692" s="64"/>
      <c r="B4692" s="68"/>
    </row>
    <row r="4693" customHeight="1" spans="1:2">
      <c r="A4693" s="64"/>
      <c r="B4693" s="68"/>
    </row>
    <row r="4694" customHeight="1" spans="1:2">
      <c r="A4694" s="64"/>
      <c r="B4694" s="68"/>
    </row>
    <row r="4695" customHeight="1" spans="1:2">
      <c r="A4695" s="64"/>
      <c r="B4695" s="68"/>
    </row>
    <row r="4696" customHeight="1" spans="1:2">
      <c r="A4696" s="64"/>
      <c r="B4696" s="68"/>
    </row>
    <row r="4697" customHeight="1" spans="1:2">
      <c r="A4697" s="64"/>
      <c r="B4697" s="68"/>
    </row>
    <row r="4698" customHeight="1" spans="1:2">
      <c r="A4698" s="64"/>
      <c r="B4698" s="68"/>
    </row>
    <row r="4699" customHeight="1" spans="1:2">
      <c r="A4699" s="64"/>
      <c r="B4699" s="68"/>
    </row>
    <row r="4700" customHeight="1" spans="1:2">
      <c r="A4700" s="64"/>
      <c r="B4700" s="68"/>
    </row>
    <row r="4701" customHeight="1" spans="1:2">
      <c r="A4701" s="64"/>
      <c r="B4701" s="68"/>
    </row>
    <row r="4702" customHeight="1" spans="1:2">
      <c r="A4702" s="64"/>
      <c r="B4702" s="68"/>
    </row>
    <row r="4703" customHeight="1" spans="1:2">
      <c r="A4703" s="64"/>
      <c r="B4703" s="68"/>
    </row>
    <row r="4704" customHeight="1" spans="1:2">
      <c r="A4704" s="64"/>
      <c r="B4704" s="68"/>
    </row>
    <row r="4705" customHeight="1" spans="1:2">
      <c r="A4705" s="64"/>
      <c r="B4705" s="68"/>
    </row>
    <row r="4706" customHeight="1" spans="1:2">
      <c r="A4706" s="64"/>
      <c r="B4706" s="68"/>
    </row>
    <row r="4707" customHeight="1" spans="1:2">
      <c r="A4707" s="64"/>
      <c r="B4707" s="68"/>
    </row>
    <row r="4708" customHeight="1" spans="1:2">
      <c r="A4708" s="64"/>
      <c r="B4708" s="68"/>
    </row>
    <row r="4709" customHeight="1" spans="1:2">
      <c r="A4709" s="64"/>
      <c r="B4709" s="68"/>
    </row>
    <row r="4710" customHeight="1" spans="1:2">
      <c r="A4710" s="64"/>
      <c r="B4710" s="68"/>
    </row>
    <row r="4711" customHeight="1" spans="1:2">
      <c r="A4711" s="64"/>
      <c r="B4711" s="68"/>
    </row>
    <row r="4712" customHeight="1" spans="1:2">
      <c r="A4712" s="64"/>
      <c r="B4712" s="68"/>
    </row>
    <row r="4713" customHeight="1" spans="1:2">
      <c r="A4713" s="64"/>
      <c r="B4713" s="68"/>
    </row>
    <row r="4714" customHeight="1" spans="1:2">
      <c r="A4714" s="64"/>
      <c r="B4714" s="68"/>
    </row>
    <row r="4715" customHeight="1" spans="1:2">
      <c r="A4715" s="64"/>
      <c r="B4715" s="68"/>
    </row>
    <row r="4716" customHeight="1" spans="1:2">
      <c r="A4716" s="64"/>
      <c r="B4716" s="68"/>
    </row>
    <row r="4717" customHeight="1" spans="1:2">
      <c r="A4717" s="64"/>
      <c r="B4717" s="68"/>
    </row>
    <row r="4718" customHeight="1" spans="1:2">
      <c r="A4718" s="64"/>
      <c r="B4718" s="68"/>
    </row>
    <row r="4719" customHeight="1" spans="1:2">
      <c r="A4719" s="64"/>
      <c r="B4719" s="68"/>
    </row>
    <row r="4720" customHeight="1" spans="1:2">
      <c r="A4720" s="64"/>
      <c r="B4720" s="68"/>
    </row>
    <row r="4721" customHeight="1" spans="1:2">
      <c r="A4721" s="64"/>
      <c r="B4721" s="68"/>
    </row>
    <row r="4722" customHeight="1" spans="1:2">
      <c r="A4722" s="64"/>
      <c r="B4722" s="68"/>
    </row>
    <row r="4723" customHeight="1" spans="1:2">
      <c r="A4723" s="64"/>
      <c r="B4723" s="68"/>
    </row>
    <row r="4724" customHeight="1" spans="1:2">
      <c r="A4724" s="64"/>
      <c r="B4724" s="68"/>
    </row>
    <row r="4725" customHeight="1" spans="1:2">
      <c r="A4725" s="64"/>
      <c r="B4725" s="68"/>
    </row>
    <row r="4726" customHeight="1" spans="1:2">
      <c r="A4726" s="64"/>
      <c r="B4726" s="68"/>
    </row>
    <row r="4727" customHeight="1" spans="1:2">
      <c r="A4727" s="64"/>
      <c r="B4727" s="68"/>
    </row>
    <row r="4728" customHeight="1" spans="1:2">
      <c r="A4728" s="64"/>
      <c r="B4728" s="68"/>
    </row>
    <row r="4729" customHeight="1" spans="1:2">
      <c r="A4729" s="64"/>
      <c r="B4729" s="68"/>
    </row>
    <row r="4730" customHeight="1" spans="1:2">
      <c r="A4730" s="64"/>
      <c r="B4730" s="68"/>
    </row>
    <row r="4731" customHeight="1" spans="1:2">
      <c r="A4731" s="64"/>
      <c r="B4731" s="68"/>
    </row>
    <row r="4732" customHeight="1" spans="1:2">
      <c r="A4732" s="64"/>
      <c r="B4732" s="68"/>
    </row>
    <row r="4733" customHeight="1" spans="1:2">
      <c r="A4733" s="64"/>
      <c r="B4733" s="68"/>
    </row>
    <row r="4734" customHeight="1" spans="1:2">
      <c r="A4734" s="64"/>
      <c r="B4734" s="68"/>
    </row>
    <row r="4735" customHeight="1" spans="1:2">
      <c r="A4735" s="64"/>
      <c r="B4735" s="68"/>
    </row>
    <row r="4736" customHeight="1" spans="1:2">
      <c r="A4736" s="64"/>
      <c r="B4736" s="68"/>
    </row>
    <row r="4737" customHeight="1" spans="1:2">
      <c r="A4737" s="64"/>
      <c r="B4737" s="68"/>
    </row>
    <row r="4738" customHeight="1" spans="1:2">
      <c r="A4738" s="64"/>
      <c r="B4738" s="68"/>
    </row>
    <row r="4739" customHeight="1" spans="1:2">
      <c r="A4739" s="64"/>
      <c r="B4739" s="68"/>
    </row>
    <row r="4740" customHeight="1" spans="1:2">
      <c r="A4740" s="64"/>
      <c r="B4740" s="68"/>
    </row>
    <row r="4741" customHeight="1" spans="1:2">
      <c r="A4741" s="64"/>
      <c r="B4741" s="68"/>
    </row>
    <row r="4742" customHeight="1" spans="1:2">
      <c r="A4742" s="64"/>
      <c r="B4742" s="68"/>
    </row>
    <row r="4743" customHeight="1" spans="1:2">
      <c r="A4743" s="64"/>
      <c r="B4743" s="68"/>
    </row>
    <row r="4744" customHeight="1" spans="1:2">
      <c r="A4744" s="64"/>
      <c r="B4744" s="68"/>
    </row>
    <row r="4745" customHeight="1" spans="1:2">
      <c r="A4745" s="64"/>
      <c r="B4745" s="68"/>
    </row>
    <row r="4746" customHeight="1" spans="1:2">
      <c r="A4746" s="64"/>
      <c r="B4746" s="68"/>
    </row>
    <row r="4747" customHeight="1" spans="1:2">
      <c r="A4747" s="64"/>
      <c r="B4747" s="68"/>
    </row>
    <row r="4748" customHeight="1" spans="1:2">
      <c r="A4748" s="64"/>
      <c r="B4748" s="68"/>
    </row>
    <row r="4749" customHeight="1" spans="1:2">
      <c r="A4749" s="64"/>
      <c r="B4749" s="68"/>
    </row>
    <row r="4750" customHeight="1" spans="1:2">
      <c r="A4750" s="64"/>
      <c r="B4750" s="68"/>
    </row>
    <row r="4751" customHeight="1" spans="1:2">
      <c r="A4751" s="64"/>
      <c r="B4751" s="68"/>
    </row>
    <row r="4752" customHeight="1" spans="1:2">
      <c r="A4752" s="64"/>
      <c r="B4752" s="68"/>
    </row>
    <row r="4753" customHeight="1" spans="1:2">
      <c r="A4753" s="64"/>
      <c r="B4753" s="68"/>
    </row>
    <row r="4754" customHeight="1" spans="1:2">
      <c r="A4754" s="64"/>
      <c r="B4754" s="68"/>
    </row>
    <row r="4755" customHeight="1" spans="1:2">
      <c r="A4755" s="64"/>
      <c r="B4755" s="68"/>
    </row>
    <row r="4756" customHeight="1" spans="1:2">
      <c r="A4756" s="64"/>
      <c r="B4756" s="68"/>
    </row>
    <row r="4757" customHeight="1" spans="1:2">
      <c r="A4757" s="64"/>
      <c r="B4757" s="68"/>
    </row>
    <row r="4758" customHeight="1" spans="1:2">
      <c r="A4758" s="64"/>
      <c r="B4758" s="68"/>
    </row>
    <row r="4759" customHeight="1" spans="1:2">
      <c r="A4759" s="64"/>
      <c r="B4759" s="68"/>
    </row>
    <row r="4760" customHeight="1" spans="1:2">
      <c r="A4760" s="64"/>
      <c r="B4760" s="68"/>
    </row>
    <row r="4761" customHeight="1" spans="1:2">
      <c r="A4761" s="64"/>
      <c r="B4761" s="68"/>
    </row>
    <row r="4762" customHeight="1" spans="1:2">
      <c r="A4762" s="64"/>
      <c r="B4762" s="68"/>
    </row>
    <row r="4763" customHeight="1" spans="1:2">
      <c r="A4763" s="64"/>
      <c r="B4763" s="68"/>
    </row>
    <row r="4764" customHeight="1" spans="1:2">
      <c r="A4764" s="64"/>
      <c r="B4764" s="68"/>
    </row>
    <row r="4765" customHeight="1" spans="1:2">
      <c r="A4765" s="64"/>
      <c r="B4765" s="68"/>
    </row>
    <row r="4766" customHeight="1" spans="1:2">
      <c r="A4766" s="64"/>
      <c r="B4766" s="68"/>
    </row>
    <row r="4767" customHeight="1" spans="1:2">
      <c r="A4767" s="64"/>
      <c r="B4767" s="68"/>
    </row>
    <row r="4768" customHeight="1" spans="1:2">
      <c r="A4768" s="64"/>
      <c r="B4768" s="68"/>
    </row>
    <row r="4769" customHeight="1" spans="1:2">
      <c r="A4769" s="64"/>
      <c r="B4769" s="68"/>
    </row>
    <row r="4770" customHeight="1" spans="1:2">
      <c r="A4770" s="64"/>
      <c r="B4770" s="68"/>
    </row>
    <row r="4771" customHeight="1" spans="1:2">
      <c r="A4771" s="64"/>
      <c r="B4771" s="68"/>
    </row>
    <row r="4772" customHeight="1" spans="1:2">
      <c r="A4772" s="64"/>
      <c r="B4772" s="68"/>
    </row>
    <row r="4773" customHeight="1" spans="1:2">
      <c r="A4773" s="64"/>
      <c r="B4773" s="68"/>
    </row>
    <row r="4774" customHeight="1" spans="1:2">
      <c r="A4774" s="64"/>
      <c r="B4774" s="68"/>
    </row>
    <row r="4775" customHeight="1" spans="1:2">
      <c r="A4775" s="64"/>
      <c r="B4775" s="68"/>
    </row>
    <row r="4776" customHeight="1" spans="1:2">
      <c r="A4776" s="64"/>
      <c r="B4776" s="68"/>
    </row>
    <row r="4777" customHeight="1" spans="1:2">
      <c r="A4777" s="64"/>
      <c r="B4777" s="68"/>
    </row>
    <row r="4778" customHeight="1" spans="1:2">
      <c r="A4778" s="64"/>
      <c r="B4778" s="68"/>
    </row>
    <row r="4779" customHeight="1" spans="1:2">
      <c r="A4779" s="64"/>
      <c r="B4779" s="68"/>
    </row>
    <row r="4780" customHeight="1" spans="1:2">
      <c r="A4780" s="64"/>
      <c r="B4780" s="68"/>
    </row>
    <row r="4781" customHeight="1" spans="1:2">
      <c r="A4781" s="64"/>
      <c r="B4781" s="68"/>
    </row>
    <row r="4782" customHeight="1" spans="1:2">
      <c r="A4782" s="64"/>
      <c r="B4782" s="68"/>
    </row>
    <row r="4783" customHeight="1" spans="1:2">
      <c r="A4783" s="64"/>
      <c r="B4783" s="68"/>
    </row>
    <row r="4784" customHeight="1" spans="1:2">
      <c r="A4784" s="64"/>
      <c r="B4784" s="68"/>
    </row>
    <row r="4785" customHeight="1" spans="1:2">
      <c r="A4785" s="64"/>
      <c r="B4785" s="68"/>
    </row>
    <row r="4786" customHeight="1" spans="1:2">
      <c r="A4786" s="64"/>
      <c r="B4786" s="68"/>
    </row>
    <row r="4787" customHeight="1" spans="1:2">
      <c r="A4787" s="64"/>
      <c r="B4787" s="68"/>
    </row>
    <row r="4788" customHeight="1" spans="1:2">
      <c r="A4788" s="64"/>
      <c r="B4788" s="68"/>
    </row>
    <row r="4789" customHeight="1" spans="1:2">
      <c r="A4789" s="64"/>
      <c r="B4789" s="68"/>
    </row>
    <row r="4790" customHeight="1" spans="1:2">
      <c r="A4790" s="64"/>
      <c r="B4790" s="68"/>
    </row>
    <row r="4791" customHeight="1" spans="1:2">
      <c r="A4791" s="64"/>
      <c r="B4791" s="68"/>
    </row>
    <row r="4792" customHeight="1" spans="1:2">
      <c r="A4792" s="64"/>
      <c r="B4792" s="68"/>
    </row>
    <row r="4793" customHeight="1" spans="1:2">
      <c r="A4793" s="64"/>
      <c r="B4793" s="68"/>
    </row>
    <row r="4794" customHeight="1" spans="1:2">
      <c r="A4794" s="64"/>
      <c r="B4794" s="68"/>
    </row>
    <row r="4795" customHeight="1" spans="1:2">
      <c r="A4795" s="64"/>
      <c r="B4795" s="68"/>
    </row>
    <row r="4796" customHeight="1" spans="1:2">
      <c r="A4796" s="64"/>
      <c r="B4796" s="68"/>
    </row>
    <row r="4797" customHeight="1" spans="1:2">
      <c r="A4797" s="64"/>
      <c r="B4797" s="68"/>
    </row>
    <row r="4798" customHeight="1" spans="1:2">
      <c r="A4798" s="64"/>
      <c r="B4798" s="68"/>
    </row>
    <row r="4799" customHeight="1" spans="1:2">
      <c r="A4799" s="64"/>
      <c r="B4799" s="68"/>
    </row>
    <row r="4800" customHeight="1" spans="1:2">
      <c r="A4800" s="64"/>
      <c r="B4800" s="68"/>
    </row>
    <row r="4801" customHeight="1" spans="1:2">
      <c r="A4801" s="64"/>
      <c r="B4801" s="68"/>
    </row>
    <row r="4802" customHeight="1" spans="1:2">
      <c r="A4802" s="64"/>
      <c r="B4802" s="68"/>
    </row>
    <row r="4803" customHeight="1" spans="1:2">
      <c r="A4803" s="64"/>
      <c r="B4803" s="68"/>
    </row>
    <row r="4804" customHeight="1" spans="1:2">
      <c r="A4804" s="64"/>
      <c r="B4804" s="68"/>
    </row>
    <row r="4805" customHeight="1" spans="1:2">
      <c r="A4805" s="64"/>
      <c r="B4805" s="68"/>
    </row>
    <row r="4806" customHeight="1" spans="1:2">
      <c r="A4806" s="64"/>
      <c r="B4806" s="68"/>
    </row>
    <row r="4807" customHeight="1" spans="1:2">
      <c r="A4807" s="64"/>
      <c r="B4807" s="68"/>
    </row>
    <row r="4808" customHeight="1" spans="1:2">
      <c r="A4808" s="64"/>
      <c r="B4808" s="68"/>
    </row>
    <row r="4809" customHeight="1" spans="1:2">
      <c r="A4809" s="64"/>
      <c r="B4809" s="68"/>
    </row>
    <row r="4810" customHeight="1" spans="1:2">
      <c r="A4810" s="64"/>
      <c r="B4810" s="68"/>
    </row>
    <row r="4811" customHeight="1" spans="1:2">
      <c r="A4811" s="64"/>
      <c r="B4811" s="68"/>
    </row>
    <row r="4812" customHeight="1" spans="1:2">
      <c r="A4812" s="64"/>
      <c r="B4812" s="68"/>
    </row>
    <row r="4813" customHeight="1" spans="1:2">
      <c r="A4813" s="64"/>
      <c r="B4813" s="68"/>
    </row>
    <row r="4814" customHeight="1" spans="1:2">
      <c r="A4814" s="64"/>
      <c r="B4814" s="68"/>
    </row>
    <row r="4815" customHeight="1" spans="1:2">
      <c r="A4815" s="64"/>
      <c r="B4815" s="68"/>
    </row>
    <row r="4816" customHeight="1" spans="1:2">
      <c r="A4816" s="64"/>
      <c r="B4816" s="68"/>
    </row>
    <row r="4817" customHeight="1" spans="1:2">
      <c r="A4817" s="64"/>
      <c r="B4817" s="68"/>
    </row>
    <row r="4818" customHeight="1" spans="1:2">
      <c r="A4818" s="64"/>
      <c r="B4818" s="68"/>
    </row>
    <row r="4819" customHeight="1" spans="1:2">
      <c r="A4819" s="64"/>
      <c r="B4819" s="68"/>
    </row>
    <row r="4820" customHeight="1" spans="1:2">
      <c r="A4820" s="64"/>
      <c r="B4820" s="68"/>
    </row>
    <row r="4821" customHeight="1" spans="1:2">
      <c r="A4821" s="64"/>
      <c r="B4821" s="68"/>
    </row>
    <row r="4822" customHeight="1" spans="1:2">
      <c r="A4822" s="64"/>
      <c r="B4822" s="68"/>
    </row>
    <row r="4823" customHeight="1" spans="1:2">
      <c r="A4823" s="64"/>
      <c r="B4823" s="68"/>
    </row>
    <row r="4824" customHeight="1" spans="1:2">
      <c r="A4824" s="64"/>
      <c r="B4824" s="68"/>
    </row>
    <row r="4825" customHeight="1" spans="1:2">
      <c r="A4825" s="64"/>
      <c r="B4825" s="68"/>
    </row>
    <row r="4826" customHeight="1" spans="1:2">
      <c r="A4826" s="64"/>
      <c r="B4826" s="68"/>
    </row>
    <row r="4827" customHeight="1" spans="1:2">
      <c r="A4827" s="64"/>
      <c r="B4827" s="68"/>
    </row>
    <row r="4828" customHeight="1" spans="1:2">
      <c r="A4828" s="64"/>
      <c r="B4828" s="68"/>
    </row>
    <row r="4829" customHeight="1" spans="1:2">
      <c r="A4829" s="64"/>
      <c r="B4829" s="68"/>
    </row>
    <row r="4830" customHeight="1" spans="1:2">
      <c r="A4830" s="64"/>
      <c r="B4830" s="68"/>
    </row>
    <row r="4831" customHeight="1" spans="1:2">
      <c r="A4831" s="64"/>
      <c r="B4831" s="68"/>
    </row>
    <row r="4832" customHeight="1" spans="1:2">
      <c r="A4832" s="64"/>
      <c r="B4832" s="68"/>
    </row>
    <row r="4833" customHeight="1" spans="1:2">
      <c r="A4833" s="64"/>
      <c r="B4833" s="68"/>
    </row>
    <row r="4834" customHeight="1" spans="1:2">
      <c r="A4834" s="64"/>
      <c r="B4834" s="68"/>
    </row>
    <row r="4835" customHeight="1" spans="1:2">
      <c r="A4835" s="64"/>
      <c r="B4835" s="68"/>
    </row>
    <row r="4836" customHeight="1" spans="1:2">
      <c r="A4836" s="64"/>
      <c r="B4836" s="68"/>
    </row>
    <row r="4837" customHeight="1" spans="1:2">
      <c r="A4837" s="64"/>
      <c r="B4837" s="68"/>
    </row>
    <row r="4838" customHeight="1" spans="1:2">
      <c r="A4838" s="64"/>
      <c r="B4838" s="68"/>
    </row>
    <row r="4839" customHeight="1" spans="1:2">
      <c r="A4839" s="64"/>
      <c r="B4839" s="68"/>
    </row>
    <row r="4840" customHeight="1" spans="1:2">
      <c r="A4840" s="64"/>
      <c r="B4840" s="68"/>
    </row>
    <row r="4841" customHeight="1" spans="1:2">
      <c r="A4841" s="64"/>
      <c r="B4841" s="68"/>
    </row>
    <row r="4842" customHeight="1" spans="1:2">
      <c r="A4842" s="64"/>
      <c r="B4842" s="68"/>
    </row>
    <row r="4843" customHeight="1" spans="1:2">
      <c r="A4843" s="64"/>
      <c r="B4843" s="68"/>
    </row>
    <row r="4844" customHeight="1" spans="1:2">
      <c r="A4844" s="64"/>
      <c r="B4844" s="68"/>
    </row>
    <row r="4845" customHeight="1" spans="1:2">
      <c r="A4845" s="64"/>
      <c r="B4845" s="68"/>
    </row>
    <row r="4846" customHeight="1" spans="1:2">
      <c r="A4846" s="64"/>
      <c r="B4846" s="68"/>
    </row>
    <row r="4847" customHeight="1" spans="1:2">
      <c r="A4847" s="64"/>
      <c r="B4847" s="68"/>
    </row>
    <row r="4848" customHeight="1" spans="1:2">
      <c r="A4848" s="64"/>
      <c r="B4848" s="68"/>
    </row>
    <row r="4849" customHeight="1" spans="1:2">
      <c r="A4849" s="64"/>
      <c r="B4849" s="68"/>
    </row>
    <row r="4850" customHeight="1" spans="1:2">
      <c r="A4850" s="64"/>
      <c r="B4850" s="68"/>
    </row>
    <row r="4851" customHeight="1" spans="1:2">
      <c r="A4851" s="64"/>
      <c r="B4851" s="68"/>
    </row>
    <row r="4852" customHeight="1" spans="1:2">
      <c r="A4852" s="64"/>
      <c r="B4852" s="68"/>
    </row>
    <row r="4853" customHeight="1" spans="1:2">
      <c r="A4853" s="64"/>
      <c r="B4853" s="68"/>
    </row>
    <row r="4854" customHeight="1" spans="1:2">
      <c r="A4854" s="64"/>
      <c r="B4854" s="68"/>
    </row>
    <row r="4855" customHeight="1" spans="1:2">
      <c r="A4855" s="64"/>
      <c r="B4855" s="68"/>
    </row>
    <row r="4856" customHeight="1" spans="1:2">
      <c r="A4856" s="64"/>
      <c r="B4856" s="68"/>
    </row>
    <row r="4857" customHeight="1" spans="1:2">
      <c r="A4857" s="64"/>
      <c r="B4857" s="68"/>
    </row>
    <row r="4858" customHeight="1" spans="1:2">
      <c r="A4858" s="64"/>
      <c r="B4858" s="68"/>
    </row>
    <row r="4859" customHeight="1" spans="1:2">
      <c r="A4859" s="64"/>
      <c r="B4859" s="68"/>
    </row>
    <row r="4860" customHeight="1" spans="1:2">
      <c r="A4860" s="64"/>
      <c r="B4860" s="68"/>
    </row>
    <row r="4861" customHeight="1" spans="1:2">
      <c r="A4861" s="64"/>
      <c r="B4861" s="68"/>
    </row>
    <row r="4862" customHeight="1" spans="1:2">
      <c r="A4862" s="64"/>
      <c r="B4862" s="68"/>
    </row>
    <row r="4863" customHeight="1" spans="1:2">
      <c r="A4863" s="64"/>
      <c r="B4863" s="68"/>
    </row>
    <row r="4864" customHeight="1" spans="1:2">
      <c r="A4864" s="64"/>
      <c r="B4864" s="68"/>
    </row>
    <row r="4865" customHeight="1" spans="1:2">
      <c r="A4865" s="64"/>
      <c r="B4865" s="68"/>
    </row>
    <row r="4866" customHeight="1" spans="1:2">
      <c r="A4866" s="64"/>
      <c r="B4866" s="68"/>
    </row>
    <row r="4867" customHeight="1" spans="1:2">
      <c r="A4867" s="64"/>
      <c r="B4867" s="68"/>
    </row>
    <row r="4868" customHeight="1" spans="1:2">
      <c r="A4868" s="64"/>
      <c r="B4868" s="68"/>
    </row>
    <row r="4869" customHeight="1" spans="1:2">
      <c r="A4869" s="64"/>
      <c r="B4869" s="68"/>
    </row>
    <row r="4870" customHeight="1" spans="1:2">
      <c r="A4870" s="64"/>
      <c r="B4870" s="68"/>
    </row>
    <row r="4871" customHeight="1" spans="1:2">
      <c r="A4871" s="64"/>
      <c r="B4871" s="68"/>
    </row>
    <row r="4872" customHeight="1" spans="1:2">
      <c r="A4872" s="64"/>
      <c r="B4872" s="68"/>
    </row>
    <row r="4873" customHeight="1" spans="1:2">
      <c r="A4873" s="64"/>
      <c r="B4873" s="68"/>
    </row>
    <row r="4874" customHeight="1" spans="1:2">
      <c r="A4874" s="64"/>
      <c r="B4874" s="68"/>
    </row>
    <row r="4875" customHeight="1" spans="1:2">
      <c r="A4875" s="64"/>
      <c r="B4875" s="68"/>
    </row>
    <row r="4876" customHeight="1" spans="1:2">
      <c r="A4876" s="64"/>
      <c r="B4876" s="68"/>
    </row>
    <row r="4877" customHeight="1" spans="1:2">
      <c r="A4877" s="64"/>
      <c r="B4877" s="68"/>
    </row>
    <row r="4878" customHeight="1" spans="1:2">
      <c r="A4878" s="64"/>
      <c r="B4878" s="68"/>
    </row>
    <row r="4879" customHeight="1" spans="1:2">
      <c r="A4879" s="64"/>
      <c r="B4879" s="68"/>
    </row>
    <row r="4880" customHeight="1" spans="1:2">
      <c r="A4880" s="64"/>
      <c r="B4880" s="68"/>
    </row>
    <row r="4881" customHeight="1" spans="1:2">
      <c r="A4881" s="64"/>
      <c r="B4881" s="68"/>
    </row>
    <row r="4882" customHeight="1" spans="1:2">
      <c r="A4882" s="64"/>
      <c r="B4882" s="68"/>
    </row>
    <row r="4883" customHeight="1" spans="1:2">
      <c r="A4883" s="64"/>
      <c r="B4883" s="68"/>
    </row>
    <row r="4884" customHeight="1" spans="1:2">
      <c r="A4884" s="64"/>
      <c r="B4884" s="68"/>
    </row>
    <row r="4885" customHeight="1" spans="1:2">
      <c r="A4885" s="64"/>
      <c r="B4885" s="68"/>
    </row>
    <row r="4886" customHeight="1" spans="1:2">
      <c r="A4886" s="64"/>
      <c r="B4886" s="68"/>
    </row>
    <row r="4887" customHeight="1" spans="1:2">
      <c r="A4887" s="64"/>
      <c r="B4887" s="68"/>
    </row>
    <row r="4888" customHeight="1" spans="1:2">
      <c r="A4888" s="64"/>
      <c r="B4888" s="68"/>
    </row>
    <row r="4889" customHeight="1" spans="1:2">
      <c r="A4889" s="64"/>
      <c r="B4889" s="68"/>
    </row>
    <row r="4890" customHeight="1" spans="1:2">
      <c r="A4890" s="64"/>
      <c r="B4890" s="68"/>
    </row>
    <row r="4891" customHeight="1" spans="1:2">
      <c r="A4891" s="64"/>
      <c r="B4891" s="68"/>
    </row>
    <row r="4892" customHeight="1" spans="1:2">
      <c r="A4892" s="64"/>
      <c r="B4892" s="68"/>
    </row>
    <row r="4893" customHeight="1" spans="1:2">
      <c r="A4893" s="64"/>
      <c r="B4893" s="68"/>
    </row>
    <row r="4894" customHeight="1" spans="1:2">
      <c r="A4894" s="64"/>
      <c r="B4894" s="68"/>
    </row>
    <row r="4895" customHeight="1" spans="1:2">
      <c r="A4895" s="64"/>
      <c r="B4895" s="68"/>
    </row>
    <row r="4896" customHeight="1" spans="1:2">
      <c r="A4896" s="64"/>
      <c r="B4896" s="68"/>
    </row>
    <row r="4897" customHeight="1" spans="1:2">
      <c r="A4897" s="64"/>
      <c r="B4897" s="68"/>
    </row>
    <row r="4898" customHeight="1" spans="1:2">
      <c r="A4898" s="64"/>
      <c r="B4898" s="68"/>
    </row>
    <row r="4899" customHeight="1" spans="1:2">
      <c r="A4899" s="64"/>
      <c r="B4899" s="68"/>
    </row>
    <row r="4900" customHeight="1" spans="1:2">
      <c r="A4900" s="64"/>
      <c r="B4900" s="68"/>
    </row>
    <row r="4901" customHeight="1" spans="1:2">
      <c r="A4901" s="64"/>
      <c r="B4901" s="68"/>
    </row>
    <row r="4902" customHeight="1" spans="1:2">
      <c r="A4902" s="64"/>
      <c r="B4902" s="68"/>
    </row>
    <row r="4903" customHeight="1" spans="1:2">
      <c r="A4903" s="64"/>
      <c r="B4903" s="68"/>
    </row>
    <row r="4904" customHeight="1" spans="1:2">
      <c r="A4904" s="64"/>
      <c r="B4904" s="68"/>
    </row>
    <row r="4905" customHeight="1" spans="1:2">
      <c r="A4905" s="64"/>
      <c r="B4905" s="68"/>
    </row>
    <row r="4906" customHeight="1" spans="1:2">
      <c r="A4906" s="64"/>
      <c r="B4906" s="68"/>
    </row>
    <row r="4907" customHeight="1" spans="1:2">
      <c r="A4907" s="64"/>
      <c r="B4907" s="68"/>
    </row>
    <row r="4908" customHeight="1" spans="1:2">
      <c r="A4908" s="64"/>
      <c r="B4908" s="68"/>
    </row>
    <row r="4909" customHeight="1" spans="1:2">
      <c r="A4909" s="64"/>
      <c r="B4909" s="68"/>
    </row>
    <row r="4910" customHeight="1" spans="1:2">
      <c r="A4910" s="64"/>
      <c r="B4910" s="68"/>
    </row>
    <row r="4911" customHeight="1" spans="1:2">
      <c r="A4911" s="64"/>
      <c r="B4911" s="68"/>
    </row>
    <row r="4912" customHeight="1" spans="1:2">
      <c r="A4912" s="64"/>
      <c r="B4912" s="68"/>
    </row>
    <row r="4913" customHeight="1" spans="1:2">
      <c r="A4913" s="64"/>
      <c r="B4913" s="68"/>
    </row>
    <row r="4914" customHeight="1" spans="1:2">
      <c r="A4914" s="64"/>
      <c r="B4914" s="68"/>
    </row>
    <row r="4915" customHeight="1" spans="1:2">
      <c r="A4915" s="64"/>
      <c r="B4915" s="68"/>
    </row>
    <row r="4916" customHeight="1" spans="1:2">
      <c r="A4916" s="64"/>
      <c r="B4916" s="68"/>
    </row>
    <row r="4917" customHeight="1" spans="1:2">
      <c r="A4917" s="64"/>
      <c r="B4917" s="68"/>
    </row>
    <row r="4918" customHeight="1" spans="1:2">
      <c r="A4918" s="64"/>
      <c r="B4918" s="68"/>
    </row>
    <row r="4919" customHeight="1" spans="1:2">
      <c r="A4919" s="64"/>
      <c r="B4919" s="68"/>
    </row>
    <row r="4920" customHeight="1" spans="1:2">
      <c r="A4920" s="64"/>
      <c r="B4920" s="68"/>
    </row>
    <row r="4921" customHeight="1" spans="1:2">
      <c r="A4921" s="64"/>
      <c r="B4921" s="68"/>
    </row>
    <row r="4922" customHeight="1" spans="1:2">
      <c r="A4922" s="64"/>
      <c r="B4922" s="68"/>
    </row>
    <row r="4923" customHeight="1" spans="1:2">
      <c r="A4923" s="64"/>
      <c r="B4923" s="68"/>
    </row>
    <row r="4924" customHeight="1" spans="1:2">
      <c r="A4924" s="64"/>
      <c r="B4924" s="68"/>
    </row>
    <row r="4925" customHeight="1" spans="1:2">
      <c r="A4925" s="64"/>
      <c r="B4925" s="68"/>
    </row>
    <row r="4926" customHeight="1" spans="1:2">
      <c r="A4926" s="64"/>
      <c r="B4926" s="68"/>
    </row>
    <row r="4927" customHeight="1" spans="1:2">
      <c r="A4927" s="64"/>
      <c r="B4927" s="68"/>
    </row>
    <row r="4928" customHeight="1" spans="1:2">
      <c r="A4928" s="64"/>
      <c r="B4928" s="68"/>
    </row>
    <row r="4929" customHeight="1" spans="1:2">
      <c r="A4929" s="64"/>
      <c r="B4929" s="68"/>
    </row>
    <row r="4930" customHeight="1" spans="1:2">
      <c r="A4930" s="64"/>
      <c r="B4930" s="68"/>
    </row>
    <row r="4931" customHeight="1" spans="1:2">
      <c r="A4931" s="64"/>
      <c r="B4931" s="68"/>
    </row>
    <row r="4932" customHeight="1" spans="1:2">
      <c r="A4932" s="64"/>
      <c r="B4932" s="68"/>
    </row>
    <row r="4933" customHeight="1" spans="1:2">
      <c r="A4933" s="64"/>
      <c r="B4933" s="68"/>
    </row>
    <row r="4934" customHeight="1" spans="1:2">
      <c r="A4934" s="64"/>
      <c r="B4934" s="68"/>
    </row>
    <row r="4935" customHeight="1" spans="1:2">
      <c r="A4935" s="64"/>
      <c r="B4935" s="68"/>
    </row>
    <row r="4936" customHeight="1" spans="1:2">
      <c r="A4936" s="64"/>
      <c r="B4936" s="68"/>
    </row>
    <row r="4937" customHeight="1" spans="1:2">
      <c r="A4937" s="64"/>
      <c r="B4937" s="68"/>
    </row>
    <row r="4938" customHeight="1" spans="1:2">
      <c r="A4938" s="64"/>
      <c r="B4938" s="68"/>
    </row>
    <row r="4939" customHeight="1" spans="1:2">
      <c r="A4939" s="64"/>
      <c r="B4939" s="68"/>
    </row>
    <row r="4940" customHeight="1" spans="1:2">
      <c r="A4940" s="64"/>
      <c r="B4940" s="68"/>
    </row>
    <row r="4941" customHeight="1" spans="1:2">
      <c r="A4941" s="64"/>
      <c r="B4941" s="68"/>
    </row>
    <row r="4942" customHeight="1" spans="1:2">
      <c r="A4942" s="64"/>
      <c r="B4942" s="68"/>
    </row>
    <row r="4943" customHeight="1" spans="1:2">
      <c r="A4943" s="64"/>
      <c r="B4943" s="68"/>
    </row>
    <row r="4944" customHeight="1" spans="1:2">
      <c r="A4944" s="64"/>
      <c r="B4944" s="68"/>
    </row>
    <row r="4945" customHeight="1" spans="1:2">
      <c r="A4945" s="64"/>
      <c r="B4945" s="68"/>
    </row>
    <row r="4946" customHeight="1" spans="1:2">
      <c r="A4946" s="64"/>
      <c r="B4946" s="68"/>
    </row>
    <row r="4947" customHeight="1" spans="1:2">
      <c r="A4947" s="64"/>
      <c r="B4947" s="68"/>
    </row>
    <row r="4948" customHeight="1" spans="1:2">
      <c r="A4948" s="64"/>
      <c r="B4948" s="68"/>
    </row>
    <row r="4949" customHeight="1" spans="1:2">
      <c r="A4949" s="64"/>
      <c r="B4949" s="68"/>
    </row>
    <row r="4950" customHeight="1" spans="1:2">
      <c r="A4950" s="64"/>
      <c r="B4950" s="68"/>
    </row>
    <row r="4951" customHeight="1" spans="1:2">
      <c r="A4951" s="64"/>
      <c r="B4951" s="68"/>
    </row>
    <row r="4952" customHeight="1" spans="1:2">
      <c r="A4952" s="64"/>
      <c r="B4952" s="68"/>
    </row>
    <row r="4953" customHeight="1" spans="1:2">
      <c r="A4953" s="64"/>
      <c r="B4953" s="68"/>
    </row>
    <row r="4954" customHeight="1" spans="1:2">
      <c r="A4954" s="64"/>
      <c r="B4954" s="68"/>
    </row>
    <row r="4955" customHeight="1" spans="1:2">
      <c r="A4955" s="64"/>
      <c r="B4955" s="68"/>
    </row>
    <row r="4956" customHeight="1" spans="1:2">
      <c r="A4956" s="64"/>
      <c r="B4956" s="68"/>
    </row>
    <row r="4957" customHeight="1" spans="1:2">
      <c r="A4957" s="64"/>
      <c r="B4957" s="68"/>
    </row>
    <row r="4958" customHeight="1" spans="1:2">
      <c r="A4958" s="64"/>
      <c r="B4958" s="68"/>
    </row>
    <row r="4959" customHeight="1" spans="1:2">
      <c r="A4959" s="64"/>
      <c r="B4959" s="68"/>
    </row>
    <row r="4960" customHeight="1" spans="1:2">
      <c r="A4960" s="64"/>
      <c r="B4960" s="68"/>
    </row>
    <row r="4961" customHeight="1" spans="1:2">
      <c r="A4961" s="64"/>
      <c r="B4961" s="68"/>
    </row>
    <row r="4962" customHeight="1" spans="1:2">
      <c r="A4962" s="64"/>
      <c r="B4962" s="68"/>
    </row>
    <row r="4963" customHeight="1" spans="1:2">
      <c r="A4963" s="64"/>
      <c r="B4963" s="68"/>
    </row>
    <row r="4964" customHeight="1" spans="1:2">
      <c r="A4964" s="64"/>
      <c r="B4964" s="68"/>
    </row>
    <row r="4965" customHeight="1" spans="1:2">
      <c r="A4965" s="64"/>
      <c r="B4965" s="68"/>
    </row>
    <row r="4966" customHeight="1" spans="1:2">
      <c r="A4966" s="64"/>
      <c r="B4966" s="68"/>
    </row>
    <row r="4967" customHeight="1" spans="1:2">
      <c r="A4967" s="64"/>
      <c r="B4967" s="68"/>
    </row>
    <row r="4968" customHeight="1" spans="1:2">
      <c r="A4968" s="64"/>
      <c r="B4968" s="68"/>
    </row>
    <row r="4969" customHeight="1" spans="1:2">
      <c r="A4969" s="64"/>
      <c r="B4969" s="68"/>
    </row>
    <row r="4970" customHeight="1" spans="1:2">
      <c r="A4970" s="64"/>
      <c r="B4970" s="68"/>
    </row>
    <row r="4971" customHeight="1" spans="1:2">
      <c r="A4971" s="64"/>
      <c r="B4971" s="68"/>
    </row>
    <row r="4972" customHeight="1" spans="1:2">
      <c r="A4972" s="64"/>
      <c r="B4972" s="68"/>
    </row>
    <row r="4973" customHeight="1" spans="1:2">
      <c r="A4973" s="64"/>
      <c r="B4973" s="68"/>
    </row>
    <row r="4974" customHeight="1" spans="1:2">
      <c r="A4974" s="64"/>
      <c r="B4974" s="68"/>
    </row>
    <row r="4975" customHeight="1" spans="1:2">
      <c r="A4975" s="64"/>
      <c r="B4975" s="68"/>
    </row>
    <row r="4976" customHeight="1" spans="1:2">
      <c r="A4976" s="64"/>
      <c r="B4976" s="68"/>
    </row>
    <row r="4977" customHeight="1" spans="1:2">
      <c r="A4977" s="64"/>
      <c r="B4977" s="68"/>
    </row>
    <row r="4978" customHeight="1" spans="1:2">
      <c r="A4978" s="64"/>
      <c r="B4978" s="68"/>
    </row>
    <row r="4979" customHeight="1" spans="1:2">
      <c r="A4979" s="64"/>
      <c r="B4979" s="68"/>
    </row>
    <row r="4980" customHeight="1" spans="1:2">
      <c r="A4980" s="64"/>
      <c r="B4980" s="68"/>
    </row>
    <row r="4981" customHeight="1" spans="1:2">
      <c r="A4981" s="64"/>
      <c r="B4981" s="68"/>
    </row>
    <row r="4982" customHeight="1" spans="1:2">
      <c r="A4982" s="64"/>
      <c r="B4982" s="68"/>
    </row>
    <row r="4983" customHeight="1" spans="1:2">
      <c r="A4983" s="64"/>
      <c r="B4983" s="68"/>
    </row>
    <row r="4984" customHeight="1" spans="1:2">
      <c r="A4984" s="64"/>
      <c r="B4984" s="68"/>
    </row>
    <row r="4985" customHeight="1" spans="1:2">
      <c r="A4985" s="64"/>
      <c r="B4985" s="68"/>
    </row>
    <row r="4986" customHeight="1" spans="1:2">
      <c r="A4986" s="64"/>
      <c r="B4986" s="68"/>
    </row>
    <row r="4987" customHeight="1" spans="1:2">
      <c r="A4987" s="64"/>
      <c r="B4987" s="68"/>
    </row>
    <row r="4988" customHeight="1" spans="1:2">
      <c r="A4988" s="64"/>
      <c r="B4988" s="68"/>
    </row>
    <row r="4989" customHeight="1" spans="1:2">
      <c r="A4989" s="64"/>
      <c r="B4989" s="68"/>
    </row>
    <row r="4990" customHeight="1" spans="1:2">
      <c r="A4990" s="64"/>
      <c r="B4990" s="68"/>
    </row>
    <row r="4991" customHeight="1" spans="1:2">
      <c r="A4991" s="64"/>
      <c r="B4991" s="68"/>
    </row>
    <row r="4992" customHeight="1" spans="1:2">
      <c r="A4992" s="64"/>
      <c r="B4992" s="68"/>
    </row>
    <row r="4993" customHeight="1" spans="1:2">
      <c r="A4993" s="64"/>
      <c r="B4993" s="68"/>
    </row>
    <row r="4994" customHeight="1" spans="1:2">
      <c r="A4994" s="64"/>
      <c r="B4994" s="68"/>
    </row>
    <row r="4995" customHeight="1" spans="1:2">
      <c r="A4995" s="64"/>
      <c r="B4995" s="68"/>
    </row>
    <row r="4996" customHeight="1" spans="1:2">
      <c r="A4996" s="64"/>
      <c r="B4996" s="68"/>
    </row>
    <row r="4997" customHeight="1" spans="1:2">
      <c r="A4997" s="64"/>
      <c r="B4997" s="68"/>
    </row>
    <row r="4998" customHeight="1" spans="1:2">
      <c r="A4998" s="64"/>
      <c r="B4998" s="68"/>
    </row>
    <row r="4999" customHeight="1" spans="1:2">
      <c r="A4999" s="64"/>
      <c r="B4999" s="68"/>
    </row>
    <row r="5000" customHeight="1" spans="1:2">
      <c r="A5000" s="64"/>
      <c r="B5000" s="68"/>
    </row>
    <row r="5001" customHeight="1" spans="1:2">
      <c r="A5001" s="64"/>
      <c r="B5001" s="68"/>
    </row>
    <row r="5002" customHeight="1" spans="1:2">
      <c r="A5002" s="64"/>
      <c r="B5002" s="68"/>
    </row>
    <row r="5003" customHeight="1" spans="1:2">
      <c r="A5003" s="64"/>
      <c r="B5003" s="68"/>
    </row>
    <row r="5004" customHeight="1" spans="1:2">
      <c r="A5004" s="64"/>
      <c r="B5004" s="68"/>
    </row>
    <row r="5005" customHeight="1" spans="1:2">
      <c r="A5005" s="64"/>
      <c r="B5005" s="68"/>
    </row>
    <row r="5006" customHeight="1" spans="1:2">
      <c r="A5006" s="64"/>
      <c r="B5006" s="68"/>
    </row>
    <row r="5007" customHeight="1" spans="1:2">
      <c r="A5007" s="64"/>
      <c r="B5007" s="68"/>
    </row>
    <row r="5008" customHeight="1" spans="1:2">
      <c r="A5008" s="64"/>
      <c r="B5008" s="68"/>
    </row>
    <row r="5009" customHeight="1" spans="1:2">
      <c r="A5009" s="64"/>
      <c r="B5009" s="68"/>
    </row>
    <row r="5010" customHeight="1" spans="1:2">
      <c r="A5010" s="64"/>
      <c r="B5010" s="68"/>
    </row>
    <row r="5011" customHeight="1" spans="1:2">
      <c r="A5011" s="64"/>
      <c r="B5011" s="68"/>
    </row>
    <row r="5012" customHeight="1" spans="1:2">
      <c r="A5012" s="64"/>
      <c r="B5012" s="68"/>
    </row>
    <row r="5013" customHeight="1" spans="1:2">
      <c r="A5013" s="64"/>
      <c r="B5013" s="68"/>
    </row>
    <row r="5014" customHeight="1" spans="1:2">
      <c r="A5014" s="64"/>
      <c r="B5014" s="68"/>
    </row>
    <row r="5015" customHeight="1" spans="1:2">
      <c r="A5015" s="64"/>
      <c r="B5015" s="68"/>
    </row>
    <row r="5016" customHeight="1" spans="1:2">
      <c r="A5016" s="64"/>
      <c r="B5016" s="68"/>
    </row>
    <row r="5017" customHeight="1" spans="1:2">
      <c r="A5017" s="64"/>
      <c r="B5017" s="68"/>
    </row>
    <row r="5018" customHeight="1" spans="1:2">
      <c r="A5018" s="64"/>
      <c r="B5018" s="68"/>
    </row>
    <row r="5019" customHeight="1" spans="1:2">
      <c r="A5019" s="64"/>
      <c r="B5019" s="68"/>
    </row>
    <row r="5020" customHeight="1" spans="1:2">
      <c r="A5020" s="64"/>
      <c r="B5020" s="68"/>
    </row>
    <row r="5021" customHeight="1" spans="1:2">
      <c r="A5021" s="64"/>
      <c r="B5021" s="68"/>
    </row>
    <row r="5022" customHeight="1" spans="1:2">
      <c r="A5022" s="64"/>
      <c r="B5022" s="68"/>
    </row>
    <row r="5023" customHeight="1" spans="1:2">
      <c r="A5023" s="64"/>
      <c r="B5023" s="68"/>
    </row>
    <row r="5024" customHeight="1" spans="1:2">
      <c r="A5024" s="64"/>
      <c r="B5024" s="68"/>
    </row>
    <row r="5025" customHeight="1" spans="1:2">
      <c r="A5025" s="64"/>
      <c r="B5025" s="68"/>
    </row>
    <row r="5026" customHeight="1" spans="1:2">
      <c r="A5026" s="64"/>
      <c r="B5026" s="68"/>
    </row>
    <row r="5027" customHeight="1" spans="1:2">
      <c r="A5027" s="64"/>
      <c r="B5027" s="68"/>
    </row>
    <row r="5028" customHeight="1" spans="1:2">
      <c r="A5028" s="64"/>
      <c r="B5028" s="68"/>
    </row>
    <row r="5029" customHeight="1" spans="1:2">
      <c r="A5029" s="64"/>
      <c r="B5029" s="68"/>
    </row>
    <row r="5030" customHeight="1" spans="1:2">
      <c r="A5030" s="64"/>
      <c r="B5030" s="68"/>
    </row>
    <row r="5031" customHeight="1" spans="1:2">
      <c r="A5031" s="64"/>
      <c r="B5031" s="68"/>
    </row>
    <row r="5032" customHeight="1" spans="1:2">
      <c r="A5032" s="64"/>
      <c r="B5032" s="68"/>
    </row>
    <row r="5033" customHeight="1" spans="1:2">
      <c r="A5033" s="64"/>
      <c r="B5033" s="68"/>
    </row>
    <row r="5034" customHeight="1" spans="1:2">
      <c r="A5034" s="64"/>
      <c r="B5034" s="68"/>
    </row>
    <row r="5035" customHeight="1" spans="1:2">
      <c r="A5035" s="64"/>
      <c r="B5035" s="68"/>
    </row>
    <row r="5036" customHeight="1" spans="1:2">
      <c r="A5036" s="64"/>
      <c r="B5036" s="68"/>
    </row>
    <row r="5037" customHeight="1" spans="1:2">
      <c r="A5037" s="64"/>
      <c r="B5037" s="68"/>
    </row>
    <row r="5038" customHeight="1" spans="1:2">
      <c r="A5038" s="64"/>
      <c r="B5038" s="68"/>
    </row>
    <row r="5039" customHeight="1" spans="1:2">
      <c r="A5039" s="64"/>
      <c r="B5039" s="68"/>
    </row>
    <row r="5040" customHeight="1" spans="1:2">
      <c r="A5040" s="64"/>
      <c r="B5040" s="68"/>
    </row>
    <row r="5041" customHeight="1" spans="1:2">
      <c r="A5041" s="64"/>
      <c r="B5041" s="68"/>
    </row>
    <row r="5042" customHeight="1" spans="1:2">
      <c r="A5042" s="64"/>
      <c r="B5042" s="68"/>
    </row>
    <row r="5043" customHeight="1" spans="1:2">
      <c r="A5043" s="64"/>
      <c r="B5043" s="68"/>
    </row>
    <row r="5044" customHeight="1" spans="1:2">
      <c r="A5044" s="64"/>
      <c r="B5044" s="68"/>
    </row>
    <row r="5045" customHeight="1" spans="1:2">
      <c r="A5045" s="64"/>
      <c r="B5045" s="68"/>
    </row>
    <row r="5046" customHeight="1" spans="1:2">
      <c r="A5046" s="64"/>
      <c r="B5046" s="68"/>
    </row>
    <row r="5047" customHeight="1" spans="1:2">
      <c r="A5047" s="64"/>
      <c r="B5047" s="68"/>
    </row>
    <row r="5048" customHeight="1" spans="1:2">
      <c r="A5048" s="64"/>
      <c r="B5048" s="68"/>
    </row>
    <row r="5049" customHeight="1" spans="1:2">
      <c r="A5049" s="64"/>
      <c r="B5049" s="68"/>
    </row>
    <row r="5050" customHeight="1" spans="1:2">
      <c r="A5050" s="64"/>
      <c r="B5050" s="68"/>
    </row>
    <row r="5051" customHeight="1" spans="1:2">
      <c r="A5051" s="64"/>
      <c r="B5051" s="68"/>
    </row>
    <row r="5052" customHeight="1" spans="1:2">
      <c r="A5052" s="64"/>
      <c r="B5052" s="68"/>
    </row>
    <row r="5053" customHeight="1" spans="1:2">
      <c r="A5053" s="64"/>
      <c r="B5053" s="68"/>
    </row>
    <row r="5054" customHeight="1" spans="1:2">
      <c r="A5054" s="64"/>
      <c r="B5054" s="68"/>
    </row>
    <row r="5055" customHeight="1" spans="1:2">
      <c r="A5055" s="64"/>
      <c r="B5055" s="68"/>
    </row>
    <row r="5056" customHeight="1" spans="1:2">
      <c r="A5056" s="64"/>
      <c r="B5056" s="68"/>
    </row>
    <row r="5057" customHeight="1" spans="1:2">
      <c r="A5057" s="64"/>
      <c r="B5057" s="68"/>
    </row>
    <row r="5058" customHeight="1" spans="1:2">
      <c r="A5058" s="64"/>
      <c r="B5058" s="68"/>
    </row>
    <row r="5059" customHeight="1" spans="1:2">
      <c r="A5059" s="64"/>
      <c r="B5059" s="68"/>
    </row>
    <row r="5060" customHeight="1" spans="1:2">
      <c r="A5060" s="64"/>
      <c r="B5060" s="68"/>
    </row>
    <row r="5061" customHeight="1" spans="1:2">
      <c r="A5061" s="64"/>
      <c r="B5061" s="68"/>
    </row>
    <row r="5062" customHeight="1" spans="1:2">
      <c r="A5062" s="64"/>
      <c r="B5062" s="68"/>
    </row>
    <row r="5063" customHeight="1" spans="1:2">
      <c r="A5063" s="64"/>
      <c r="B5063" s="68"/>
    </row>
    <row r="5064" customHeight="1" spans="1:2">
      <c r="A5064" s="64"/>
      <c r="B5064" s="68"/>
    </row>
    <row r="5065" customHeight="1" spans="1:2">
      <c r="A5065" s="64"/>
      <c r="B5065" s="68"/>
    </row>
    <row r="5066" customHeight="1" spans="1:2">
      <c r="A5066" s="64"/>
      <c r="B5066" s="68"/>
    </row>
    <row r="5067" customHeight="1" spans="1:2">
      <c r="A5067" s="64"/>
      <c r="B5067" s="68"/>
    </row>
    <row r="5068" customHeight="1" spans="1:2">
      <c r="A5068" s="64"/>
      <c r="B5068" s="68"/>
    </row>
    <row r="5069" customHeight="1" spans="1:2">
      <c r="A5069" s="64"/>
      <c r="B5069" s="68"/>
    </row>
    <row r="5070" customHeight="1" spans="1:2">
      <c r="A5070" s="64"/>
      <c r="B5070" s="68"/>
    </row>
    <row r="5071" customHeight="1" spans="1:2">
      <c r="A5071" s="64"/>
      <c r="B5071" s="68"/>
    </row>
    <row r="5072" customHeight="1" spans="1:2">
      <c r="A5072" s="64"/>
      <c r="B5072" s="68"/>
    </row>
    <row r="5073" customHeight="1" spans="1:2">
      <c r="A5073" s="64"/>
      <c r="B5073" s="68"/>
    </row>
    <row r="5074" customHeight="1" spans="1:2">
      <c r="A5074" s="64"/>
      <c r="B5074" s="68"/>
    </row>
    <row r="5075" customHeight="1" spans="1:2">
      <c r="A5075" s="64"/>
      <c r="B5075" s="68"/>
    </row>
    <row r="5076" customHeight="1" spans="1:2">
      <c r="A5076" s="64"/>
      <c r="B5076" s="68"/>
    </row>
    <row r="5077" customHeight="1" spans="1:2">
      <c r="A5077" s="64"/>
      <c r="B5077" s="68"/>
    </row>
    <row r="5078" customHeight="1" spans="1:2">
      <c r="A5078" s="64"/>
      <c r="B5078" s="68"/>
    </row>
    <row r="5079" customHeight="1" spans="1:2">
      <c r="A5079" s="64"/>
      <c r="B5079" s="68"/>
    </row>
    <row r="5080" customHeight="1" spans="1:2">
      <c r="A5080" s="64"/>
      <c r="B5080" s="68"/>
    </row>
    <row r="5081" customHeight="1" spans="1:2">
      <c r="A5081" s="64"/>
      <c r="B5081" s="68"/>
    </row>
    <row r="5082" customHeight="1" spans="1:2">
      <c r="A5082" s="64"/>
      <c r="B5082" s="68"/>
    </row>
    <row r="5083" customHeight="1" spans="1:2">
      <c r="A5083" s="64"/>
      <c r="B5083" s="68"/>
    </row>
    <row r="5084" customHeight="1" spans="1:2">
      <c r="A5084" s="64"/>
      <c r="B5084" s="68"/>
    </row>
    <row r="5085" customHeight="1" spans="1:2">
      <c r="A5085" s="64"/>
      <c r="B5085" s="68"/>
    </row>
    <row r="5086" customHeight="1" spans="1:2">
      <c r="A5086" s="64"/>
      <c r="B5086" s="68"/>
    </row>
    <row r="5087" customHeight="1" spans="1:2">
      <c r="A5087" s="64"/>
      <c r="B5087" s="68"/>
    </row>
    <row r="5088" customHeight="1" spans="1:2">
      <c r="A5088" s="64"/>
      <c r="B5088" s="68"/>
    </row>
    <row r="5089" customHeight="1" spans="1:2">
      <c r="A5089" s="64"/>
      <c r="B5089" s="68"/>
    </row>
    <row r="5090" customHeight="1" spans="1:2">
      <c r="A5090" s="64"/>
      <c r="B5090" s="68"/>
    </row>
    <row r="5091" customHeight="1" spans="1:2">
      <c r="A5091" s="64"/>
      <c r="B5091" s="68"/>
    </row>
    <row r="5092" customHeight="1" spans="1:2">
      <c r="A5092" s="64"/>
      <c r="B5092" s="68"/>
    </row>
    <row r="5093" customHeight="1" spans="1:2">
      <c r="A5093" s="64"/>
      <c r="B5093" s="68"/>
    </row>
    <row r="5094" customHeight="1" spans="1:2">
      <c r="A5094" s="64"/>
      <c r="B5094" s="68"/>
    </row>
    <row r="5095" customHeight="1" spans="1:2">
      <c r="A5095" s="64"/>
      <c r="B5095" s="68"/>
    </row>
    <row r="5096" customHeight="1" spans="1:2">
      <c r="A5096" s="64"/>
      <c r="B5096" s="68"/>
    </row>
    <row r="5097" customHeight="1" spans="1:2">
      <c r="A5097" s="64"/>
      <c r="B5097" s="68"/>
    </row>
    <row r="5098" customHeight="1" spans="1:2">
      <c r="A5098" s="64"/>
      <c r="B5098" s="68"/>
    </row>
    <row r="5099" customHeight="1" spans="1:2">
      <c r="A5099" s="64"/>
      <c r="B5099" s="68"/>
    </row>
    <row r="5100" customHeight="1" spans="1:2">
      <c r="A5100" s="64"/>
      <c r="B5100" s="68"/>
    </row>
    <row r="5101" customHeight="1" spans="1:2">
      <c r="A5101" s="64"/>
      <c r="B5101" s="68"/>
    </row>
    <row r="5102" customHeight="1" spans="1:2">
      <c r="A5102" s="64"/>
      <c r="B5102" s="68"/>
    </row>
    <row r="5103" customHeight="1" spans="1:2">
      <c r="A5103" s="64"/>
      <c r="B5103" s="68"/>
    </row>
    <row r="5104" customHeight="1" spans="1:2">
      <c r="A5104" s="64"/>
      <c r="B5104" s="68"/>
    </row>
    <row r="5105" customHeight="1" spans="1:2">
      <c r="A5105" s="64"/>
      <c r="B5105" s="68"/>
    </row>
    <row r="5106" customHeight="1" spans="1:2">
      <c r="A5106" s="64"/>
      <c r="B5106" s="68"/>
    </row>
    <row r="5107" customHeight="1" spans="1:2">
      <c r="A5107" s="64"/>
      <c r="B5107" s="68"/>
    </row>
    <row r="5108" customHeight="1" spans="1:2">
      <c r="A5108" s="64"/>
      <c r="B5108" s="68"/>
    </row>
    <row r="5109" customHeight="1" spans="1:2">
      <c r="A5109" s="64"/>
      <c r="B5109" s="68"/>
    </row>
    <row r="5110" customHeight="1" spans="1:2">
      <c r="A5110" s="64"/>
      <c r="B5110" s="68"/>
    </row>
    <row r="5111" customHeight="1" spans="1:2">
      <c r="A5111" s="64"/>
      <c r="B5111" s="68"/>
    </row>
    <row r="5112" customHeight="1" spans="1:2">
      <c r="A5112" s="64"/>
      <c r="B5112" s="68"/>
    </row>
    <row r="5113" customHeight="1" spans="1:2">
      <c r="A5113" s="64"/>
      <c r="B5113" s="68"/>
    </row>
    <row r="5114" customHeight="1" spans="1:2">
      <c r="A5114" s="64"/>
      <c r="B5114" s="68"/>
    </row>
    <row r="5115" customHeight="1" spans="1:2">
      <c r="A5115" s="64"/>
      <c r="B5115" s="68"/>
    </row>
    <row r="5116" customHeight="1" spans="1:2">
      <c r="A5116" s="64"/>
      <c r="B5116" s="68"/>
    </row>
    <row r="5117" customHeight="1" spans="1:2">
      <c r="A5117" s="64"/>
      <c r="B5117" s="68"/>
    </row>
    <row r="5118" customHeight="1" spans="1:2">
      <c r="A5118" s="64"/>
      <c r="B5118" s="68"/>
    </row>
    <row r="5119" customHeight="1" spans="1:2">
      <c r="A5119" s="64"/>
      <c r="B5119" s="68"/>
    </row>
    <row r="5120" customHeight="1" spans="1:2">
      <c r="A5120" s="64"/>
      <c r="B5120" s="68"/>
    </row>
    <row r="5121" customHeight="1" spans="1:2">
      <c r="A5121" s="64"/>
      <c r="B5121" s="68"/>
    </row>
    <row r="5122" customHeight="1" spans="1:2">
      <c r="A5122" s="64"/>
      <c r="B5122" s="68"/>
    </row>
    <row r="5123" customHeight="1" spans="1:2">
      <c r="A5123" s="64"/>
      <c r="B5123" s="68"/>
    </row>
    <row r="5124" customHeight="1" spans="1:2">
      <c r="A5124" s="64"/>
      <c r="B5124" s="68"/>
    </row>
    <row r="5125" customHeight="1" spans="1:2">
      <c r="A5125" s="64"/>
      <c r="B5125" s="68"/>
    </row>
    <row r="5126" customHeight="1" spans="1:2">
      <c r="A5126" s="64"/>
      <c r="B5126" s="68"/>
    </row>
    <row r="5127" customHeight="1" spans="1:2">
      <c r="A5127" s="64"/>
      <c r="B5127" s="68"/>
    </row>
    <row r="5128" customHeight="1" spans="1:2">
      <c r="A5128" s="64"/>
      <c r="B5128" s="68"/>
    </row>
    <row r="5129" customHeight="1" spans="1:2">
      <c r="A5129" s="64"/>
      <c r="B5129" s="68"/>
    </row>
    <row r="5130" customHeight="1" spans="1:2">
      <c r="A5130" s="64"/>
      <c r="B5130" s="68"/>
    </row>
    <row r="5131" customHeight="1" spans="1:2">
      <c r="A5131" s="64"/>
      <c r="B5131" s="68"/>
    </row>
    <row r="5132" customHeight="1" spans="1:2">
      <c r="A5132" s="64"/>
      <c r="B5132" s="68"/>
    </row>
    <row r="5133" customHeight="1" spans="1:2">
      <c r="A5133" s="64"/>
      <c r="B5133" s="68"/>
    </row>
    <row r="5134" customHeight="1" spans="1:2">
      <c r="A5134" s="64"/>
      <c r="B5134" s="68"/>
    </row>
    <row r="5135" customHeight="1" spans="1:2">
      <c r="A5135" s="64"/>
      <c r="B5135" s="68"/>
    </row>
    <row r="5136" customHeight="1" spans="1:2">
      <c r="A5136" s="64"/>
      <c r="B5136" s="68"/>
    </row>
    <row r="5137" customHeight="1" spans="1:2">
      <c r="A5137" s="64"/>
      <c r="B5137" s="68"/>
    </row>
    <row r="5138" customHeight="1" spans="1:2">
      <c r="A5138" s="64"/>
      <c r="B5138" s="68"/>
    </row>
    <row r="5139" customHeight="1" spans="1:2">
      <c r="A5139" s="64"/>
      <c r="B5139" s="68"/>
    </row>
    <row r="5140" customHeight="1" spans="1:2">
      <c r="A5140" s="64"/>
      <c r="B5140" s="68"/>
    </row>
    <row r="5141" customHeight="1" spans="1:2">
      <c r="A5141" s="64"/>
      <c r="B5141" s="68"/>
    </row>
    <row r="5142" customHeight="1" spans="1:2">
      <c r="A5142" s="64"/>
      <c r="B5142" s="68"/>
    </row>
    <row r="5143" customHeight="1" spans="1:2">
      <c r="A5143" s="64"/>
      <c r="B5143" s="68"/>
    </row>
    <row r="5144" customHeight="1" spans="1:2">
      <c r="A5144" s="64"/>
      <c r="B5144" s="68"/>
    </row>
    <row r="5145" customHeight="1" spans="1:2">
      <c r="A5145" s="64"/>
      <c r="B5145" s="68"/>
    </row>
    <row r="5146" customHeight="1" spans="1:2">
      <c r="A5146" s="64"/>
      <c r="B5146" s="68"/>
    </row>
    <row r="5147" customHeight="1" spans="1:2">
      <c r="A5147" s="64"/>
      <c r="B5147" s="68"/>
    </row>
    <row r="5148" customHeight="1" spans="1:2">
      <c r="A5148" s="64"/>
      <c r="B5148" s="68"/>
    </row>
    <row r="5149" customHeight="1" spans="1:2">
      <c r="A5149" s="64"/>
      <c r="B5149" s="68"/>
    </row>
    <row r="5150" customHeight="1" spans="1:2">
      <c r="A5150" s="64"/>
      <c r="B5150" s="68"/>
    </row>
    <row r="5151" customHeight="1" spans="1:2">
      <c r="A5151" s="64"/>
      <c r="B5151" s="68"/>
    </row>
    <row r="5152" customHeight="1" spans="1:2">
      <c r="A5152" s="64"/>
      <c r="B5152" s="68"/>
    </row>
    <row r="5153" customHeight="1" spans="1:2">
      <c r="A5153" s="64"/>
      <c r="B5153" s="68"/>
    </row>
    <row r="5154" customHeight="1" spans="1:2">
      <c r="A5154" s="64"/>
      <c r="B5154" s="68"/>
    </row>
    <row r="5155" customHeight="1" spans="1:2">
      <c r="A5155" s="64"/>
      <c r="B5155" s="68"/>
    </row>
    <row r="5156" customHeight="1" spans="1:2">
      <c r="A5156" s="64"/>
      <c r="B5156" s="68"/>
    </row>
    <row r="5157" customHeight="1" spans="1:2">
      <c r="A5157" s="64"/>
      <c r="B5157" s="68"/>
    </row>
    <row r="5158" customHeight="1" spans="1:2">
      <c r="A5158" s="64"/>
      <c r="B5158" s="68"/>
    </row>
    <row r="5159" customHeight="1" spans="1:2">
      <c r="A5159" s="64"/>
      <c r="B5159" s="68"/>
    </row>
    <row r="5160" customHeight="1" spans="1:2">
      <c r="A5160" s="64"/>
      <c r="B5160" s="68"/>
    </row>
    <row r="5161" customHeight="1" spans="1:2">
      <c r="A5161" s="64"/>
      <c r="B5161" s="68"/>
    </row>
    <row r="5162" customHeight="1" spans="1:2">
      <c r="A5162" s="64"/>
      <c r="B5162" s="68"/>
    </row>
    <row r="5163" customHeight="1" spans="1:2">
      <c r="A5163" s="64"/>
      <c r="B5163" s="68"/>
    </row>
    <row r="5164" customHeight="1" spans="1:2">
      <c r="A5164" s="64"/>
      <c r="B5164" s="68"/>
    </row>
    <row r="5165" customHeight="1" spans="1:2">
      <c r="A5165" s="64"/>
      <c r="B5165" s="68"/>
    </row>
    <row r="5166" customHeight="1" spans="1:2">
      <c r="A5166" s="64"/>
      <c r="B5166" s="68"/>
    </row>
    <row r="5167" customHeight="1" spans="1:2">
      <c r="A5167" s="64"/>
      <c r="B5167" s="68"/>
    </row>
    <row r="5168" customHeight="1" spans="1:2">
      <c r="A5168" s="64"/>
      <c r="B5168" s="68"/>
    </row>
    <row r="5169" customHeight="1" spans="1:2">
      <c r="A5169" s="64"/>
      <c r="B5169" s="68"/>
    </row>
    <row r="5170" customHeight="1" spans="1:2">
      <c r="A5170" s="64"/>
      <c r="B5170" s="68"/>
    </row>
    <row r="5171" customHeight="1" spans="1:2">
      <c r="A5171" s="64"/>
      <c r="B5171" s="68"/>
    </row>
    <row r="5172" customHeight="1" spans="1:2">
      <c r="A5172" s="64"/>
      <c r="B5172" s="68"/>
    </row>
    <row r="5173" customHeight="1" spans="1:2">
      <c r="A5173" s="64"/>
      <c r="B5173" s="68"/>
    </row>
    <row r="5174" customHeight="1" spans="1:2">
      <c r="A5174" s="64"/>
      <c r="B5174" s="68"/>
    </row>
    <row r="5175" customHeight="1" spans="1:2">
      <c r="A5175" s="64"/>
      <c r="B5175" s="68"/>
    </row>
    <row r="5176" customHeight="1" spans="1:2">
      <c r="A5176" s="64"/>
      <c r="B5176" s="68"/>
    </row>
    <row r="5177" customHeight="1" spans="1:2">
      <c r="A5177" s="64"/>
      <c r="B5177" s="68"/>
    </row>
    <row r="5178" customHeight="1" spans="1:2">
      <c r="A5178" s="64"/>
      <c r="B5178" s="68"/>
    </row>
    <row r="5179" customHeight="1" spans="1:2">
      <c r="A5179" s="64"/>
      <c r="B5179" s="68"/>
    </row>
    <row r="5180" customHeight="1" spans="1:2">
      <c r="A5180" s="64"/>
      <c r="B5180" s="68"/>
    </row>
    <row r="5181" customHeight="1" spans="1:2">
      <c r="A5181" s="64"/>
      <c r="B5181" s="68"/>
    </row>
    <row r="5182" customHeight="1" spans="1:2">
      <c r="A5182" s="64"/>
      <c r="B5182" s="68"/>
    </row>
    <row r="5183" customHeight="1" spans="1:2">
      <c r="A5183" s="64"/>
      <c r="B5183" s="68"/>
    </row>
    <row r="5184" customHeight="1" spans="1:2">
      <c r="A5184" s="64"/>
      <c r="B5184" s="68"/>
    </row>
    <row r="5185" customHeight="1" spans="1:2">
      <c r="A5185" s="64"/>
      <c r="B5185" s="68"/>
    </row>
    <row r="5186" customHeight="1" spans="1:2">
      <c r="A5186" s="64"/>
      <c r="B5186" s="68"/>
    </row>
    <row r="5187" customHeight="1" spans="1:2">
      <c r="A5187" s="64"/>
      <c r="B5187" s="68"/>
    </row>
    <row r="5188" customHeight="1" spans="1:2">
      <c r="A5188" s="64"/>
      <c r="B5188" s="68"/>
    </row>
    <row r="5189" customHeight="1" spans="1:2">
      <c r="A5189" s="64"/>
      <c r="B5189" s="68"/>
    </row>
    <row r="5190" customHeight="1" spans="1:2">
      <c r="A5190" s="64"/>
      <c r="B5190" s="68"/>
    </row>
    <row r="5191" customHeight="1" spans="1:2">
      <c r="A5191" s="64"/>
      <c r="B5191" s="68"/>
    </row>
    <row r="5192" customHeight="1" spans="1:2">
      <c r="A5192" s="64"/>
      <c r="B5192" s="68"/>
    </row>
    <row r="5193" customHeight="1" spans="1:2">
      <c r="A5193" s="64"/>
      <c r="B5193" s="68"/>
    </row>
    <row r="5194" customHeight="1" spans="1:2">
      <c r="A5194" s="64"/>
      <c r="B5194" s="68"/>
    </row>
    <row r="5195" customHeight="1" spans="1:2">
      <c r="A5195" s="64"/>
      <c r="B5195" s="68"/>
    </row>
    <row r="5196" customHeight="1" spans="1:2">
      <c r="A5196" s="64"/>
      <c r="B5196" s="68"/>
    </row>
    <row r="5197" customHeight="1" spans="1:2">
      <c r="A5197" s="64"/>
      <c r="B5197" s="68"/>
    </row>
    <row r="5198" customHeight="1" spans="1:2">
      <c r="A5198" s="64"/>
      <c r="B5198" s="68"/>
    </row>
    <row r="5199" customHeight="1" spans="1:2">
      <c r="A5199" s="64"/>
      <c r="B5199" s="68"/>
    </row>
    <row r="5200" customHeight="1" spans="1:2">
      <c r="A5200" s="64"/>
      <c r="B5200" s="68"/>
    </row>
    <row r="5201" customHeight="1" spans="1:2">
      <c r="A5201" s="64"/>
      <c r="B5201" s="68"/>
    </row>
    <row r="5202" customHeight="1" spans="1:2">
      <c r="A5202" s="64"/>
      <c r="B5202" s="68"/>
    </row>
    <row r="5203" customHeight="1" spans="1:2">
      <c r="A5203" s="64"/>
      <c r="B5203" s="68"/>
    </row>
    <row r="5204" customHeight="1" spans="1:2">
      <c r="A5204" s="64"/>
      <c r="B5204" s="68"/>
    </row>
    <row r="5205" customHeight="1" spans="1:2">
      <c r="A5205" s="64"/>
      <c r="B5205" s="68"/>
    </row>
    <row r="5206" customHeight="1" spans="1:2">
      <c r="A5206" s="64"/>
      <c r="B5206" s="68"/>
    </row>
    <row r="5207" customHeight="1" spans="1:2">
      <c r="A5207" s="64"/>
      <c r="B5207" s="68"/>
    </row>
    <row r="5208" customHeight="1" spans="1:2">
      <c r="A5208" s="64"/>
      <c r="B5208" s="68"/>
    </row>
    <row r="5209" customHeight="1" spans="1:2">
      <c r="A5209" s="64"/>
      <c r="B5209" s="68"/>
    </row>
    <row r="5210" customHeight="1" spans="1:2">
      <c r="A5210" s="64"/>
      <c r="B5210" s="68"/>
    </row>
    <row r="5211" customHeight="1" spans="1:2">
      <c r="A5211" s="64"/>
      <c r="B5211" s="68"/>
    </row>
    <row r="5212" customHeight="1" spans="1:2">
      <c r="A5212" s="64"/>
      <c r="B5212" s="68"/>
    </row>
    <row r="5213" customHeight="1" spans="1:2">
      <c r="A5213" s="64"/>
      <c r="B5213" s="68"/>
    </row>
    <row r="5214" customHeight="1" spans="1:2">
      <c r="A5214" s="64"/>
      <c r="B5214" s="68"/>
    </row>
    <row r="5215" customHeight="1" spans="1:2">
      <c r="A5215" s="64"/>
      <c r="B5215" s="68"/>
    </row>
    <row r="5216" customHeight="1" spans="1:2">
      <c r="A5216" s="64"/>
      <c r="B5216" s="68"/>
    </row>
    <row r="5217" customHeight="1" spans="1:2">
      <c r="A5217" s="64"/>
      <c r="B5217" s="68"/>
    </row>
    <row r="5218" customHeight="1" spans="1:2">
      <c r="A5218" s="64"/>
      <c r="B5218" s="68"/>
    </row>
    <row r="5219" customHeight="1" spans="1:2">
      <c r="A5219" s="64"/>
      <c r="B5219" s="68"/>
    </row>
    <row r="5220" customHeight="1" spans="1:2">
      <c r="A5220" s="64"/>
      <c r="B5220" s="68"/>
    </row>
    <row r="5221" customHeight="1" spans="1:2">
      <c r="A5221" s="64"/>
      <c r="B5221" s="68"/>
    </row>
    <row r="5222" customHeight="1" spans="1:2">
      <c r="A5222" s="64"/>
      <c r="B5222" s="68"/>
    </row>
    <row r="5223" customHeight="1" spans="1:2">
      <c r="A5223" s="64"/>
      <c r="B5223" s="68"/>
    </row>
    <row r="5224" customHeight="1" spans="1:2">
      <c r="A5224" s="64"/>
      <c r="B5224" s="68"/>
    </row>
    <row r="5225" customHeight="1" spans="1:2">
      <c r="A5225" s="64"/>
      <c r="B5225" s="68"/>
    </row>
    <row r="5226" customHeight="1" spans="1:2">
      <c r="A5226" s="64"/>
      <c r="B5226" s="68"/>
    </row>
    <row r="5227" customHeight="1" spans="1:2">
      <c r="A5227" s="64"/>
      <c r="B5227" s="68"/>
    </row>
    <row r="5228" customHeight="1" spans="1:2">
      <c r="A5228" s="64"/>
      <c r="B5228" s="68"/>
    </row>
    <row r="5229" customHeight="1" spans="1:2">
      <c r="A5229" s="64"/>
      <c r="B5229" s="68"/>
    </row>
    <row r="5230" customHeight="1" spans="1:2">
      <c r="A5230" s="64"/>
      <c r="B5230" s="68"/>
    </row>
    <row r="5231" customHeight="1" spans="1:2">
      <c r="A5231" s="64"/>
      <c r="B5231" s="68"/>
    </row>
    <row r="5232" customHeight="1" spans="1:2">
      <c r="A5232" s="64"/>
      <c r="B5232" s="68"/>
    </row>
    <row r="5233" customHeight="1" spans="1:2">
      <c r="A5233" s="64"/>
      <c r="B5233" s="68"/>
    </row>
    <row r="5234" customHeight="1" spans="1:2">
      <c r="A5234" s="64"/>
      <c r="B5234" s="68"/>
    </row>
    <row r="5235" customHeight="1" spans="1:2">
      <c r="A5235" s="64"/>
      <c r="B5235" s="68"/>
    </row>
    <row r="5236" customHeight="1" spans="1:2">
      <c r="A5236" s="64"/>
      <c r="B5236" s="68"/>
    </row>
    <row r="5237" customHeight="1" spans="1:2">
      <c r="A5237" s="64"/>
      <c r="B5237" s="68"/>
    </row>
    <row r="5238" customHeight="1" spans="1:2">
      <c r="A5238" s="64"/>
      <c r="B5238" s="68"/>
    </row>
    <row r="5239" customHeight="1" spans="1:2">
      <c r="A5239" s="64"/>
      <c r="B5239" s="68"/>
    </row>
    <row r="5240" customHeight="1" spans="1:2">
      <c r="A5240" s="64"/>
      <c r="B5240" s="68"/>
    </row>
    <row r="5241" customHeight="1" spans="1:2">
      <c r="A5241" s="64"/>
      <c r="B5241" s="68"/>
    </row>
    <row r="5242" customHeight="1" spans="1:2">
      <c r="A5242" s="64"/>
      <c r="B5242" s="68"/>
    </row>
    <row r="5243" customHeight="1" spans="1:2">
      <c r="A5243" s="64"/>
      <c r="B5243" s="68"/>
    </row>
    <row r="5244" customHeight="1" spans="1:2">
      <c r="A5244" s="64"/>
      <c r="B5244" s="68"/>
    </row>
    <row r="5245" customHeight="1" spans="1:2">
      <c r="A5245" s="64"/>
      <c r="B5245" s="68"/>
    </row>
    <row r="5246" customHeight="1" spans="1:2">
      <c r="A5246" s="64"/>
      <c r="B5246" s="68"/>
    </row>
    <row r="5247" customHeight="1" spans="1:2">
      <c r="A5247" s="64"/>
      <c r="B5247" s="68"/>
    </row>
    <row r="5248" customHeight="1" spans="1:2">
      <c r="A5248" s="64"/>
      <c r="B5248" s="68"/>
    </row>
    <row r="5249" customHeight="1" spans="1:2">
      <c r="A5249" s="64"/>
      <c r="B5249" s="68"/>
    </row>
    <row r="5250" customHeight="1" spans="1:2">
      <c r="A5250" s="64"/>
      <c r="B5250" s="68"/>
    </row>
    <row r="5251" customHeight="1" spans="1:2">
      <c r="A5251" s="64"/>
      <c r="B5251" s="68"/>
    </row>
    <row r="5252" customHeight="1" spans="1:2">
      <c r="A5252" s="64"/>
      <c r="B5252" s="68"/>
    </row>
    <row r="5253" customHeight="1" spans="1:2">
      <c r="A5253" s="64"/>
      <c r="B5253" s="68"/>
    </row>
    <row r="5254" customHeight="1" spans="1:2">
      <c r="A5254" s="64"/>
      <c r="B5254" s="68"/>
    </row>
    <row r="5255" customHeight="1" spans="1:2">
      <c r="A5255" s="64"/>
      <c r="B5255" s="68"/>
    </row>
    <row r="5256" customHeight="1" spans="1:2">
      <c r="A5256" s="64"/>
      <c r="B5256" s="68"/>
    </row>
    <row r="5257" customHeight="1" spans="1:2">
      <c r="A5257" s="64"/>
      <c r="B5257" s="68"/>
    </row>
    <row r="5258" customHeight="1" spans="1:2">
      <c r="A5258" s="64"/>
      <c r="B5258" s="68"/>
    </row>
    <row r="5259" customHeight="1" spans="1:2">
      <c r="A5259" s="64"/>
      <c r="B5259" s="68"/>
    </row>
    <row r="5260" customHeight="1" spans="1:2">
      <c r="A5260" s="64"/>
      <c r="B5260" s="68"/>
    </row>
    <row r="5261" customHeight="1" spans="1:2">
      <c r="A5261" s="64"/>
      <c r="B5261" s="68"/>
    </row>
    <row r="5262" customHeight="1" spans="1:2">
      <c r="A5262" s="64"/>
      <c r="B5262" s="68"/>
    </row>
    <row r="5263" customHeight="1" spans="1:2">
      <c r="A5263" s="64"/>
      <c r="B5263" s="68"/>
    </row>
    <row r="5264" customHeight="1" spans="1:2">
      <c r="A5264" s="64"/>
      <c r="B5264" s="68"/>
    </row>
    <row r="5265" customHeight="1" spans="1:2">
      <c r="A5265" s="64"/>
      <c r="B5265" s="68"/>
    </row>
    <row r="5266" customHeight="1" spans="1:2">
      <c r="A5266" s="64"/>
      <c r="B5266" s="68"/>
    </row>
    <row r="5267" customHeight="1" spans="1:2">
      <c r="A5267" s="64"/>
      <c r="B5267" s="68"/>
    </row>
    <row r="5268" customHeight="1" spans="1:2">
      <c r="A5268" s="64"/>
      <c r="B5268" s="68"/>
    </row>
    <row r="5269" customHeight="1" spans="1:2">
      <c r="A5269" s="64"/>
      <c r="B5269" s="68"/>
    </row>
    <row r="5270" customHeight="1" spans="1:2">
      <c r="A5270" s="64"/>
      <c r="B5270" s="68"/>
    </row>
    <row r="5271" customHeight="1" spans="1:2">
      <c r="A5271" s="64"/>
      <c r="B5271" s="68"/>
    </row>
    <row r="5272" customHeight="1" spans="1:2">
      <c r="A5272" s="64"/>
      <c r="B5272" s="68"/>
    </row>
    <row r="5273" customHeight="1" spans="1:2">
      <c r="A5273" s="64"/>
      <c r="B5273" s="68"/>
    </row>
    <row r="5274" customHeight="1" spans="1:2">
      <c r="A5274" s="64"/>
      <c r="B5274" s="68"/>
    </row>
    <row r="5275" customHeight="1" spans="1:2">
      <c r="A5275" s="64"/>
      <c r="B5275" s="68"/>
    </row>
    <row r="5276" customHeight="1" spans="1:2">
      <c r="A5276" s="64"/>
      <c r="B5276" s="68"/>
    </row>
    <row r="5277" customHeight="1" spans="1:2">
      <c r="A5277" s="64"/>
      <c r="B5277" s="68"/>
    </row>
    <row r="5278" customHeight="1" spans="1:2">
      <c r="A5278" s="64"/>
      <c r="B5278" s="68"/>
    </row>
    <row r="5279" customHeight="1" spans="1:2">
      <c r="A5279" s="64"/>
      <c r="B5279" s="68"/>
    </row>
    <row r="5280" customHeight="1" spans="1:2">
      <c r="A5280" s="64"/>
      <c r="B5280" s="68"/>
    </row>
    <row r="5281" customHeight="1" spans="1:2">
      <c r="A5281" s="64"/>
      <c r="B5281" s="68"/>
    </row>
    <row r="5282" customHeight="1" spans="1:2">
      <c r="A5282" s="64"/>
      <c r="B5282" s="68"/>
    </row>
    <row r="5283" customHeight="1" spans="1:2">
      <c r="A5283" s="64"/>
      <c r="B5283" s="68"/>
    </row>
    <row r="5284" customHeight="1" spans="1:2">
      <c r="A5284" s="64"/>
      <c r="B5284" s="68"/>
    </row>
    <row r="5285" customHeight="1" spans="1:2">
      <c r="A5285" s="64"/>
      <c r="B5285" s="68"/>
    </row>
    <row r="5286" customHeight="1" spans="1:2">
      <c r="A5286" s="64"/>
      <c r="B5286" s="68"/>
    </row>
    <row r="5287" customHeight="1" spans="1:2">
      <c r="A5287" s="64"/>
      <c r="B5287" s="68"/>
    </row>
    <row r="5288" customHeight="1" spans="1:2">
      <c r="A5288" s="64"/>
      <c r="B5288" s="68"/>
    </row>
    <row r="5289" customHeight="1" spans="1:2">
      <c r="A5289" s="64"/>
      <c r="B5289" s="68"/>
    </row>
    <row r="5290" customHeight="1" spans="1:2">
      <c r="A5290" s="64"/>
      <c r="B5290" s="68"/>
    </row>
    <row r="5291" customHeight="1" spans="1:2">
      <c r="A5291" s="64"/>
      <c r="B5291" s="68"/>
    </row>
    <row r="5292" customHeight="1" spans="1:2">
      <c r="A5292" s="64"/>
      <c r="B5292" s="68"/>
    </row>
    <row r="5293" customHeight="1" spans="1:2">
      <c r="A5293" s="64"/>
      <c r="B5293" s="68"/>
    </row>
    <row r="5294" customHeight="1" spans="1:2">
      <c r="A5294" s="64"/>
      <c r="B5294" s="68"/>
    </row>
    <row r="5295" customHeight="1" spans="1:2">
      <c r="A5295" s="64"/>
      <c r="B5295" s="68"/>
    </row>
    <row r="5296" customHeight="1" spans="1:2">
      <c r="A5296" s="64"/>
      <c r="B5296" s="68"/>
    </row>
    <row r="5297" customHeight="1" spans="1:2">
      <c r="A5297" s="64"/>
      <c r="B5297" s="68"/>
    </row>
    <row r="5298" customHeight="1" spans="1:2">
      <c r="A5298" s="64"/>
      <c r="B5298" s="68"/>
    </row>
    <row r="5299" customHeight="1" spans="1:2">
      <c r="A5299" s="64"/>
      <c r="B5299" s="68"/>
    </row>
    <row r="5300" customHeight="1" spans="1:2">
      <c r="A5300" s="64"/>
      <c r="B5300" s="68"/>
    </row>
    <row r="5301" customHeight="1" spans="1:2">
      <c r="A5301" s="64"/>
      <c r="B5301" s="68"/>
    </row>
    <row r="5302" customHeight="1" spans="1:2">
      <c r="A5302" s="64"/>
      <c r="B5302" s="68"/>
    </row>
    <row r="5303" customHeight="1" spans="1:2">
      <c r="A5303" s="64"/>
      <c r="B5303" s="68"/>
    </row>
    <row r="5304" customHeight="1" spans="1:2">
      <c r="A5304" s="64"/>
      <c r="B5304" s="68"/>
    </row>
    <row r="5305" customHeight="1" spans="1:2">
      <c r="A5305" s="64"/>
      <c r="B5305" s="68"/>
    </row>
    <row r="5306" customHeight="1" spans="1:2">
      <c r="A5306" s="64"/>
      <c r="B5306" s="68"/>
    </row>
    <row r="5307" customHeight="1" spans="1:2">
      <c r="A5307" s="64"/>
      <c r="B5307" s="68"/>
    </row>
    <row r="5308" customHeight="1" spans="1:2">
      <c r="A5308" s="64"/>
      <c r="B5308" s="68"/>
    </row>
    <row r="5309" customHeight="1" spans="1:2">
      <c r="A5309" s="64"/>
      <c r="B5309" s="68"/>
    </row>
    <row r="5310" customHeight="1" spans="1:2">
      <c r="A5310" s="64"/>
      <c r="B5310" s="68"/>
    </row>
    <row r="5311" customHeight="1" spans="1:2">
      <c r="A5311" s="64"/>
      <c r="B5311" s="68"/>
    </row>
    <row r="5312" customHeight="1" spans="1:2">
      <c r="A5312" s="64"/>
      <c r="B5312" s="68"/>
    </row>
    <row r="5313" customHeight="1" spans="1:2">
      <c r="A5313" s="64"/>
      <c r="B5313" s="68"/>
    </row>
    <row r="5314" customHeight="1" spans="1:2">
      <c r="A5314" s="64"/>
      <c r="B5314" s="68"/>
    </row>
    <row r="5315" customHeight="1" spans="1:2">
      <c r="A5315" s="64"/>
      <c r="B5315" s="68"/>
    </row>
    <row r="5316" customHeight="1" spans="1:2">
      <c r="A5316" s="64"/>
      <c r="B5316" s="68"/>
    </row>
    <row r="5317" customHeight="1" spans="1:2">
      <c r="A5317" s="64"/>
      <c r="B5317" s="68"/>
    </row>
    <row r="5318" customHeight="1" spans="1:2">
      <c r="A5318" s="64"/>
      <c r="B5318" s="68"/>
    </row>
    <row r="5319" customHeight="1" spans="1:2">
      <c r="A5319" s="64"/>
      <c r="B5319" s="68"/>
    </row>
    <row r="5320" customHeight="1" spans="1:2">
      <c r="A5320" s="64"/>
      <c r="B5320" s="68"/>
    </row>
    <row r="5321" customHeight="1" spans="1:2">
      <c r="A5321" s="64"/>
      <c r="B5321" s="68"/>
    </row>
    <row r="5322" customHeight="1" spans="1:2">
      <c r="A5322" s="64"/>
      <c r="B5322" s="68"/>
    </row>
    <row r="5323" customHeight="1" spans="1:2">
      <c r="A5323" s="64"/>
      <c r="B5323" s="68"/>
    </row>
    <row r="5324" customHeight="1" spans="1:2">
      <c r="A5324" s="64"/>
      <c r="B5324" s="68"/>
    </row>
    <row r="5325" customHeight="1" spans="1:2">
      <c r="A5325" s="64"/>
      <c r="B5325" s="68"/>
    </row>
    <row r="5326" customHeight="1" spans="1:2">
      <c r="A5326" s="64"/>
      <c r="B5326" s="68"/>
    </row>
    <row r="5327" customHeight="1" spans="1:2">
      <c r="A5327" s="64"/>
      <c r="B5327" s="68"/>
    </row>
    <row r="5328" customHeight="1" spans="1:2">
      <c r="A5328" s="64"/>
      <c r="B5328" s="68"/>
    </row>
    <row r="5329" customHeight="1" spans="1:2">
      <c r="A5329" s="64"/>
      <c r="B5329" s="68"/>
    </row>
    <row r="5330" customHeight="1" spans="1:2">
      <c r="A5330" s="64"/>
      <c r="B5330" s="68"/>
    </row>
    <row r="5331" customHeight="1" spans="1:2">
      <c r="A5331" s="64"/>
      <c r="B5331" s="68"/>
    </row>
    <row r="5332" customHeight="1" spans="1:2">
      <c r="A5332" s="64"/>
      <c r="B5332" s="68"/>
    </row>
    <row r="5333" customHeight="1" spans="1:2">
      <c r="A5333" s="64"/>
      <c r="B5333" s="68"/>
    </row>
    <row r="5334" customHeight="1" spans="1:2">
      <c r="A5334" s="64"/>
      <c r="B5334" s="68"/>
    </row>
    <row r="5335" customHeight="1" spans="1:2">
      <c r="A5335" s="64"/>
      <c r="B5335" s="68"/>
    </row>
    <row r="5336" customHeight="1" spans="1:2">
      <c r="A5336" s="64"/>
      <c r="B5336" s="68"/>
    </row>
    <row r="5337" customHeight="1" spans="1:2">
      <c r="A5337" s="64"/>
      <c r="B5337" s="68"/>
    </row>
    <row r="5338" customHeight="1" spans="1:2">
      <c r="A5338" s="64"/>
      <c r="B5338" s="68"/>
    </row>
    <row r="5339" customHeight="1" spans="1:2">
      <c r="A5339" s="64"/>
      <c r="B5339" s="68"/>
    </row>
    <row r="5340" customHeight="1" spans="1:2">
      <c r="A5340" s="64"/>
      <c r="B5340" s="68"/>
    </row>
    <row r="5341" customHeight="1" spans="1:2">
      <c r="A5341" s="64"/>
      <c r="B5341" s="68"/>
    </row>
    <row r="5342" customHeight="1" spans="1:2">
      <c r="A5342" s="64"/>
      <c r="B5342" s="68"/>
    </row>
    <row r="5343" customHeight="1" spans="1:2">
      <c r="A5343" s="64"/>
      <c r="B5343" s="68"/>
    </row>
    <row r="5344" customHeight="1" spans="1:2">
      <c r="A5344" s="64"/>
      <c r="B5344" s="68"/>
    </row>
    <row r="5345" customHeight="1" spans="1:2">
      <c r="A5345" s="64"/>
      <c r="B5345" s="68"/>
    </row>
    <row r="5346" customHeight="1" spans="1:2">
      <c r="A5346" s="64"/>
      <c r="B5346" s="68"/>
    </row>
    <row r="5347" customHeight="1" spans="1:2">
      <c r="A5347" s="64"/>
      <c r="B5347" s="68"/>
    </row>
    <row r="5348" customHeight="1" spans="1:2">
      <c r="A5348" s="64"/>
      <c r="B5348" s="68"/>
    </row>
    <row r="5349" customHeight="1" spans="1:2">
      <c r="A5349" s="64"/>
      <c r="B5349" s="68"/>
    </row>
    <row r="5350" customHeight="1" spans="1:2">
      <c r="A5350" s="64"/>
      <c r="B5350" s="68"/>
    </row>
    <row r="5351" customHeight="1" spans="1:2">
      <c r="A5351" s="64"/>
      <c r="B5351" s="68"/>
    </row>
    <row r="5352" customHeight="1" spans="1:2">
      <c r="A5352" s="64"/>
      <c r="B5352" s="68"/>
    </row>
    <row r="5353" customHeight="1" spans="1:2">
      <c r="A5353" s="64"/>
      <c r="B5353" s="68"/>
    </row>
    <row r="5354" customHeight="1" spans="1:2">
      <c r="A5354" s="64"/>
      <c r="B5354" s="68"/>
    </row>
    <row r="5355" customHeight="1" spans="1:2">
      <c r="A5355" s="64"/>
      <c r="B5355" s="68"/>
    </row>
    <row r="5356" customHeight="1" spans="1:2">
      <c r="A5356" s="64"/>
      <c r="B5356" s="68"/>
    </row>
    <row r="5357" customHeight="1" spans="1:2">
      <c r="A5357" s="64"/>
      <c r="B5357" s="68"/>
    </row>
    <row r="5358" customHeight="1" spans="1:2">
      <c r="A5358" s="64"/>
      <c r="B5358" s="68"/>
    </row>
    <row r="5359" customHeight="1" spans="1:2">
      <c r="A5359" s="64"/>
      <c r="B5359" s="68"/>
    </row>
    <row r="5360" customHeight="1" spans="1:2">
      <c r="A5360" s="64"/>
      <c r="B5360" s="68"/>
    </row>
    <row r="5361" customHeight="1" spans="1:2">
      <c r="A5361" s="64"/>
      <c r="B5361" s="68"/>
    </row>
    <row r="5362" customHeight="1" spans="1:2">
      <c r="A5362" s="64"/>
      <c r="B5362" s="68"/>
    </row>
    <row r="5363" customHeight="1" spans="1:2">
      <c r="A5363" s="64"/>
      <c r="B5363" s="68"/>
    </row>
    <row r="5364" customHeight="1" spans="1:2">
      <c r="A5364" s="64"/>
      <c r="B5364" s="68"/>
    </row>
    <row r="5365" customHeight="1" spans="1:2">
      <c r="A5365" s="64"/>
      <c r="B5365" s="68"/>
    </row>
    <row r="5366" customHeight="1" spans="1:2">
      <c r="A5366" s="64"/>
      <c r="B5366" s="68"/>
    </row>
    <row r="5367" customHeight="1" spans="1:2">
      <c r="A5367" s="64"/>
      <c r="B5367" s="68"/>
    </row>
    <row r="5368" customHeight="1" spans="1:2">
      <c r="A5368" s="64"/>
      <c r="B5368" s="68"/>
    </row>
    <row r="5369" customHeight="1" spans="1:2">
      <c r="A5369" s="64"/>
      <c r="B5369" s="68"/>
    </row>
    <row r="5370" customHeight="1" spans="1:2">
      <c r="A5370" s="64"/>
      <c r="B5370" s="68"/>
    </row>
    <row r="5371" customHeight="1" spans="1:2">
      <c r="A5371" s="64"/>
      <c r="B5371" s="68"/>
    </row>
    <row r="5372" customHeight="1" spans="1:2">
      <c r="A5372" s="64"/>
      <c r="B5372" s="68"/>
    </row>
    <row r="5373" customHeight="1" spans="1:2">
      <c r="A5373" s="64"/>
      <c r="B5373" s="68"/>
    </row>
    <row r="5374" customHeight="1" spans="1:2">
      <c r="A5374" s="64"/>
      <c r="B5374" s="68"/>
    </row>
    <row r="5375" customHeight="1" spans="1:2">
      <c r="A5375" s="64"/>
      <c r="B5375" s="68"/>
    </row>
    <row r="5376" customHeight="1" spans="1:2">
      <c r="A5376" s="64"/>
      <c r="B5376" s="68"/>
    </row>
    <row r="5377" customHeight="1" spans="1:2">
      <c r="A5377" s="64"/>
      <c r="B5377" s="68"/>
    </row>
    <row r="5378" customHeight="1" spans="1:2">
      <c r="A5378" s="64"/>
      <c r="B5378" s="68"/>
    </row>
    <row r="5379" customHeight="1" spans="1:2">
      <c r="A5379" s="64"/>
      <c r="B5379" s="68"/>
    </row>
    <row r="5380" customHeight="1" spans="1:2">
      <c r="A5380" s="64"/>
      <c r="B5380" s="68"/>
    </row>
    <row r="5381" customHeight="1" spans="1:2">
      <c r="A5381" s="64"/>
      <c r="B5381" s="68"/>
    </row>
    <row r="5382" customHeight="1" spans="1:2">
      <c r="A5382" s="64"/>
      <c r="B5382" s="68"/>
    </row>
    <row r="5383" customHeight="1" spans="1:2">
      <c r="A5383" s="64"/>
      <c r="B5383" s="68"/>
    </row>
    <row r="5384" customHeight="1" spans="1:2">
      <c r="A5384" s="64"/>
      <c r="B5384" s="68"/>
    </row>
    <row r="5385" customHeight="1" spans="1:2">
      <c r="A5385" s="64"/>
      <c r="B5385" s="68"/>
    </row>
    <row r="5386" customHeight="1" spans="1:2">
      <c r="A5386" s="64"/>
      <c r="B5386" s="68"/>
    </row>
    <row r="5387" customHeight="1" spans="1:2">
      <c r="A5387" s="64"/>
      <c r="B5387" s="68"/>
    </row>
    <row r="5388" customHeight="1" spans="1:2">
      <c r="A5388" s="64"/>
      <c r="B5388" s="68"/>
    </row>
    <row r="5389" customHeight="1" spans="1:2">
      <c r="A5389" s="64"/>
      <c r="B5389" s="68"/>
    </row>
    <row r="5390" customHeight="1" spans="1:2">
      <c r="A5390" s="64"/>
      <c r="B5390" s="68"/>
    </row>
    <row r="5391" customHeight="1" spans="1:2">
      <c r="A5391" s="64"/>
      <c r="B5391" s="68"/>
    </row>
    <row r="5392" customHeight="1" spans="1:2">
      <c r="A5392" s="64"/>
      <c r="B5392" s="68"/>
    </row>
    <row r="5393" customHeight="1" spans="1:2">
      <c r="A5393" s="64"/>
      <c r="B5393" s="68"/>
    </row>
    <row r="5394" customHeight="1" spans="1:2">
      <c r="A5394" s="64"/>
      <c r="B5394" s="68"/>
    </row>
    <row r="5395" customHeight="1" spans="1:2">
      <c r="A5395" s="64"/>
      <c r="B5395" s="68"/>
    </row>
    <row r="5396" customHeight="1" spans="1:2">
      <c r="A5396" s="64"/>
      <c r="B5396" s="68"/>
    </row>
    <row r="5397" customHeight="1" spans="1:2">
      <c r="A5397" s="64"/>
      <c r="B5397" s="68"/>
    </row>
    <row r="5398" customHeight="1" spans="1:2">
      <c r="A5398" s="64"/>
      <c r="B5398" s="68"/>
    </row>
    <row r="5399" customHeight="1" spans="1:2">
      <c r="A5399" s="64"/>
      <c r="B5399" s="68"/>
    </row>
    <row r="5400" customHeight="1" spans="1:2">
      <c r="A5400" s="64"/>
      <c r="B5400" s="68"/>
    </row>
    <row r="5401" customHeight="1" spans="1:2">
      <c r="A5401" s="64"/>
      <c r="B5401" s="68"/>
    </row>
    <row r="5402" customHeight="1" spans="1:2">
      <c r="A5402" s="64"/>
      <c r="B5402" s="68"/>
    </row>
    <row r="5403" customHeight="1" spans="1:2">
      <c r="A5403" s="64"/>
      <c r="B5403" s="68"/>
    </row>
    <row r="5404" customHeight="1" spans="1:2">
      <c r="A5404" s="64"/>
      <c r="B5404" s="68"/>
    </row>
    <row r="5405" customHeight="1" spans="1:2">
      <c r="A5405" s="64"/>
      <c r="B5405" s="68"/>
    </row>
    <row r="5406" customHeight="1" spans="1:2">
      <c r="A5406" s="64"/>
      <c r="B5406" s="68"/>
    </row>
    <row r="5407" customHeight="1" spans="1:2">
      <c r="A5407" s="64"/>
      <c r="B5407" s="68"/>
    </row>
    <row r="5408" customHeight="1" spans="1:2">
      <c r="A5408" s="64"/>
      <c r="B5408" s="68"/>
    </row>
    <row r="5409" customHeight="1" spans="1:2">
      <c r="A5409" s="64"/>
      <c r="B5409" s="68"/>
    </row>
    <row r="5410" customHeight="1" spans="1:2">
      <c r="A5410" s="64"/>
      <c r="B5410" s="68"/>
    </row>
    <row r="5411" customHeight="1" spans="1:2">
      <c r="A5411" s="64"/>
      <c r="B5411" s="68"/>
    </row>
    <row r="5412" customHeight="1" spans="1:2">
      <c r="A5412" s="64"/>
      <c r="B5412" s="68"/>
    </row>
    <row r="5413" customHeight="1" spans="1:2">
      <c r="A5413" s="64"/>
      <c r="B5413" s="68"/>
    </row>
    <row r="5414" customHeight="1" spans="1:2">
      <c r="A5414" s="64"/>
      <c r="B5414" s="68"/>
    </row>
    <row r="5415" customHeight="1" spans="1:2">
      <c r="A5415" s="64"/>
      <c r="B5415" s="68"/>
    </row>
    <row r="5416" customHeight="1" spans="1:2">
      <c r="A5416" s="64"/>
      <c r="B5416" s="68"/>
    </row>
    <row r="5417" customHeight="1" spans="1:2">
      <c r="A5417" s="64"/>
      <c r="B5417" s="68"/>
    </row>
    <row r="5418" customHeight="1" spans="1:2">
      <c r="A5418" s="64"/>
      <c r="B5418" s="68"/>
    </row>
    <row r="5419" customHeight="1" spans="1:2">
      <c r="A5419" s="64"/>
      <c r="B5419" s="68"/>
    </row>
    <row r="5420" customHeight="1" spans="1:2">
      <c r="A5420" s="64"/>
      <c r="B5420" s="68"/>
    </row>
    <row r="5421" customHeight="1" spans="1:2">
      <c r="A5421" s="64"/>
      <c r="B5421" s="68"/>
    </row>
    <row r="5422" customHeight="1" spans="1:2">
      <c r="A5422" s="64"/>
      <c r="B5422" s="68"/>
    </row>
    <row r="5423" customHeight="1" spans="1:2">
      <c r="A5423" s="64"/>
      <c r="B5423" s="68"/>
    </row>
    <row r="5424" customHeight="1" spans="1:2">
      <c r="A5424" s="64"/>
      <c r="B5424" s="68"/>
    </row>
    <row r="5425" customHeight="1" spans="1:2">
      <c r="A5425" s="64"/>
      <c r="B5425" s="68"/>
    </row>
    <row r="5426" customHeight="1" spans="1:2">
      <c r="A5426" s="64"/>
      <c r="B5426" s="68"/>
    </row>
    <row r="5427" customHeight="1" spans="1:2">
      <c r="A5427" s="64"/>
      <c r="B5427" s="68"/>
    </row>
    <row r="5428" customHeight="1" spans="1:2">
      <c r="A5428" s="64"/>
      <c r="B5428" s="68"/>
    </row>
    <row r="5429" customHeight="1" spans="1:2">
      <c r="A5429" s="64"/>
      <c r="B5429" s="68"/>
    </row>
    <row r="5430" customHeight="1" spans="1:2">
      <c r="A5430" s="64"/>
      <c r="B5430" s="68"/>
    </row>
    <row r="5431" customHeight="1" spans="1:2">
      <c r="A5431" s="64"/>
      <c r="B5431" s="68"/>
    </row>
    <row r="5432" customHeight="1" spans="1:2">
      <c r="A5432" s="64"/>
      <c r="B5432" s="68"/>
    </row>
    <row r="5433" customHeight="1" spans="1:2">
      <c r="A5433" s="64"/>
      <c r="B5433" s="68"/>
    </row>
    <row r="5434" customHeight="1" spans="1:2">
      <c r="A5434" s="64"/>
      <c r="B5434" s="68"/>
    </row>
    <row r="5435" customHeight="1" spans="1:2">
      <c r="A5435" s="64"/>
      <c r="B5435" s="68"/>
    </row>
    <row r="5436" customHeight="1" spans="1:2">
      <c r="A5436" s="64"/>
      <c r="B5436" s="68"/>
    </row>
    <row r="5437" customHeight="1" spans="1:2">
      <c r="A5437" s="64"/>
      <c r="B5437" s="68"/>
    </row>
    <row r="5438" customHeight="1" spans="1:2">
      <c r="A5438" s="64"/>
      <c r="B5438" s="68"/>
    </row>
    <row r="5439" customHeight="1" spans="1:2">
      <c r="A5439" s="64"/>
      <c r="B5439" s="68"/>
    </row>
    <row r="5440" customHeight="1" spans="1:2">
      <c r="A5440" s="64"/>
      <c r="B5440" s="68"/>
    </row>
    <row r="5441" customHeight="1" spans="1:2">
      <c r="A5441" s="64"/>
      <c r="B5441" s="68"/>
    </row>
    <row r="5442" customHeight="1" spans="1:2">
      <c r="A5442" s="64"/>
      <c r="B5442" s="68"/>
    </row>
    <row r="5443" customHeight="1" spans="1:2">
      <c r="A5443" s="64"/>
      <c r="B5443" s="68"/>
    </row>
    <row r="5444" customHeight="1" spans="1:2">
      <c r="A5444" s="64"/>
      <c r="B5444" s="68"/>
    </row>
    <row r="5445" customHeight="1" spans="1:2">
      <c r="A5445" s="64"/>
      <c r="B5445" s="68"/>
    </row>
    <row r="5446" customHeight="1" spans="1:2">
      <c r="A5446" s="64"/>
      <c r="B5446" s="68"/>
    </row>
    <row r="5447" customHeight="1" spans="1:2">
      <c r="A5447" s="64"/>
      <c r="B5447" s="68"/>
    </row>
    <row r="5448" customHeight="1" spans="1:2">
      <c r="A5448" s="64"/>
      <c r="B5448" s="68"/>
    </row>
    <row r="5449" customHeight="1" spans="1:2">
      <c r="A5449" s="64"/>
      <c r="B5449" s="68"/>
    </row>
    <row r="5450" customHeight="1" spans="1:2">
      <c r="A5450" s="64"/>
      <c r="B5450" s="68"/>
    </row>
    <row r="5451" customHeight="1" spans="1:2">
      <c r="A5451" s="64"/>
      <c r="B5451" s="68"/>
    </row>
    <row r="5452" customHeight="1" spans="1:2">
      <c r="A5452" s="64"/>
      <c r="B5452" s="68"/>
    </row>
    <row r="5453" customHeight="1" spans="1:2">
      <c r="A5453" s="64"/>
      <c r="B5453" s="68"/>
    </row>
    <row r="5454" customHeight="1" spans="1:2">
      <c r="A5454" s="64"/>
      <c r="B5454" s="68"/>
    </row>
    <row r="5455" customHeight="1" spans="1:2">
      <c r="A5455" s="64"/>
      <c r="B5455" s="68"/>
    </row>
    <row r="5456" customHeight="1" spans="1:2">
      <c r="A5456" s="64"/>
      <c r="B5456" s="68"/>
    </row>
    <row r="5457" customHeight="1" spans="1:2">
      <c r="A5457" s="64"/>
      <c r="B5457" s="68"/>
    </row>
    <row r="5458" customHeight="1" spans="1:2">
      <c r="A5458" s="64"/>
      <c r="B5458" s="68"/>
    </row>
    <row r="5459" customHeight="1" spans="1:2">
      <c r="A5459" s="64"/>
      <c r="B5459" s="68"/>
    </row>
    <row r="5460" customHeight="1" spans="1:2">
      <c r="A5460" s="64"/>
      <c r="B5460" s="68"/>
    </row>
    <row r="5461" customHeight="1" spans="1:2">
      <c r="A5461" s="64"/>
      <c r="B5461" s="68"/>
    </row>
    <row r="5462" customHeight="1" spans="1:2">
      <c r="A5462" s="64"/>
      <c r="B5462" s="68"/>
    </row>
    <row r="5463" customHeight="1" spans="1:2">
      <c r="A5463" s="64"/>
      <c r="B5463" s="68"/>
    </row>
    <row r="5464" customHeight="1" spans="1:2">
      <c r="A5464" s="64"/>
      <c r="B5464" s="68"/>
    </row>
    <row r="5465" customHeight="1" spans="1:2">
      <c r="A5465" s="64"/>
      <c r="B5465" s="68"/>
    </row>
    <row r="5466" customHeight="1" spans="1:2">
      <c r="A5466" s="64"/>
      <c r="B5466" s="68"/>
    </row>
    <row r="5467" customHeight="1" spans="1:2">
      <c r="A5467" s="64"/>
      <c r="B5467" s="68"/>
    </row>
    <row r="5468" customHeight="1" spans="1:2">
      <c r="A5468" s="64"/>
      <c r="B5468" s="68"/>
    </row>
    <row r="5469" customHeight="1" spans="1:2">
      <c r="A5469" s="64"/>
      <c r="B5469" s="68"/>
    </row>
    <row r="5470" customHeight="1" spans="1:2">
      <c r="A5470" s="64"/>
      <c r="B5470" s="68"/>
    </row>
    <row r="5471" customHeight="1" spans="1:2">
      <c r="A5471" s="64"/>
      <c r="B5471" s="68"/>
    </row>
    <row r="5472" customHeight="1" spans="1:2">
      <c r="A5472" s="64"/>
      <c r="B5472" s="68"/>
    </row>
    <row r="5473" customHeight="1" spans="1:2">
      <c r="A5473" s="64"/>
      <c r="B5473" s="68"/>
    </row>
    <row r="5474" customHeight="1" spans="1:2">
      <c r="A5474" s="64"/>
      <c r="B5474" s="68"/>
    </row>
    <row r="5475" customHeight="1" spans="1:2">
      <c r="A5475" s="64"/>
      <c r="B5475" s="68"/>
    </row>
    <row r="5476" customHeight="1" spans="1:2">
      <c r="A5476" s="64"/>
      <c r="B5476" s="68"/>
    </row>
    <row r="5477" customHeight="1" spans="1:2">
      <c r="A5477" s="64"/>
      <c r="B5477" s="68"/>
    </row>
    <row r="5478" customHeight="1" spans="1:2">
      <c r="A5478" s="64"/>
      <c r="B5478" s="68"/>
    </row>
    <row r="5479" customHeight="1" spans="1:2">
      <c r="A5479" s="64"/>
      <c r="B5479" s="68"/>
    </row>
    <row r="5480" customHeight="1" spans="1:2">
      <c r="A5480" s="64"/>
      <c r="B5480" s="68"/>
    </row>
    <row r="5481" customHeight="1" spans="1:2">
      <c r="A5481" s="64"/>
      <c r="B5481" s="68"/>
    </row>
    <row r="5482" customHeight="1" spans="1:2">
      <c r="A5482" s="64"/>
      <c r="B5482" s="68"/>
    </row>
    <row r="5483" customHeight="1" spans="1:2">
      <c r="A5483" s="64"/>
      <c r="B5483" s="68"/>
    </row>
    <row r="5484" customHeight="1" spans="1:2">
      <c r="A5484" s="64"/>
      <c r="B5484" s="68"/>
    </row>
    <row r="5485" customHeight="1" spans="1:2">
      <c r="A5485" s="64"/>
      <c r="B5485" s="68"/>
    </row>
    <row r="5486" customHeight="1" spans="1:2">
      <c r="A5486" s="64"/>
      <c r="B5486" s="68"/>
    </row>
    <row r="5487" customHeight="1" spans="1:2">
      <c r="A5487" s="64"/>
      <c r="B5487" s="68"/>
    </row>
    <row r="5488" customHeight="1" spans="1:2">
      <c r="A5488" s="64"/>
      <c r="B5488" s="68"/>
    </row>
    <row r="5489" customHeight="1" spans="1:2">
      <c r="A5489" s="64"/>
      <c r="B5489" s="68"/>
    </row>
    <row r="5490" customHeight="1" spans="1:2">
      <c r="A5490" s="64"/>
      <c r="B5490" s="68"/>
    </row>
    <row r="5491" customHeight="1" spans="1:2">
      <c r="A5491" s="64"/>
      <c r="B5491" s="68"/>
    </row>
    <row r="5492" customHeight="1" spans="1:2">
      <c r="A5492" s="64"/>
      <c r="B5492" s="68"/>
    </row>
    <row r="5493" customHeight="1" spans="1:2">
      <c r="A5493" s="64"/>
      <c r="B5493" s="68"/>
    </row>
    <row r="5494" customHeight="1" spans="1:2">
      <c r="A5494" s="64"/>
      <c r="B5494" s="68"/>
    </row>
    <row r="5495" customHeight="1" spans="1:2">
      <c r="A5495" s="64"/>
      <c r="B5495" s="68"/>
    </row>
    <row r="5496" customHeight="1" spans="1:2">
      <c r="A5496" s="64"/>
      <c r="B5496" s="68"/>
    </row>
    <row r="5497" customHeight="1" spans="1:2">
      <c r="A5497" s="64"/>
      <c r="B5497" s="68"/>
    </row>
    <row r="5498" customHeight="1" spans="1:2">
      <c r="A5498" s="64"/>
      <c r="B5498" s="68"/>
    </row>
    <row r="5499" customHeight="1" spans="1:2">
      <c r="A5499" s="64"/>
      <c r="B5499" s="68"/>
    </row>
    <row r="5500" customHeight="1" spans="1:2">
      <c r="A5500" s="64"/>
      <c r="B5500" s="68"/>
    </row>
    <row r="5501" customHeight="1" spans="1:2">
      <c r="A5501" s="64"/>
      <c r="B5501" s="68"/>
    </row>
    <row r="5502" customHeight="1" spans="1:2">
      <c r="A5502" s="64"/>
      <c r="B5502" s="68"/>
    </row>
    <row r="5503" customHeight="1" spans="1:2">
      <c r="A5503" s="64"/>
      <c r="B5503" s="68"/>
    </row>
    <row r="5504" customHeight="1" spans="1:2">
      <c r="A5504" s="64"/>
      <c r="B5504" s="68"/>
    </row>
    <row r="5505" customHeight="1" spans="1:2">
      <c r="A5505" s="64"/>
      <c r="B5505" s="68"/>
    </row>
    <row r="5506" customHeight="1" spans="1:2">
      <c r="A5506" s="64"/>
      <c r="B5506" s="68"/>
    </row>
    <row r="5507" customHeight="1" spans="1:2">
      <c r="A5507" s="64"/>
      <c r="B5507" s="68"/>
    </row>
    <row r="5508" customHeight="1" spans="1:2">
      <c r="A5508" s="64"/>
      <c r="B5508" s="68"/>
    </row>
    <row r="5509" customHeight="1" spans="1:2">
      <c r="A5509" s="64"/>
      <c r="B5509" s="68"/>
    </row>
    <row r="5510" customHeight="1" spans="1:2">
      <c r="A5510" s="64"/>
      <c r="B5510" s="68"/>
    </row>
    <row r="5511" customHeight="1" spans="1:2">
      <c r="A5511" s="64"/>
      <c r="B5511" s="68"/>
    </row>
    <row r="5512" customHeight="1" spans="1:2">
      <c r="A5512" s="64"/>
      <c r="B5512" s="68"/>
    </row>
    <row r="5513" customHeight="1" spans="1:2">
      <c r="A5513" s="64"/>
      <c r="B5513" s="68"/>
    </row>
    <row r="5514" customHeight="1" spans="1:2">
      <c r="A5514" s="64"/>
      <c r="B5514" s="68"/>
    </row>
    <row r="5515" customHeight="1" spans="1:2">
      <c r="A5515" s="64"/>
      <c r="B5515" s="68"/>
    </row>
    <row r="5516" customHeight="1" spans="1:2">
      <c r="A5516" s="64"/>
      <c r="B5516" s="68"/>
    </row>
    <row r="5517" customHeight="1" spans="1:2">
      <c r="A5517" s="64"/>
      <c r="B5517" s="68"/>
    </row>
    <row r="5518" customHeight="1" spans="1:2">
      <c r="A5518" s="64"/>
      <c r="B5518" s="68"/>
    </row>
    <row r="5519" customHeight="1" spans="1:2">
      <c r="A5519" s="64"/>
      <c r="B5519" s="68"/>
    </row>
    <row r="5520" customHeight="1" spans="1:2">
      <c r="A5520" s="64"/>
      <c r="B5520" s="68"/>
    </row>
    <row r="5521" customHeight="1" spans="1:2">
      <c r="A5521" s="64"/>
      <c r="B5521" s="68"/>
    </row>
    <row r="5522" customHeight="1" spans="1:2">
      <c r="A5522" s="64"/>
      <c r="B5522" s="68"/>
    </row>
    <row r="5523" customHeight="1" spans="1:2">
      <c r="A5523" s="64"/>
      <c r="B5523" s="68"/>
    </row>
    <row r="5524" customHeight="1" spans="1:2">
      <c r="A5524" s="64"/>
      <c r="B5524" s="68"/>
    </row>
    <row r="5525" customHeight="1" spans="1:2">
      <c r="A5525" s="64"/>
      <c r="B5525" s="68"/>
    </row>
    <row r="5526" customHeight="1" spans="1:2">
      <c r="A5526" s="64"/>
      <c r="B5526" s="68"/>
    </row>
    <row r="5527" customHeight="1" spans="1:2">
      <c r="A5527" s="64"/>
      <c r="B5527" s="68"/>
    </row>
    <row r="5528" customHeight="1" spans="1:2">
      <c r="A5528" s="64"/>
      <c r="B5528" s="68"/>
    </row>
    <row r="5529" customHeight="1" spans="1:2">
      <c r="A5529" s="64"/>
      <c r="B5529" s="68"/>
    </row>
    <row r="5530" customHeight="1" spans="1:2">
      <c r="A5530" s="64"/>
      <c r="B5530" s="68"/>
    </row>
    <row r="5531" customHeight="1" spans="1:2">
      <c r="A5531" s="64"/>
      <c r="B5531" s="68"/>
    </row>
    <row r="5532" customHeight="1" spans="1:2">
      <c r="A5532" s="64"/>
      <c r="B5532" s="68"/>
    </row>
    <row r="5533" customHeight="1" spans="1:2">
      <c r="A5533" s="64"/>
      <c r="B5533" s="68"/>
    </row>
    <row r="5534" customHeight="1" spans="1:2">
      <c r="A5534" s="64"/>
      <c r="B5534" s="68"/>
    </row>
    <row r="5535" customHeight="1" spans="1:2">
      <c r="A5535" s="64"/>
      <c r="B5535" s="68"/>
    </row>
    <row r="5536" customHeight="1" spans="1:2">
      <c r="A5536" s="64"/>
      <c r="B5536" s="68"/>
    </row>
    <row r="5537" customHeight="1" spans="1:2">
      <c r="A5537" s="64"/>
      <c r="B5537" s="68"/>
    </row>
    <row r="5538" customHeight="1" spans="1:2">
      <c r="A5538" s="64"/>
      <c r="B5538" s="68"/>
    </row>
    <row r="5539" customHeight="1" spans="1:2">
      <c r="A5539" s="64"/>
      <c r="B5539" s="68"/>
    </row>
    <row r="5540" customHeight="1" spans="1:2">
      <c r="A5540" s="64"/>
      <c r="B5540" s="68"/>
    </row>
    <row r="5541" customHeight="1" spans="1:2">
      <c r="A5541" s="64"/>
      <c r="B5541" s="68"/>
    </row>
    <row r="5542" customHeight="1" spans="1:2">
      <c r="A5542" s="64"/>
      <c r="B5542" s="68"/>
    </row>
    <row r="5543" customHeight="1" spans="1:2">
      <c r="A5543" s="64"/>
      <c r="B5543" s="68"/>
    </row>
    <row r="5544" customHeight="1" spans="1:2">
      <c r="A5544" s="64"/>
      <c r="B5544" s="68"/>
    </row>
    <row r="5545" customHeight="1" spans="1:2">
      <c r="A5545" s="64"/>
      <c r="B5545" s="68"/>
    </row>
    <row r="5546" customHeight="1" spans="1:2">
      <c r="A5546" s="64"/>
      <c r="B5546" s="68"/>
    </row>
    <row r="5547" customHeight="1" spans="1:2">
      <c r="A5547" s="64"/>
      <c r="B5547" s="68"/>
    </row>
    <row r="5548" customHeight="1" spans="1:2">
      <c r="A5548" s="64"/>
      <c r="B5548" s="68"/>
    </row>
    <row r="5549" customHeight="1" spans="1:2">
      <c r="A5549" s="64"/>
      <c r="B5549" s="68"/>
    </row>
    <row r="5550" customHeight="1" spans="1:2">
      <c r="A5550" s="64"/>
      <c r="B5550" s="68"/>
    </row>
    <row r="5551" customHeight="1" spans="1:2">
      <c r="A5551" s="64"/>
      <c r="B5551" s="68"/>
    </row>
    <row r="5552" customHeight="1" spans="1:2">
      <c r="A5552" s="64"/>
      <c r="B5552" s="68"/>
    </row>
    <row r="5553" customHeight="1" spans="1:2">
      <c r="A5553" s="64"/>
      <c r="B5553" s="68"/>
    </row>
    <row r="5554" customHeight="1" spans="1:2">
      <c r="A5554" s="64"/>
      <c r="B5554" s="68"/>
    </row>
    <row r="5555" customHeight="1" spans="1:2">
      <c r="A5555" s="64"/>
      <c r="B5555" s="68"/>
    </row>
    <row r="5556" customHeight="1" spans="1:2">
      <c r="A5556" s="64"/>
      <c r="B5556" s="68"/>
    </row>
    <row r="5557" customHeight="1" spans="1:2">
      <c r="A5557" s="64"/>
      <c r="B5557" s="68"/>
    </row>
    <row r="5558" customHeight="1" spans="1:2">
      <c r="A5558" s="64"/>
      <c r="B5558" s="68"/>
    </row>
    <row r="5559" customHeight="1" spans="1:2">
      <c r="A5559" s="64"/>
      <c r="B5559" s="68"/>
    </row>
    <row r="5560" customHeight="1" spans="1:2">
      <c r="A5560" s="64"/>
      <c r="B5560" s="68"/>
    </row>
    <row r="5561" customHeight="1" spans="1:2">
      <c r="A5561" s="64"/>
      <c r="B5561" s="68"/>
    </row>
    <row r="5562" customHeight="1" spans="1:2">
      <c r="A5562" s="64"/>
      <c r="B5562" s="68"/>
    </row>
    <row r="5563" customHeight="1" spans="1:2">
      <c r="A5563" s="64"/>
      <c r="B5563" s="68"/>
    </row>
    <row r="5564" customHeight="1" spans="1:2">
      <c r="A5564" s="64"/>
      <c r="B5564" s="68"/>
    </row>
    <row r="5565" customHeight="1" spans="1:2">
      <c r="A5565" s="64"/>
      <c r="B5565" s="68"/>
    </row>
    <row r="5566" customHeight="1" spans="1:2">
      <c r="A5566" s="64"/>
      <c r="B5566" s="68"/>
    </row>
    <row r="5567" customHeight="1" spans="1:2">
      <c r="A5567" s="64"/>
      <c r="B5567" s="68"/>
    </row>
    <row r="5568" customHeight="1" spans="1:2">
      <c r="A5568" s="64"/>
      <c r="B5568" s="68"/>
    </row>
    <row r="5569" customHeight="1" spans="1:2">
      <c r="A5569" s="64"/>
      <c r="B5569" s="68"/>
    </row>
    <row r="5570" customHeight="1" spans="1:2">
      <c r="A5570" s="64"/>
      <c r="B5570" s="68"/>
    </row>
    <row r="5571" customHeight="1" spans="1:2">
      <c r="A5571" s="64"/>
      <c r="B5571" s="68"/>
    </row>
    <row r="5572" customHeight="1" spans="1:2">
      <c r="A5572" s="64"/>
      <c r="B5572" s="68"/>
    </row>
    <row r="5573" customHeight="1" spans="1:2">
      <c r="A5573" s="64"/>
      <c r="B5573" s="68"/>
    </row>
    <row r="5574" customHeight="1" spans="1:2">
      <c r="A5574" s="64"/>
      <c r="B5574" s="68"/>
    </row>
    <row r="5575" customHeight="1" spans="1:2">
      <c r="A5575" s="64"/>
      <c r="B5575" s="68"/>
    </row>
    <row r="5576" customHeight="1" spans="1:2">
      <c r="A5576" s="64"/>
      <c r="B5576" s="68"/>
    </row>
    <row r="5577" customHeight="1" spans="1:2">
      <c r="A5577" s="64"/>
      <c r="B5577" s="68"/>
    </row>
    <row r="5578" customHeight="1" spans="1:2">
      <c r="A5578" s="64"/>
      <c r="B5578" s="68"/>
    </row>
    <row r="5579" customHeight="1" spans="1:2">
      <c r="A5579" s="64"/>
      <c r="B5579" s="68"/>
    </row>
    <row r="5580" customHeight="1" spans="1:2">
      <c r="A5580" s="64"/>
      <c r="B5580" s="68"/>
    </row>
    <row r="5581" customHeight="1" spans="1:2">
      <c r="A5581" s="64"/>
      <c r="B5581" s="68"/>
    </row>
    <row r="5582" customHeight="1" spans="1:2">
      <c r="A5582" s="64"/>
      <c r="B5582" s="68"/>
    </row>
    <row r="5583" customHeight="1" spans="1:2">
      <c r="A5583" s="64"/>
      <c r="B5583" s="68"/>
    </row>
    <row r="5584" customHeight="1" spans="1:2">
      <c r="A5584" s="64"/>
      <c r="B5584" s="68"/>
    </row>
    <row r="5585" customHeight="1" spans="1:2">
      <c r="A5585" s="64"/>
      <c r="B5585" s="68"/>
    </row>
    <row r="5586" customHeight="1" spans="1:2">
      <c r="A5586" s="64"/>
      <c r="B5586" s="68"/>
    </row>
    <row r="5587" customHeight="1" spans="1:2">
      <c r="A5587" s="64"/>
      <c r="B5587" s="68"/>
    </row>
    <row r="5588" customHeight="1" spans="1:2">
      <c r="A5588" s="64"/>
      <c r="B5588" s="68"/>
    </row>
    <row r="5589" customHeight="1" spans="1:2">
      <c r="A5589" s="64"/>
      <c r="B5589" s="68"/>
    </row>
    <row r="5590" customHeight="1" spans="1:2">
      <c r="A5590" s="64"/>
      <c r="B5590" s="68"/>
    </row>
    <row r="5591" customHeight="1" spans="1:2">
      <c r="A5591" s="64"/>
      <c r="B5591" s="68"/>
    </row>
    <row r="5592" customHeight="1" spans="1:2">
      <c r="A5592" s="64"/>
      <c r="B5592" s="68"/>
    </row>
    <row r="5593" customHeight="1" spans="1:2">
      <c r="A5593" s="64"/>
      <c r="B5593" s="68"/>
    </row>
    <row r="5594" customHeight="1" spans="1:2">
      <c r="A5594" s="64"/>
      <c r="B5594" s="68"/>
    </row>
    <row r="5595" customHeight="1" spans="1:2">
      <c r="A5595" s="64"/>
      <c r="B5595" s="68"/>
    </row>
    <row r="5596" customHeight="1" spans="1:2">
      <c r="A5596" s="64"/>
      <c r="B5596" s="68"/>
    </row>
    <row r="5597" customHeight="1" spans="1:2">
      <c r="A5597" s="64"/>
      <c r="B5597" s="68"/>
    </row>
    <row r="5598" customHeight="1" spans="1:2">
      <c r="A5598" s="64"/>
      <c r="B5598" s="68"/>
    </row>
    <row r="5599" customHeight="1" spans="1:2">
      <c r="A5599" s="64"/>
      <c r="B5599" s="68"/>
    </row>
    <row r="5600" customHeight="1" spans="1:2">
      <c r="A5600" s="64"/>
      <c r="B5600" s="68"/>
    </row>
    <row r="5601" customHeight="1" spans="1:2">
      <c r="A5601" s="64"/>
      <c r="B5601" s="68"/>
    </row>
    <row r="5602" customHeight="1" spans="1:2">
      <c r="A5602" s="64"/>
      <c r="B5602" s="68"/>
    </row>
    <row r="5603" customHeight="1" spans="1:2">
      <c r="A5603" s="64"/>
      <c r="B5603" s="68"/>
    </row>
    <row r="5604" customHeight="1" spans="1:2">
      <c r="A5604" s="64"/>
      <c r="B5604" s="68"/>
    </row>
    <row r="5605" customHeight="1" spans="1:2">
      <c r="A5605" s="64"/>
      <c r="B5605" s="68"/>
    </row>
    <row r="5606" customHeight="1" spans="1:2">
      <c r="A5606" s="64"/>
      <c r="B5606" s="68"/>
    </row>
    <row r="5607" customHeight="1" spans="1:2">
      <c r="A5607" s="64"/>
      <c r="B5607" s="68"/>
    </row>
    <row r="5608" customHeight="1" spans="1:2">
      <c r="A5608" s="64"/>
      <c r="B5608" s="68"/>
    </row>
    <row r="5609" customHeight="1" spans="1:2">
      <c r="A5609" s="64"/>
      <c r="B5609" s="68"/>
    </row>
    <row r="5610" customHeight="1" spans="1:2">
      <c r="A5610" s="64"/>
      <c r="B5610" s="68"/>
    </row>
    <row r="5611" customHeight="1" spans="1:2">
      <c r="A5611" s="64"/>
      <c r="B5611" s="68"/>
    </row>
    <row r="5612" customHeight="1" spans="1:2">
      <c r="A5612" s="64"/>
      <c r="B5612" s="68"/>
    </row>
    <row r="5613" customHeight="1" spans="1:2">
      <c r="A5613" s="64"/>
      <c r="B5613" s="68"/>
    </row>
    <row r="5614" customHeight="1" spans="1:2">
      <c r="A5614" s="64"/>
      <c r="B5614" s="68"/>
    </row>
    <row r="5615" customHeight="1" spans="1:2">
      <c r="A5615" s="64"/>
      <c r="B5615" s="68"/>
    </row>
    <row r="5616" customHeight="1" spans="1:2">
      <c r="A5616" s="64"/>
      <c r="B5616" s="68"/>
    </row>
    <row r="5617" customHeight="1" spans="1:2">
      <c r="A5617" s="64"/>
      <c r="B5617" s="68"/>
    </row>
    <row r="5618" customHeight="1" spans="1:2">
      <c r="A5618" s="64"/>
      <c r="B5618" s="68"/>
    </row>
    <row r="5619" customHeight="1" spans="1:2">
      <c r="A5619" s="64"/>
      <c r="B5619" s="68"/>
    </row>
    <row r="5620" customHeight="1" spans="1:2">
      <c r="A5620" s="64"/>
      <c r="B5620" s="68"/>
    </row>
    <row r="5621" customHeight="1" spans="1:2">
      <c r="A5621" s="64"/>
      <c r="B5621" s="68"/>
    </row>
    <row r="5622" customHeight="1" spans="1:2">
      <c r="A5622" s="64"/>
      <c r="B5622" s="68"/>
    </row>
    <row r="5623" customHeight="1" spans="1:2">
      <c r="A5623" s="64"/>
      <c r="B5623" s="68"/>
    </row>
    <row r="5624" customHeight="1" spans="1:2">
      <c r="A5624" s="64"/>
      <c r="B5624" s="68"/>
    </row>
    <row r="5625" customHeight="1" spans="1:2">
      <c r="A5625" s="64"/>
      <c r="B5625" s="68"/>
    </row>
    <row r="5626" customHeight="1" spans="1:2">
      <c r="A5626" s="64"/>
      <c r="B5626" s="68"/>
    </row>
    <row r="5627" customHeight="1" spans="1:2">
      <c r="A5627" s="64"/>
      <c r="B5627" s="68"/>
    </row>
    <row r="5628" customHeight="1" spans="1:2">
      <c r="A5628" s="64"/>
      <c r="B5628" s="68"/>
    </row>
    <row r="5629" customHeight="1" spans="1:2">
      <c r="A5629" s="64"/>
      <c r="B5629" s="68"/>
    </row>
    <row r="5630" customHeight="1" spans="1:2">
      <c r="A5630" s="64"/>
      <c r="B5630" s="68"/>
    </row>
    <row r="5631" customHeight="1" spans="1:2">
      <c r="A5631" s="64"/>
      <c r="B5631" s="68"/>
    </row>
    <row r="5632" customHeight="1" spans="1:2">
      <c r="A5632" s="64"/>
      <c r="B5632" s="68"/>
    </row>
    <row r="5633" customHeight="1" spans="1:2">
      <c r="A5633" s="64"/>
      <c r="B5633" s="68"/>
    </row>
    <row r="5634" customHeight="1" spans="1:2">
      <c r="A5634" s="64"/>
      <c r="B5634" s="68"/>
    </row>
    <row r="5635" customHeight="1" spans="1:2">
      <c r="A5635" s="64"/>
      <c r="B5635" s="68"/>
    </row>
    <row r="5636" customHeight="1" spans="1:2">
      <c r="A5636" s="64"/>
      <c r="B5636" s="68"/>
    </row>
    <row r="5637" customHeight="1" spans="1:2">
      <c r="A5637" s="64"/>
      <c r="B5637" s="68"/>
    </row>
    <row r="5638" customHeight="1" spans="1:2">
      <c r="A5638" s="64"/>
      <c r="B5638" s="68"/>
    </row>
    <row r="5639" customHeight="1" spans="1:2">
      <c r="A5639" s="64"/>
      <c r="B5639" s="68"/>
    </row>
    <row r="5640" customHeight="1" spans="1:2">
      <c r="A5640" s="64"/>
      <c r="B5640" s="68"/>
    </row>
    <row r="5641" customHeight="1" spans="1:2">
      <c r="A5641" s="64"/>
      <c r="B5641" s="68"/>
    </row>
    <row r="5642" customHeight="1" spans="1:2">
      <c r="A5642" s="64"/>
      <c r="B5642" s="68"/>
    </row>
    <row r="5643" customHeight="1" spans="1:2">
      <c r="A5643" s="64"/>
      <c r="B5643" s="68"/>
    </row>
    <row r="5644" customHeight="1" spans="1:2">
      <c r="A5644" s="64"/>
      <c r="B5644" s="68"/>
    </row>
    <row r="5645" customHeight="1" spans="1:2">
      <c r="A5645" s="64"/>
      <c r="B5645" s="68"/>
    </row>
    <row r="5646" customHeight="1" spans="1:2">
      <c r="A5646" s="64"/>
      <c r="B5646" s="68"/>
    </row>
    <row r="5647" customHeight="1" spans="1:2">
      <c r="A5647" s="64"/>
      <c r="B5647" s="68"/>
    </row>
    <row r="5648" customHeight="1" spans="1:2">
      <c r="A5648" s="64"/>
      <c r="B5648" s="68"/>
    </row>
    <row r="5649" customHeight="1" spans="1:2">
      <c r="A5649" s="64"/>
      <c r="B5649" s="68"/>
    </row>
    <row r="5650" customHeight="1" spans="1:2">
      <c r="A5650" s="64"/>
      <c r="B5650" s="68"/>
    </row>
    <row r="5651" customHeight="1" spans="1:2">
      <c r="A5651" s="64"/>
      <c r="B5651" s="68"/>
    </row>
    <row r="5652" customHeight="1" spans="1:2">
      <c r="A5652" s="64"/>
      <c r="B5652" s="68"/>
    </row>
    <row r="5653" customHeight="1" spans="1:2">
      <c r="A5653" s="64"/>
      <c r="B5653" s="68"/>
    </row>
    <row r="5654" customHeight="1" spans="1:2">
      <c r="A5654" s="64"/>
      <c r="B5654" s="68"/>
    </row>
    <row r="5655" customHeight="1" spans="1:2">
      <c r="A5655" s="64"/>
      <c r="B5655" s="68"/>
    </row>
    <row r="5656" customHeight="1" spans="1:2">
      <c r="A5656" s="64"/>
      <c r="B5656" s="68"/>
    </row>
    <row r="5657" customHeight="1" spans="1:2">
      <c r="A5657" s="64"/>
      <c r="B5657" s="68"/>
    </row>
    <row r="5658" customHeight="1" spans="1:2">
      <c r="A5658" s="64"/>
      <c r="B5658" s="68"/>
    </row>
    <row r="5659" customHeight="1" spans="1:2">
      <c r="A5659" s="64"/>
      <c r="B5659" s="68"/>
    </row>
    <row r="5660" customHeight="1" spans="1:2">
      <c r="A5660" s="64"/>
      <c r="B5660" s="68"/>
    </row>
    <row r="5661" customHeight="1" spans="1:2">
      <c r="A5661" s="64"/>
      <c r="B5661" s="68"/>
    </row>
    <row r="5662" customHeight="1" spans="1:2">
      <c r="A5662" s="64"/>
      <c r="B5662" s="68"/>
    </row>
    <row r="5663" customHeight="1" spans="1:2">
      <c r="A5663" s="64"/>
      <c r="B5663" s="68"/>
    </row>
    <row r="5664" customHeight="1" spans="1:2">
      <c r="A5664" s="64"/>
      <c r="B5664" s="68"/>
    </row>
    <row r="5665" customHeight="1" spans="1:2">
      <c r="A5665" s="64"/>
      <c r="B5665" s="68"/>
    </row>
    <row r="5666" customHeight="1" spans="1:2">
      <c r="A5666" s="64"/>
      <c r="B5666" s="68"/>
    </row>
    <row r="5667" customHeight="1" spans="1:2">
      <c r="A5667" s="64"/>
      <c r="B5667" s="68"/>
    </row>
    <row r="5668" customHeight="1" spans="1:2">
      <c r="A5668" s="64"/>
      <c r="B5668" s="68"/>
    </row>
    <row r="5669" customHeight="1" spans="1:2">
      <c r="A5669" s="64"/>
      <c r="B5669" s="68"/>
    </row>
    <row r="5670" customHeight="1" spans="1:2">
      <c r="A5670" s="64"/>
      <c r="B5670" s="68"/>
    </row>
    <row r="5671" customHeight="1" spans="1:2">
      <c r="A5671" s="64"/>
      <c r="B5671" s="68"/>
    </row>
    <row r="5672" customHeight="1" spans="1:2">
      <c r="A5672" s="64"/>
      <c r="B5672" s="68"/>
    </row>
    <row r="5673" customHeight="1" spans="1:2">
      <c r="A5673" s="64"/>
      <c r="B5673" s="68"/>
    </row>
    <row r="5674" customHeight="1" spans="1:2">
      <c r="A5674" s="64"/>
      <c r="B5674" s="68"/>
    </row>
    <row r="5675" customHeight="1" spans="1:2">
      <c r="A5675" s="64"/>
      <c r="B5675" s="68"/>
    </row>
    <row r="5676" customHeight="1" spans="1:2">
      <c r="A5676" s="64"/>
      <c r="B5676" s="68"/>
    </row>
    <row r="5677" customHeight="1" spans="1:2">
      <c r="A5677" s="64"/>
      <c r="B5677" s="68"/>
    </row>
    <row r="5678" customHeight="1" spans="1:2">
      <c r="A5678" s="64"/>
      <c r="B5678" s="68"/>
    </row>
    <row r="5679" customHeight="1" spans="1:2">
      <c r="A5679" s="64"/>
      <c r="B5679" s="68"/>
    </row>
    <row r="5680" customHeight="1" spans="1:2">
      <c r="A5680" s="64"/>
      <c r="B5680" s="68"/>
    </row>
    <row r="5681" customHeight="1" spans="1:2">
      <c r="A5681" s="64"/>
      <c r="B5681" s="68"/>
    </row>
    <row r="5682" customHeight="1" spans="1:2">
      <c r="A5682" s="64"/>
      <c r="B5682" s="68"/>
    </row>
    <row r="5683" customHeight="1" spans="1:2">
      <c r="A5683" s="64"/>
      <c r="B5683" s="68"/>
    </row>
    <row r="5684" customHeight="1" spans="1:2">
      <c r="A5684" s="64"/>
      <c r="B5684" s="68"/>
    </row>
    <row r="5685" customHeight="1" spans="1:2">
      <c r="A5685" s="64"/>
      <c r="B5685" s="68"/>
    </row>
    <row r="5686" customHeight="1" spans="1:2">
      <c r="A5686" s="64"/>
      <c r="B5686" s="68"/>
    </row>
    <row r="5687" customHeight="1" spans="1:2">
      <c r="A5687" s="64"/>
      <c r="B5687" s="68"/>
    </row>
    <row r="5688" customHeight="1" spans="1:2">
      <c r="A5688" s="64"/>
      <c r="B5688" s="68"/>
    </row>
    <row r="5689" customHeight="1" spans="1:2">
      <c r="A5689" s="64"/>
      <c r="B5689" s="68"/>
    </row>
    <row r="5690" customHeight="1" spans="1:2">
      <c r="A5690" s="64"/>
      <c r="B5690" s="68"/>
    </row>
    <row r="5691" customHeight="1" spans="1:2">
      <c r="A5691" s="64"/>
      <c r="B5691" s="68"/>
    </row>
    <row r="5692" customHeight="1" spans="1:2">
      <c r="A5692" s="64"/>
      <c r="B5692" s="68"/>
    </row>
    <row r="5693" customHeight="1" spans="1:2">
      <c r="A5693" s="64"/>
      <c r="B5693" s="68"/>
    </row>
    <row r="5694" customHeight="1" spans="1:2">
      <c r="A5694" s="64"/>
      <c r="B5694" s="68"/>
    </row>
    <row r="5695" customHeight="1" spans="1:2">
      <c r="A5695" s="64"/>
      <c r="B5695" s="68"/>
    </row>
    <row r="5696" customHeight="1" spans="1:2">
      <c r="A5696" s="64"/>
      <c r="B5696" s="68"/>
    </row>
    <row r="5697" customHeight="1" spans="1:2">
      <c r="A5697" s="64"/>
      <c r="B5697" s="68"/>
    </row>
    <row r="5698" customHeight="1" spans="1:2">
      <c r="A5698" s="64"/>
      <c r="B5698" s="68"/>
    </row>
    <row r="5699" customHeight="1" spans="1:2">
      <c r="A5699" s="64"/>
      <c r="B5699" s="68"/>
    </row>
    <row r="5700" customHeight="1" spans="1:2">
      <c r="A5700" s="64"/>
      <c r="B5700" s="68"/>
    </row>
    <row r="5701" customHeight="1" spans="1:2">
      <c r="A5701" s="64"/>
      <c r="B5701" s="68"/>
    </row>
    <row r="5702" customHeight="1" spans="1:2">
      <c r="A5702" s="64"/>
      <c r="B5702" s="68"/>
    </row>
    <row r="5703" customHeight="1" spans="1:2">
      <c r="A5703" s="64"/>
      <c r="B5703" s="68"/>
    </row>
    <row r="5704" customHeight="1" spans="1:2">
      <c r="A5704" s="64"/>
      <c r="B5704" s="68"/>
    </row>
    <row r="5705" customHeight="1" spans="1:2">
      <c r="A5705" s="64"/>
      <c r="B5705" s="68"/>
    </row>
    <row r="5706" customHeight="1" spans="1:2">
      <c r="A5706" s="64"/>
      <c r="B5706" s="68"/>
    </row>
    <row r="5707" customHeight="1" spans="1:2">
      <c r="A5707" s="64"/>
      <c r="B5707" s="68"/>
    </row>
    <row r="5708" customHeight="1" spans="1:2">
      <c r="A5708" s="64"/>
      <c r="B5708" s="68"/>
    </row>
    <row r="5709" customHeight="1" spans="1:2">
      <c r="A5709" s="64"/>
      <c r="B5709" s="68"/>
    </row>
    <row r="5710" customHeight="1" spans="1:2">
      <c r="A5710" s="64"/>
      <c r="B5710" s="68"/>
    </row>
    <row r="5711" customHeight="1" spans="1:2">
      <c r="A5711" s="64"/>
      <c r="B5711" s="68"/>
    </row>
    <row r="5712" customHeight="1" spans="1:2">
      <c r="A5712" s="64"/>
      <c r="B5712" s="68"/>
    </row>
    <row r="5713" customHeight="1" spans="1:2">
      <c r="A5713" s="64"/>
      <c r="B5713" s="68"/>
    </row>
    <row r="5714" customHeight="1" spans="1:2">
      <c r="A5714" s="64"/>
      <c r="B5714" s="68"/>
    </row>
    <row r="5715" customHeight="1" spans="1:2">
      <c r="A5715" s="64"/>
      <c r="B5715" s="68"/>
    </row>
    <row r="5716" customHeight="1" spans="1:2">
      <c r="A5716" s="64"/>
      <c r="B5716" s="68"/>
    </row>
    <row r="5717" customHeight="1" spans="1:2">
      <c r="A5717" s="64"/>
      <c r="B5717" s="68"/>
    </row>
    <row r="5718" customHeight="1" spans="1:2">
      <c r="A5718" s="64"/>
      <c r="B5718" s="68"/>
    </row>
    <row r="5719" customHeight="1" spans="1:2">
      <c r="A5719" s="64"/>
      <c r="B5719" s="68"/>
    </row>
    <row r="5720" customHeight="1" spans="1:2">
      <c r="A5720" s="64"/>
      <c r="B5720" s="68"/>
    </row>
    <row r="5721" customHeight="1" spans="1:2">
      <c r="A5721" s="64"/>
      <c r="B5721" s="68"/>
    </row>
    <row r="5722" customHeight="1" spans="1:2">
      <c r="A5722" s="64"/>
      <c r="B5722" s="68"/>
    </row>
    <row r="5723" customHeight="1" spans="1:2">
      <c r="A5723" s="64"/>
      <c r="B5723" s="68"/>
    </row>
    <row r="5724" customHeight="1" spans="1:2">
      <c r="A5724" s="64"/>
      <c r="B5724" s="68"/>
    </row>
    <row r="5725" customHeight="1" spans="1:2">
      <c r="A5725" s="64"/>
      <c r="B5725" s="68"/>
    </row>
    <row r="5726" customHeight="1" spans="1:2">
      <c r="A5726" s="64"/>
      <c r="B5726" s="68"/>
    </row>
    <row r="5727" customHeight="1" spans="1:2">
      <c r="A5727" s="64"/>
      <c r="B5727" s="68"/>
    </row>
    <row r="5728" customHeight="1" spans="1:2">
      <c r="A5728" s="64"/>
      <c r="B5728" s="68"/>
    </row>
    <row r="5729" customHeight="1" spans="1:2">
      <c r="A5729" s="64"/>
      <c r="B5729" s="68"/>
    </row>
    <row r="5730" customHeight="1" spans="1:2">
      <c r="A5730" s="64"/>
      <c r="B5730" s="68"/>
    </row>
    <row r="5731" customHeight="1" spans="1:2">
      <c r="A5731" s="64"/>
      <c r="B5731" s="68"/>
    </row>
    <row r="5732" customHeight="1" spans="1:2">
      <c r="A5732" s="64"/>
      <c r="B5732" s="68"/>
    </row>
    <row r="5733" customHeight="1" spans="1:2">
      <c r="A5733" s="64"/>
      <c r="B5733" s="68"/>
    </row>
    <row r="5734" customHeight="1" spans="1:2">
      <c r="A5734" s="64"/>
      <c r="B5734" s="68"/>
    </row>
    <row r="5735" customHeight="1" spans="1:2">
      <c r="A5735" s="64"/>
      <c r="B5735" s="68"/>
    </row>
    <row r="5736" customHeight="1" spans="1:2">
      <c r="A5736" s="64"/>
      <c r="B5736" s="68"/>
    </row>
    <row r="5737" customHeight="1" spans="1:2">
      <c r="A5737" s="64"/>
      <c r="B5737" s="68"/>
    </row>
    <row r="5738" customHeight="1" spans="1:2">
      <c r="A5738" s="64"/>
      <c r="B5738" s="68"/>
    </row>
    <row r="5739" customHeight="1" spans="1:2">
      <c r="A5739" s="64"/>
      <c r="B5739" s="68"/>
    </row>
    <row r="5740" customHeight="1" spans="1:2">
      <c r="A5740" s="64"/>
      <c r="B5740" s="68"/>
    </row>
    <row r="5741" customHeight="1" spans="1:2">
      <c r="A5741" s="64"/>
      <c r="B5741" s="68"/>
    </row>
    <row r="5742" customHeight="1" spans="1:2">
      <c r="A5742" s="64"/>
      <c r="B5742" s="68"/>
    </row>
    <row r="5743" customHeight="1" spans="1:2">
      <c r="A5743" s="64"/>
      <c r="B5743" s="68"/>
    </row>
    <row r="5744" customHeight="1" spans="1:2">
      <c r="A5744" s="64"/>
      <c r="B5744" s="68"/>
    </row>
    <row r="5745" customHeight="1" spans="1:2">
      <c r="A5745" s="64"/>
      <c r="B5745" s="68"/>
    </row>
    <row r="5746" customHeight="1" spans="1:2">
      <c r="A5746" s="64"/>
      <c r="B5746" s="68"/>
    </row>
    <row r="5747" customHeight="1" spans="1:2">
      <c r="A5747" s="64"/>
      <c r="B5747" s="68"/>
    </row>
    <row r="5748" customHeight="1" spans="1:2">
      <c r="A5748" s="64"/>
      <c r="B5748" s="68"/>
    </row>
    <row r="5749" customHeight="1" spans="1:2">
      <c r="A5749" s="64"/>
      <c r="B5749" s="68"/>
    </row>
    <row r="5750" customHeight="1" spans="1:2">
      <c r="A5750" s="64"/>
      <c r="B5750" s="68"/>
    </row>
    <row r="5751" customHeight="1" spans="1:2">
      <c r="A5751" s="64"/>
      <c r="B5751" s="68"/>
    </row>
    <row r="5752" customHeight="1" spans="1:2">
      <c r="A5752" s="64"/>
      <c r="B5752" s="68"/>
    </row>
    <row r="5753" customHeight="1" spans="1:2">
      <c r="A5753" s="64"/>
      <c r="B5753" s="68"/>
    </row>
    <row r="5754" customHeight="1" spans="1:2">
      <c r="A5754" s="64"/>
      <c r="B5754" s="68"/>
    </row>
    <row r="5755" customHeight="1" spans="1:2">
      <c r="A5755" s="64"/>
      <c r="B5755" s="68"/>
    </row>
    <row r="5756" customHeight="1" spans="1:2">
      <c r="A5756" s="64"/>
      <c r="B5756" s="68"/>
    </row>
    <row r="5757" customHeight="1" spans="1:2">
      <c r="A5757" s="64"/>
      <c r="B5757" s="68"/>
    </row>
    <row r="5758" customHeight="1" spans="1:2">
      <c r="A5758" s="64"/>
      <c r="B5758" s="68"/>
    </row>
    <row r="5759" customHeight="1" spans="1:2">
      <c r="A5759" s="64"/>
      <c r="B5759" s="68"/>
    </row>
    <row r="5760" customHeight="1" spans="1:2">
      <c r="A5760" s="64"/>
      <c r="B5760" s="68"/>
    </row>
    <row r="5761" customHeight="1" spans="1:2">
      <c r="A5761" s="64"/>
      <c r="B5761" s="68"/>
    </row>
    <row r="5762" customHeight="1" spans="1:2">
      <c r="A5762" s="64"/>
      <c r="B5762" s="68"/>
    </row>
    <row r="5763" customHeight="1" spans="1:2">
      <c r="A5763" s="64"/>
      <c r="B5763" s="68"/>
    </row>
    <row r="5764" customHeight="1" spans="1:2">
      <c r="A5764" s="64"/>
      <c r="B5764" s="68"/>
    </row>
    <row r="5765" customHeight="1" spans="1:2">
      <c r="A5765" s="64"/>
      <c r="B5765" s="68"/>
    </row>
    <row r="5766" customHeight="1" spans="1:2">
      <c r="A5766" s="64"/>
      <c r="B5766" s="68"/>
    </row>
    <row r="5767" customHeight="1" spans="1:2">
      <c r="A5767" s="64"/>
      <c r="B5767" s="68"/>
    </row>
    <row r="5768" customHeight="1" spans="1:2">
      <c r="A5768" s="64"/>
      <c r="B5768" s="68"/>
    </row>
    <row r="5769" customHeight="1" spans="1:2">
      <c r="A5769" s="64"/>
      <c r="B5769" s="68"/>
    </row>
    <row r="5770" customHeight="1" spans="1:2">
      <c r="A5770" s="64"/>
      <c r="B5770" s="68"/>
    </row>
    <row r="5771" customHeight="1" spans="1:2">
      <c r="A5771" s="64"/>
      <c r="B5771" s="68"/>
    </row>
    <row r="5772" customHeight="1" spans="1:2">
      <c r="A5772" s="64"/>
      <c r="B5772" s="68"/>
    </row>
    <row r="5773" customHeight="1" spans="1:2">
      <c r="A5773" s="64"/>
      <c r="B5773" s="68"/>
    </row>
    <row r="5774" customHeight="1" spans="1:2">
      <c r="A5774" s="64"/>
      <c r="B5774" s="68"/>
    </row>
    <row r="5775" customHeight="1" spans="1:2">
      <c r="A5775" s="64"/>
      <c r="B5775" s="68"/>
    </row>
    <row r="5776" customHeight="1" spans="1:2">
      <c r="A5776" s="64"/>
      <c r="B5776" s="68"/>
    </row>
    <row r="5777" customHeight="1" spans="1:2">
      <c r="A5777" s="64"/>
      <c r="B5777" s="68"/>
    </row>
    <row r="5778" customHeight="1" spans="1:2">
      <c r="A5778" s="64"/>
      <c r="B5778" s="68"/>
    </row>
    <row r="5779" customHeight="1" spans="1:2">
      <c r="A5779" s="64"/>
      <c r="B5779" s="68"/>
    </row>
    <row r="5780" customHeight="1" spans="1:2">
      <c r="A5780" s="64"/>
      <c r="B5780" s="68"/>
    </row>
    <row r="5781" customHeight="1" spans="1:2">
      <c r="A5781" s="64"/>
      <c r="B5781" s="68"/>
    </row>
    <row r="5782" customHeight="1" spans="1:2">
      <c r="A5782" s="64"/>
      <c r="B5782" s="68"/>
    </row>
    <row r="5783" customHeight="1" spans="1:2">
      <c r="A5783" s="64"/>
      <c r="B5783" s="68"/>
    </row>
    <row r="5784" customHeight="1" spans="1:2">
      <c r="A5784" s="64"/>
      <c r="B5784" s="68"/>
    </row>
    <row r="5785" customHeight="1" spans="1:2">
      <c r="A5785" s="64"/>
      <c r="B5785" s="68"/>
    </row>
    <row r="5786" customHeight="1" spans="1:2">
      <c r="A5786" s="64"/>
      <c r="B5786" s="68"/>
    </row>
    <row r="5787" customHeight="1" spans="1:2">
      <c r="A5787" s="64"/>
      <c r="B5787" s="68"/>
    </row>
    <row r="5788" customHeight="1" spans="1:2">
      <c r="A5788" s="64"/>
      <c r="B5788" s="68"/>
    </row>
    <row r="5789" customHeight="1" spans="1:2">
      <c r="A5789" s="64"/>
      <c r="B5789" s="68"/>
    </row>
    <row r="5790" customHeight="1" spans="1:2">
      <c r="A5790" s="64"/>
      <c r="B5790" s="68"/>
    </row>
    <row r="5791" customHeight="1" spans="1:2">
      <c r="A5791" s="64"/>
      <c r="B5791" s="68"/>
    </row>
    <row r="5792" customHeight="1" spans="1:2">
      <c r="A5792" s="64"/>
      <c r="B5792" s="68"/>
    </row>
    <row r="5793" customHeight="1" spans="1:2">
      <c r="A5793" s="64"/>
      <c r="B5793" s="68"/>
    </row>
    <row r="5794" customHeight="1" spans="1:2">
      <c r="A5794" s="64"/>
      <c r="B5794" s="68"/>
    </row>
    <row r="5795" customHeight="1" spans="1:2">
      <c r="A5795" s="64"/>
      <c r="B5795" s="68"/>
    </row>
    <row r="5796" customHeight="1" spans="1:2">
      <c r="A5796" s="64"/>
      <c r="B5796" s="68"/>
    </row>
    <row r="5797" customHeight="1" spans="1:2">
      <c r="A5797" s="64"/>
      <c r="B5797" s="68"/>
    </row>
    <row r="5798" customHeight="1" spans="1:2">
      <c r="A5798" s="64"/>
      <c r="B5798" s="68"/>
    </row>
    <row r="5799" customHeight="1" spans="1:2">
      <c r="A5799" s="64"/>
      <c r="B5799" s="68"/>
    </row>
    <row r="5800" customHeight="1" spans="1:2">
      <c r="A5800" s="64"/>
      <c r="B5800" s="68"/>
    </row>
    <row r="5801" customHeight="1" spans="1:2">
      <c r="A5801" s="64"/>
      <c r="B5801" s="68"/>
    </row>
    <row r="5802" customHeight="1" spans="1:2">
      <c r="A5802" s="64"/>
      <c r="B5802" s="68"/>
    </row>
    <row r="5803" customHeight="1" spans="1:2">
      <c r="A5803" s="64"/>
      <c r="B5803" s="68"/>
    </row>
    <row r="5804" customHeight="1" spans="1:2">
      <c r="A5804" s="64"/>
      <c r="B5804" s="68"/>
    </row>
    <row r="5805" customHeight="1" spans="1:2">
      <c r="A5805" s="64"/>
      <c r="B5805" s="68"/>
    </row>
    <row r="5806" customHeight="1" spans="1:2">
      <c r="A5806" s="64"/>
      <c r="B5806" s="68"/>
    </row>
    <row r="5807" customHeight="1" spans="1:2">
      <c r="A5807" s="64"/>
      <c r="B5807" s="68"/>
    </row>
    <row r="5808" customHeight="1" spans="1:2">
      <c r="A5808" s="64"/>
      <c r="B5808" s="68"/>
    </row>
    <row r="5809" customHeight="1" spans="1:2">
      <c r="A5809" s="64"/>
      <c r="B5809" s="68"/>
    </row>
    <row r="5810" customHeight="1" spans="1:2">
      <c r="A5810" s="64"/>
      <c r="B5810" s="68"/>
    </row>
    <row r="5811" customHeight="1" spans="1:2">
      <c r="A5811" s="64"/>
      <c r="B5811" s="68"/>
    </row>
    <row r="5812" customHeight="1" spans="1:2">
      <c r="A5812" s="64"/>
      <c r="B5812" s="68"/>
    </row>
    <row r="5813" customHeight="1" spans="1:2">
      <c r="A5813" s="64"/>
      <c r="B5813" s="68"/>
    </row>
    <row r="5814" customHeight="1" spans="1:2">
      <c r="A5814" s="64"/>
      <c r="B5814" s="68"/>
    </row>
    <row r="5815" customHeight="1" spans="1:2">
      <c r="A5815" s="64"/>
      <c r="B5815" s="68"/>
    </row>
    <row r="5816" customHeight="1" spans="1:2">
      <c r="A5816" s="64"/>
      <c r="B5816" s="68"/>
    </row>
    <row r="5817" customHeight="1" spans="1:2">
      <c r="A5817" s="64"/>
      <c r="B5817" s="68"/>
    </row>
    <row r="5818" customHeight="1" spans="1:2">
      <c r="A5818" s="64"/>
      <c r="B5818" s="68"/>
    </row>
    <row r="5819" customHeight="1" spans="1:2">
      <c r="A5819" s="64"/>
      <c r="B5819" s="68"/>
    </row>
    <row r="5820" customHeight="1" spans="1:2">
      <c r="A5820" s="64"/>
      <c r="B5820" s="68"/>
    </row>
    <row r="5821" customHeight="1" spans="1:2">
      <c r="A5821" s="64"/>
      <c r="B5821" s="68"/>
    </row>
    <row r="5822" customHeight="1" spans="1:2">
      <c r="A5822" s="64"/>
      <c r="B5822" s="68"/>
    </row>
    <row r="5823" customHeight="1" spans="1:2">
      <c r="A5823" s="64"/>
      <c r="B5823" s="68"/>
    </row>
    <row r="5824" customHeight="1" spans="1:2">
      <c r="A5824" s="64"/>
      <c r="B5824" s="68"/>
    </row>
    <row r="5825" customHeight="1" spans="1:2">
      <c r="A5825" s="64"/>
      <c r="B5825" s="68"/>
    </row>
    <row r="5826" customHeight="1" spans="1:2">
      <c r="A5826" s="64"/>
      <c r="B5826" s="68"/>
    </row>
    <row r="5827" customHeight="1" spans="1:2">
      <c r="A5827" s="64"/>
      <c r="B5827" s="68"/>
    </row>
    <row r="5828" customHeight="1" spans="1:2">
      <c r="A5828" s="64"/>
      <c r="B5828" s="68"/>
    </row>
    <row r="5829" customHeight="1" spans="1:2">
      <c r="A5829" s="64"/>
      <c r="B5829" s="68"/>
    </row>
    <row r="5830" customHeight="1" spans="1:2">
      <c r="A5830" s="64"/>
      <c r="B5830" s="68"/>
    </row>
    <row r="5831" customHeight="1" spans="1:2">
      <c r="A5831" s="64"/>
      <c r="B5831" s="68"/>
    </row>
    <row r="5832" customHeight="1" spans="1:2">
      <c r="A5832" s="64"/>
      <c r="B5832" s="68"/>
    </row>
    <row r="5833" customHeight="1" spans="1:2">
      <c r="A5833" s="64"/>
      <c r="B5833" s="68"/>
    </row>
    <row r="5834" customHeight="1" spans="1:2">
      <c r="A5834" s="64"/>
      <c r="B5834" s="68"/>
    </row>
    <row r="5835" customHeight="1" spans="1:2">
      <c r="A5835" s="64"/>
      <c r="B5835" s="68"/>
    </row>
    <row r="5836" customHeight="1" spans="1:2">
      <c r="A5836" s="64"/>
      <c r="B5836" s="68"/>
    </row>
    <row r="5837" customHeight="1" spans="1:2">
      <c r="A5837" s="64"/>
      <c r="B5837" s="68"/>
    </row>
    <row r="5838" customHeight="1" spans="1:2">
      <c r="A5838" s="64"/>
      <c r="B5838" s="68"/>
    </row>
    <row r="5839" customHeight="1" spans="1:2">
      <c r="A5839" s="64"/>
      <c r="B5839" s="68"/>
    </row>
    <row r="5840" customHeight="1" spans="1:2">
      <c r="A5840" s="64"/>
      <c r="B5840" s="68"/>
    </row>
    <row r="5841" customHeight="1" spans="1:2">
      <c r="A5841" s="64"/>
      <c r="B5841" s="68"/>
    </row>
    <row r="5842" customHeight="1" spans="1:2">
      <c r="A5842" s="64"/>
      <c r="B5842" s="68"/>
    </row>
    <row r="5843" customHeight="1" spans="1:2">
      <c r="A5843" s="64"/>
      <c r="B5843" s="68"/>
    </row>
    <row r="5844" customHeight="1" spans="1:2">
      <c r="A5844" s="64"/>
      <c r="B5844" s="68"/>
    </row>
    <row r="5845" customHeight="1" spans="1:2">
      <c r="A5845" s="64"/>
      <c r="B5845" s="68"/>
    </row>
    <row r="5846" customHeight="1" spans="1:2">
      <c r="A5846" s="64"/>
      <c r="B5846" s="68"/>
    </row>
    <row r="5847" customHeight="1" spans="1:2">
      <c r="A5847" s="64"/>
      <c r="B5847" s="68"/>
    </row>
    <row r="5848" customHeight="1" spans="1:2">
      <c r="A5848" s="64"/>
      <c r="B5848" s="68"/>
    </row>
    <row r="5849" customHeight="1" spans="1:2">
      <c r="A5849" s="64"/>
      <c r="B5849" s="68"/>
    </row>
    <row r="5850" customHeight="1" spans="1:2">
      <c r="A5850" s="64"/>
      <c r="B5850" s="68"/>
    </row>
    <row r="5851" customHeight="1" spans="1:2">
      <c r="A5851" s="64"/>
      <c r="B5851" s="68"/>
    </row>
    <row r="5852" customHeight="1" spans="1:2">
      <c r="A5852" s="64"/>
      <c r="B5852" s="68"/>
    </row>
    <row r="5853" customHeight="1" spans="1:2">
      <c r="A5853" s="64"/>
      <c r="B5853" s="68"/>
    </row>
    <row r="5854" customHeight="1" spans="1:2">
      <c r="A5854" s="64"/>
      <c r="B5854" s="68"/>
    </row>
    <row r="5855" customHeight="1" spans="1:2">
      <c r="A5855" s="64"/>
      <c r="B5855" s="68"/>
    </row>
    <row r="5856" customHeight="1" spans="1:2">
      <c r="A5856" s="64"/>
      <c r="B5856" s="68"/>
    </row>
    <row r="5857" customHeight="1" spans="1:2">
      <c r="A5857" s="64"/>
      <c r="B5857" s="68"/>
    </row>
    <row r="5858" customHeight="1" spans="1:2">
      <c r="A5858" s="64"/>
      <c r="B5858" s="68"/>
    </row>
    <row r="5859" customHeight="1" spans="1:2">
      <c r="A5859" s="64"/>
      <c r="B5859" s="68"/>
    </row>
    <row r="5860" customHeight="1" spans="1:2">
      <c r="A5860" s="64"/>
      <c r="B5860" s="68"/>
    </row>
    <row r="5861" customHeight="1" spans="1:2">
      <c r="A5861" s="64"/>
      <c r="B5861" s="68"/>
    </row>
    <row r="5862" customHeight="1" spans="1:2">
      <c r="A5862" s="64"/>
      <c r="B5862" s="68"/>
    </row>
    <row r="5863" customHeight="1" spans="1:2">
      <c r="A5863" s="64"/>
      <c r="B5863" s="68"/>
    </row>
    <row r="5864" customHeight="1" spans="1:2">
      <c r="A5864" s="64"/>
      <c r="B5864" s="68"/>
    </row>
    <row r="5865" customHeight="1" spans="1:2">
      <c r="A5865" s="64"/>
      <c r="B5865" s="68"/>
    </row>
    <row r="5866" customHeight="1" spans="1:2">
      <c r="A5866" s="64"/>
      <c r="B5866" s="68"/>
    </row>
    <row r="5867" customHeight="1" spans="1:2">
      <c r="A5867" s="64"/>
      <c r="B5867" s="68"/>
    </row>
    <row r="5868" customHeight="1" spans="1:2">
      <c r="A5868" s="64"/>
      <c r="B5868" s="68"/>
    </row>
    <row r="5869" customHeight="1" spans="1:2">
      <c r="A5869" s="64"/>
      <c r="B5869" s="68"/>
    </row>
    <row r="5870" customHeight="1" spans="1:2">
      <c r="A5870" s="64"/>
      <c r="B5870" s="68"/>
    </row>
    <row r="5871" customHeight="1" spans="1:2">
      <c r="A5871" s="64"/>
      <c r="B5871" s="68"/>
    </row>
    <row r="5872" customHeight="1" spans="1:2">
      <c r="A5872" s="64"/>
      <c r="B5872" s="68"/>
    </row>
    <row r="5873" customHeight="1" spans="1:2">
      <c r="A5873" s="64"/>
      <c r="B5873" s="68"/>
    </row>
    <row r="5874" customHeight="1" spans="1:2">
      <c r="A5874" s="64"/>
      <c r="B5874" s="68"/>
    </row>
    <row r="5875" customHeight="1" spans="1:2">
      <c r="A5875" s="64"/>
      <c r="B5875" s="68"/>
    </row>
    <row r="5876" customHeight="1" spans="1:2">
      <c r="A5876" s="64"/>
      <c r="B5876" s="68"/>
    </row>
    <row r="5877" customHeight="1" spans="1:2">
      <c r="A5877" s="64"/>
      <c r="B5877" s="68"/>
    </row>
    <row r="5878" customHeight="1" spans="1:2">
      <c r="A5878" s="64"/>
      <c r="B5878" s="68"/>
    </row>
    <row r="5879" customHeight="1" spans="1:2">
      <c r="A5879" s="64"/>
      <c r="B5879" s="68"/>
    </row>
    <row r="5880" customHeight="1" spans="1:2">
      <c r="A5880" s="64"/>
      <c r="B5880" s="68"/>
    </row>
    <row r="5881" customHeight="1" spans="1:2">
      <c r="A5881" s="64"/>
      <c r="B5881" s="68"/>
    </row>
    <row r="5882" customHeight="1" spans="1:2">
      <c r="A5882" s="64"/>
      <c r="B5882" s="68"/>
    </row>
    <row r="5883" customHeight="1" spans="1:2">
      <c r="A5883" s="64"/>
      <c r="B5883" s="68"/>
    </row>
    <row r="5884" customHeight="1" spans="1:2">
      <c r="A5884" s="64"/>
      <c r="B5884" s="68"/>
    </row>
    <row r="5885" customHeight="1" spans="1:2">
      <c r="A5885" s="64"/>
      <c r="B5885" s="68"/>
    </row>
    <row r="5886" customHeight="1" spans="1:2">
      <c r="A5886" s="64"/>
      <c r="B5886" s="68"/>
    </row>
    <row r="5887" customHeight="1" spans="1:2">
      <c r="A5887" s="64"/>
      <c r="B5887" s="68"/>
    </row>
    <row r="5888" customHeight="1" spans="1:2">
      <c r="A5888" s="64"/>
      <c r="B5888" s="68"/>
    </row>
    <row r="5889" customHeight="1" spans="1:2">
      <c r="A5889" s="64"/>
      <c r="B5889" s="68"/>
    </row>
    <row r="5890" customHeight="1" spans="1:2">
      <c r="A5890" s="64"/>
      <c r="B5890" s="68"/>
    </row>
    <row r="5891" customHeight="1" spans="1:2">
      <c r="A5891" s="64"/>
      <c r="B5891" s="68"/>
    </row>
    <row r="5892" customHeight="1" spans="1:2">
      <c r="A5892" s="64"/>
      <c r="B5892" s="68"/>
    </row>
    <row r="5893" customHeight="1" spans="1:2">
      <c r="A5893" s="64"/>
      <c r="B5893" s="68"/>
    </row>
    <row r="5894" customHeight="1" spans="1:2">
      <c r="A5894" s="64"/>
      <c r="B5894" s="68"/>
    </row>
    <row r="5895" customHeight="1" spans="1:2">
      <c r="A5895" s="64"/>
      <c r="B5895" s="68"/>
    </row>
    <row r="5896" customHeight="1" spans="1:2">
      <c r="A5896" s="64"/>
      <c r="B5896" s="68"/>
    </row>
    <row r="5897" customHeight="1" spans="1:2">
      <c r="A5897" s="64"/>
      <c r="B5897" s="68"/>
    </row>
    <row r="5898" customHeight="1" spans="1:2">
      <c r="A5898" s="64"/>
      <c r="B5898" s="68"/>
    </row>
    <row r="5899" customHeight="1" spans="1:2">
      <c r="A5899" s="64"/>
      <c r="B5899" s="68"/>
    </row>
    <row r="5900" customHeight="1" spans="1:2">
      <c r="A5900" s="64"/>
      <c r="B5900" s="68"/>
    </row>
    <row r="5901" customHeight="1" spans="1:2">
      <c r="A5901" s="64"/>
      <c r="B5901" s="68"/>
    </row>
    <row r="5902" customHeight="1" spans="1:2">
      <c r="A5902" s="64"/>
      <c r="B5902" s="68"/>
    </row>
    <row r="5903" customHeight="1" spans="1:2">
      <c r="A5903" s="64"/>
      <c r="B5903" s="68"/>
    </row>
    <row r="5904" customHeight="1" spans="1:2">
      <c r="A5904" s="64"/>
      <c r="B5904" s="68"/>
    </row>
    <row r="5905" customHeight="1" spans="1:2">
      <c r="A5905" s="64"/>
      <c r="B5905" s="68"/>
    </row>
    <row r="5906" customHeight="1" spans="1:2">
      <c r="A5906" s="64"/>
      <c r="B5906" s="68"/>
    </row>
    <row r="5907" customHeight="1" spans="1:2">
      <c r="A5907" s="64"/>
      <c r="B5907" s="68"/>
    </row>
    <row r="5908" customHeight="1" spans="1:2">
      <c r="A5908" s="64"/>
      <c r="B5908" s="68"/>
    </row>
    <row r="5909" customHeight="1" spans="1:2">
      <c r="A5909" s="64"/>
      <c r="B5909" s="68"/>
    </row>
    <row r="5910" customHeight="1" spans="1:2">
      <c r="A5910" s="64"/>
      <c r="B5910" s="68"/>
    </row>
    <row r="5911" customHeight="1" spans="1:2">
      <c r="A5911" s="64"/>
      <c r="B5911" s="68"/>
    </row>
    <row r="5912" customHeight="1" spans="1:2">
      <c r="A5912" s="64"/>
      <c r="B5912" s="68"/>
    </row>
    <row r="5913" customHeight="1" spans="1:2">
      <c r="A5913" s="64"/>
      <c r="B5913" s="68"/>
    </row>
    <row r="5914" customHeight="1" spans="1:2">
      <c r="A5914" s="64"/>
      <c r="B5914" s="68"/>
    </row>
    <row r="5915" customHeight="1" spans="1:2">
      <c r="A5915" s="64"/>
      <c r="B5915" s="68"/>
    </row>
    <row r="5916" customHeight="1" spans="1:2">
      <c r="A5916" s="64"/>
      <c r="B5916" s="68"/>
    </row>
    <row r="5917" customHeight="1" spans="1:2">
      <c r="A5917" s="64"/>
      <c r="B5917" s="68"/>
    </row>
    <row r="5918" customHeight="1" spans="1:2">
      <c r="A5918" s="64"/>
      <c r="B5918" s="68"/>
    </row>
    <row r="5919" customHeight="1" spans="1:2">
      <c r="A5919" s="64"/>
      <c r="B5919" s="68"/>
    </row>
    <row r="5920" customHeight="1" spans="1:2">
      <c r="A5920" s="64"/>
      <c r="B5920" s="68"/>
    </row>
    <row r="5921" customHeight="1" spans="1:2">
      <c r="A5921" s="64"/>
      <c r="B5921" s="68"/>
    </row>
    <row r="5922" customHeight="1" spans="1:2">
      <c r="A5922" s="64"/>
      <c r="B5922" s="68"/>
    </row>
    <row r="5923" customHeight="1" spans="1:2">
      <c r="A5923" s="64"/>
      <c r="B5923" s="68"/>
    </row>
    <row r="5924" customHeight="1" spans="1:2">
      <c r="A5924" s="64"/>
      <c r="B5924" s="68"/>
    </row>
    <row r="5925" customHeight="1" spans="1:2">
      <c r="A5925" s="64"/>
      <c r="B5925" s="68"/>
    </row>
    <row r="5926" customHeight="1" spans="1:2">
      <c r="A5926" s="64"/>
      <c r="B5926" s="68"/>
    </row>
    <row r="5927" customHeight="1" spans="1:2">
      <c r="A5927" s="64"/>
      <c r="B5927" s="68"/>
    </row>
    <row r="5928" customHeight="1" spans="1:2">
      <c r="A5928" s="64"/>
      <c r="B5928" s="68"/>
    </row>
    <row r="5929" customHeight="1" spans="1:2">
      <c r="A5929" s="64"/>
      <c r="B5929" s="68"/>
    </row>
    <row r="5930" customHeight="1" spans="1:2">
      <c r="A5930" s="64"/>
      <c r="B5930" s="68"/>
    </row>
    <row r="5931" customHeight="1" spans="1:2">
      <c r="A5931" s="64"/>
      <c r="B5931" s="68"/>
    </row>
    <row r="5932" customHeight="1" spans="1:2">
      <c r="A5932" s="64"/>
      <c r="B5932" s="68"/>
    </row>
    <row r="5933" customHeight="1" spans="1:2">
      <c r="A5933" s="64"/>
      <c r="B5933" s="68"/>
    </row>
    <row r="5934" customHeight="1" spans="1:2">
      <c r="A5934" s="64"/>
      <c r="B5934" s="68"/>
    </row>
    <row r="5935" customHeight="1" spans="1:2">
      <c r="A5935" s="64"/>
      <c r="B5935" s="68"/>
    </row>
    <row r="5936" customHeight="1" spans="1:2">
      <c r="A5936" s="64"/>
      <c r="B5936" s="68"/>
    </row>
    <row r="5937" customHeight="1" spans="1:2">
      <c r="A5937" s="64"/>
      <c r="B5937" s="68"/>
    </row>
    <row r="5938" customHeight="1" spans="1:2">
      <c r="A5938" s="64"/>
      <c r="B5938" s="68"/>
    </row>
    <row r="5939" customHeight="1" spans="1:2">
      <c r="A5939" s="64"/>
      <c r="B5939" s="68"/>
    </row>
    <row r="5940" customHeight="1" spans="1:2">
      <c r="A5940" s="64"/>
      <c r="B5940" s="68"/>
    </row>
    <row r="5941" customHeight="1" spans="1:2">
      <c r="A5941" s="64"/>
      <c r="B5941" s="68"/>
    </row>
    <row r="5942" customHeight="1" spans="1:2">
      <c r="A5942" s="64"/>
      <c r="B5942" s="68"/>
    </row>
    <row r="5943" customHeight="1" spans="1:2">
      <c r="A5943" s="64"/>
      <c r="B5943" s="68"/>
    </row>
    <row r="5944" customHeight="1" spans="1:2">
      <c r="A5944" s="64"/>
      <c r="B5944" s="68"/>
    </row>
    <row r="5945" customHeight="1" spans="1:2">
      <c r="A5945" s="64"/>
      <c r="B5945" s="68"/>
    </row>
    <row r="5946" customHeight="1" spans="1:2">
      <c r="A5946" s="64"/>
      <c r="B5946" s="68"/>
    </row>
    <row r="5947" customHeight="1" spans="1:2">
      <c r="A5947" s="64"/>
      <c r="B5947" s="68"/>
    </row>
    <row r="5948" customHeight="1" spans="1:2">
      <c r="A5948" s="64"/>
      <c r="B5948" s="68"/>
    </row>
    <row r="5949" customHeight="1" spans="1:2">
      <c r="A5949" s="64"/>
      <c r="B5949" s="68"/>
    </row>
    <row r="5950" customHeight="1" spans="1:2">
      <c r="A5950" s="64"/>
      <c r="B5950" s="68"/>
    </row>
    <row r="5951" customHeight="1" spans="1:2">
      <c r="A5951" s="64"/>
      <c r="B5951" s="68"/>
    </row>
    <row r="5952" customHeight="1" spans="1:2">
      <c r="A5952" s="64"/>
      <c r="B5952" s="68"/>
    </row>
    <row r="5953" customHeight="1" spans="1:2">
      <c r="A5953" s="64"/>
      <c r="B5953" s="68"/>
    </row>
    <row r="5954" customHeight="1" spans="1:2">
      <c r="A5954" s="64"/>
      <c r="B5954" s="68"/>
    </row>
    <row r="5955" customHeight="1" spans="1:2">
      <c r="A5955" s="64"/>
      <c r="B5955" s="68"/>
    </row>
    <row r="5956" customHeight="1" spans="1:2">
      <c r="A5956" s="64"/>
      <c r="B5956" s="68"/>
    </row>
    <row r="5957" customHeight="1" spans="1:2">
      <c r="A5957" s="64"/>
      <c r="B5957" s="68"/>
    </row>
    <row r="5958" customHeight="1" spans="1:2">
      <c r="A5958" s="64"/>
      <c r="B5958" s="68"/>
    </row>
    <row r="5959" customHeight="1" spans="1:2">
      <c r="A5959" s="64"/>
      <c r="B5959" s="68"/>
    </row>
    <row r="5960" customHeight="1" spans="1:2">
      <c r="A5960" s="64"/>
      <c r="B5960" s="68"/>
    </row>
    <row r="5961" customHeight="1" spans="1:2">
      <c r="A5961" s="64"/>
      <c r="B5961" s="68"/>
    </row>
    <row r="5962" customHeight="1" spans="1:2">
      <c r="A5962" s="64"/>
      <c r="B5962" s="68"/>
    </row>
    <row r="5963" customHeight="1" spans="1:2">
      <c r="A5963" s="64"/>
      <c r="B5963" s="68"/>
    </row>
    <row r="5964" customHeight="1" spans="1:2">
      <c r="A5964" s="64"/>
      <c r="B5964" s="68"/>
    </row>
    <row r="5965" customHeight="1" spans="1:2">
      <c r="A5965" s="64"/>
      <c r="B5965" s="68"/>
    </row>
    <row r="5966" customHeight="1" spans="1:2">
      <c r="A5966" s="64"/>
      <c r="B5966" s="68"/>
    </row>
    <row r="5967" customHeight="1" spans="1:2">
      <c r="A5967" s="64"/>
      <c r="B5967" s="68"/>
    </row>
    <row r="5968" customHeight="1" spans="1:2">
      <c r="A5968" s="64"/>
      <c r="B5968" s="68"/>
    </row>
    <row r="5969" customHeight="1" spans="1:2">
      <c r="A5969" s="64"/>
      <c r="B5969" s="68"/>
    </row>
    <row r="5970" customHeight="1" spans="1:2">
      <c r="A5970" s="64"/>
      <c r="B5970" s="68"/>
    </row>
    <row r="5971" customHeight="1" spans="1:2">
      <c r="A5971" s="64"/>
      <c r="B5971" s="68"/>
    </row>
    <row r="5972" customHeight="1" spans="1:2">
      <c r="A5972" s="64"/>
      <c r="B5972" s="68"/>
    </row>
    <row r="5973" customHeight="1" spans="1:2">
      <c r="A5973" s="64"/>
      <c r="B5973" s="68"/>
    </row>
    <row r="5974" customHeight="1" spans="1:2">
      <c r="A5974" s="64"/>
      <c r="B5974" s="68"/>
    </row>
    <row r="5975" customHeight="1" spans="1:2">
      <c r="A5975" s="64"/>
      <c r="B5975" s="68"/>
    </row>
    <row r="5976" customHeight="1" spans="1:2">
      <c r="A5976" s="64"/>
      <c r="B5976" s="68"/>
    </row>
    <row r="5977" customHeight="1" spans="1:2">
      <c r="A5977" s="64"/>
      <c r="B5977" s="68"/>
    </row>
    <row r="5978" customHeight="1" spans="1:2">
      <c r="A5978" s="64"/>
      <c r="B5978" s="68"/>
    </row>
    <row r="5979" customHeight="1" spans="1:2">
      <c r="A5979" s="64"/>
      <c r="B5979" s="68"/>
    </row>
    <row r="5980" customHeight="1" spans="1:2">
      <c r="A5980" s="64"/>
      <c r="B5980" s="68"/>
    </row>
    <row r="5981" customHeight="1" spans="1:2">
      <c r="A5981" s="64"/>
      <c r="B5981" s="68"/>
    </row>
    <row r="5982" customHeight="1" spans="1:2">
      <c r="A5982" s="64"/>
      <c r="B5982" s="68"/>
    </row>
    <row r="5983" customHeight="1" spans="1:2">
      <c r="A5983" s="64"/>
      <c r="B5983" s="68"/>
    </row>
    <row r="5984" customHeight="1" spans="1:2">
      <c r="A5984" s="64"/>
      <c r="B5984" s="68"/>
    </row>
    <row r="5985" customHeight="1" spans="1:2">
      <c r="A5985" s="64"/>
      <c r="B5985" s="68"/>
    </row>
    <row r="5986" customHeight="1" spans="1:2">
      <c r="A5986" s="64"/>
      <c r="B5986" s="68"/>
    </row>
    <row r="5987" customHeight="1" spans="1:2">
      <c r="A5987" s="64"/>
      <c r="B5987" s="68"/>
    </row>
    <row r="5988" customHeight="1" spans="1:2">
      <c r="A5988" s="64"/>
      <c r="B5988" s="68"/>
    </row>
    <row r="5989" customHeight="1" spans="1:2">
      <c r="A5989" s="64"/>
      <c r="B5989" s="68"/>
    </row>
    <row r="5990" customHeight="1" spans="1:2">
      <c r="A5990" s="64"/>
      <c r="B5990" s="68"/>
    </row>
    <row r="5991" customHeight="1" spans="1:2">
      <c r="A5991" s="64"/>
      <c r="B5991" s="68"/>
    </row>
    <row r="5992" customHeight="1" spans="1:2">
      <c r="A5992" s="64"/>
      <c r="B5992" s="68"/>
    </row>
    <row r="5993" customHeight="1" spans="1:2">
      <c r="A5993" s="64"/>
      <c r="B5993" s="68"/>
    </row>
    <row r="5994" customHeight="1" spans="1:2">
      <c r="A5994" s="64"/>
      <c r="B5994" s="68"/>
    </row>
    <row r="5995" customHeight="1" spans="1:2">
      <c r="A5995" s="64"/>
      <c r="B5995" s="68"/>
    </row>
    <row r="5996" customHeight="1" spans="1:2">
      <c r="A5996" s="64"/>
      <c r="B5996" s="68"/>
    </row>
    <row r="5997" customHeight="1" spans="1:2">
      <c r="A5997" s="64"/>
      <c r="B5997" s="68"/>
    </row>
    <row r="5998" customHeight="1" spans="1:2">
      <c r="A5998" s="64"/>
      <c r="B5998" s="68"/>
    </row>
    <row r="5999" customHeight="1" spans="1:2">
      <c r="A5999" s="64"/>
      <c r="B5999" s="68"/>
    </row>
    <row r="6000" customHeight="1" spans="1:2">
      <c r="A6000" s="64"/>
      <c r="B6000" s="68"/>
    </row>
    <row r="6001" customHeight="1" spans="1:2">
      <c r="A6001" s="64"/>
      <c r="B6001" s="68"/>
    </row>
    <row r="6002" customHeight="1" spans="1:2">
      <c r="A6002" s="64"/>
      <c r="B6002" s="68"/>
    </row>
    <row r="6003" customHeight="1" spans="1:2">
      <c r="A6003" s="64"/>
      <c r="B6003" s="68"/>
    </row>
    <row r="6004" customHeight="1" spans="1:2">
      <c r="A6004" s="64"/>
      <c r="B6004" s="68"/>
    </row>
    <row r="6005" customHeight="1" spans="1:2">
      <c r="A6005" s="64"/>
      <c r="B6005" s="68"/>
    </row>
    <row r="6006" customHeight="1" spans="1:2">
      <c r="A6006" s="64"/>
      <c r="B6006" s="68"/>
    </row>
    <row r="6007" customHeight="1" spans="1:2">
      <c r="A6007" s="64"/>
      <c r="B6007" s="68"/>
    </row>
    <row r="6008" customHeight="1" spans="1:2">
      <c r="A6008" s="64"/>
      <c r="B6008" s="68"/>
    </row>
    <row r="6009" customHeight="1" spans="1:2">
      <c r="A6009" s="64"/>
      <c r="B6009" s="68"/>
    </row>
    <row r="6010" customHeight="1" spans="1:2">
      <c r="A6010" s="64"/>
      <c r="B6010" s="68"/>
    </row>
    <row r="6011" customHeight="1" spans="1:2">
      <c r="A6011" s="64"/>
      <c r="B6011" s="68"/>
    </row>
    <row r="6012" customHeight="1" spans="1:2">
      <c r="A6012" s="64"/>
      <c r="B6012" s="68"/>
    </row>
    <row r="6013" customHeight="1" spans="1:2">
      <c r="A6013" s="64"/>
      <c r="B6013" s="68"/>
    </row>
    <row r="6014" customHeight="1" spans="1:2">
      <c r="A6014" s="64"/>
      <c r="B6014" s="68"/>
    </row>
    <row r="6015" customHeight="1" spans="1:2">
      <c r="A6015" s="64"/>
      <c r="B6015" s="68"/>
    </row>
    <row r="6016" customHeight="1" spans="1:2">
      <c r="A6016" s="64"/>
      <c r="B6016" s="68"/>
    </row>
    <row r="6017" customHeight="1" spans="1:2">
      <c r="A6017" s="64"/>
      <c r="B6017" s="68"/>
    </row>
    <row r="6018" customHeight="1" spans="1:2">
      <c r="A6018" s="64"/>
      <c r="B6018" s="68"/>
    </row>
    <row r="6019" customHeight="1" spans="1:2">
      <c r="A6019" s="64"/>
      <c r="B6019" s="68"/>
    </row>
    <row r="6020" customHeight="1" spans="1:2">
      <c r="A6020" s="64"/>
      <c r="B6020" s="68"/>
    </row>
    <row r="6021" customHeight="1" spans="1:2">
      <c r="A6021" s="64"/>
      <c r="B6021" s="68"/>
    </row>
    <row r="6022" customHeight="1" spans="1:2">
      <c r="A6022" s="64"/>
      <c r="B6022" s="68"/>
    </row>
    <row r="6023" customHeight="1" spans="1:2">
      <c r="A6023" s="64"/>
      <c r="B6023" s="68"/>
    </row>
    <row r="6024" customHeight="1" spans="1:2">
      <c r="A6024" s="64"/>
      <c r="B6024" s="68"/>
    </row>
    <row r="6025" customHeight="1" spans="1:2">
      <c r="A6025" s="64"/>
      <c r="B6025" s="68"/>
    </row>
    <row r="6026" customHeight="1" spans="1:2">
      <c r="A6026" s="64"/>
      <c r="B6026" s="68"/>
    </row>
    <row r="6027" customHeight="1" spans="1:2">
      <c r="A6027" s="64"/>
      <c r="B6027" s="68"/>
    </row>
    <row r="6028" customHeight="1" spans="1:2">
      <c r="A6028" s="64"/>
      <c r="B6028" s="68"/>
    </row>
    <row r="6029" customHeight="1" spans="1:2">
      <c r="A6029" s="64"/>
      <c r="B6029" s="68"/>
    </row>
    <row r="6030" customHeight="1" spans="1:2">
      <c r="A6030" s="64"/>
      <c r="B6030" s="68"/>
    </row>
    <row r="6031" customHeight="1" spans="1:2">
      <c r="A6031" s="64"/>
      <c r="B6031" s="68"/>
    </row>
    <row r="6032" customHeight="1" spans="1:2">
      <c r="A6032" s="64"/>
      <c r="B6032" s="68"/>
    </row>
    <row r="6033" customHeight="1" spans="1:2">
      <c r="A6033" s="64"/>
      <c r="B6033" s="68"/>
    </row>
    <row r="6034" customHeight="1" spans="1:2">
      <c r="A6034" s="64"/>
      <c r="B6034" s="68"/>
    </row>
    <row r="6035" customHeight="1" spans="1:2">
      <c r="A6035" s="64"/>
      <c r="B6035" s="68"/>
    </row>
    <row r="6036" customHeight="1" spans="1:2">
      <c r="A6036" s="64"/>
      <c r="B6036" s="68"/>
    </row>
    <row r="6037" customHeight="1" spans="1:2">
      <c r="A6037" s="64"/>
      <c r="B6037" s="68"/>
    </row>
    <row r="6038" customHeight="1" spans="1:2">
      <c r="A6038" s="64"/>
      <c r="B6038" s="68"/>
    </row>
    <row r="6039" customHeight="1" spans="1:2">
      <c r="A6039" s="64"/>
      <c r="B6039" s="68"/>
    </row>
    <row r="6040" customHeight="1" spans="1:2">
      <c r="A6040" s="64"/>
      <c r="B6040" s="68"/>
    </row>
    <row r="6041" customHeight="1" spans="1:2">
      <c r="A6041" s="64"/>
      <c r="B6041" s="68"/>
    </row>
    <row r="6042" customHeight="1" spans="1:2">
      <c r="A6042" s="64"/>
      <c r="B6042" s="68"/>
    </row>
    <row r="6043" customHeight="1" spans="1:2">
      <c r="A6043" s="64"/>
      <c r="B6043" s="68"/>
    </row>
    <row r="6044" customHeight="1" spans="1:2">
      <c r="A6044" s="64"/>
      <c r="B6044" s="68"/>
    </row>
    <row r="6045" customHeight="1" spans="1:2">
      <c r="A6045" s="64"/>
      <c r="B6045" s="68"/>
    </row>
    <row r="6046" customHeight="1" spans="1:2">
      <c r="A6046" s="64"/>
      <c r="B6046" s="68"/>
    </row>
    <row r="6047" customHeight="1" spans="1:2">
      <c r="A6047" s="64"/>
      <c r="B6047" s="68"/>
    </row>
    <row r="6048" customHeight="1" spans="1:2">
      <c r="A6048" s="64"/>
      <c r="B6048" s="68"/>
    </row>
    <row r="6049" customHeight="1" spans="1:2">
      <c r="A6049" s="64"/>
      <c r="B6049" s="68"/>
    </row>
    <row r="6050" customHeight="1" spans="1:2">
      <c r="A6050" s="64"/>
      <c r="B6050" s="68"/>
    </row>
    <row r="6051" customHeight="1" spans="1:2">
      <c r="A6051" s="64"/>
      <c r="B6051" s="68"/>
    </row>
    <row r="6052" customHeight="1" spans="1:2">
      <c r="A6052" s="64"/>
      <c r="B6052" s="68"/>
    </row>
    <row r="6053" customHeight="1" spans="1:2">
      <c r="A6053" s="64"/>
      <c r="B6053" s="68"/>
    </row>
    <row r="6054" customHeight="1" spans="1:2">
      <c r="A6054" s="64"/>
      <c r="B6054" s="68"/>
    </row>
    <row r="6055" customHeight="1" spans="1:2">
      <c r="A6055" s="64"/>
      <c r="B6055" s="68"/>
    </row>
    <row r="6056" customHeight="1" spans="1:2">
      <c r="A6056" s="64"/>
      <c r="B6056" s="68"/>
    </row>
    <row r="6057" customHeight="1" spans="1:2">
      <c r="A6057" s="64"/>
      <c r="B6057" s="68"/>
    </row>
    <row r="6058" customHeight="1" spans="1:2">
      <c r="A6058" s="64"/>
      <c r="B6058" s="68"/>
    </row>
    <row r="6059" customHeight="1" spans="1:2">
      <c r="A6059" s="64"/>
      <c r="B6059" s="68"/>
    </row>
    <row r="6060" customHeight="1" spans="1:2">
      <c r="A6060" s="64"/>
      <c r="B6060" s="68"/>
    </row>
    <row r="6061" customHeight="1" spans="1:2">
      <c r="A6061" s="64"/>
      <c r="B6061" s="68"/>
    </row>
    <row r="6062" customHeight="1" spans="1:2">
      <c r="A6062" s="64"/>
      <c r="B6062" s="68"/>
    </row>
    <row r="6063" customHeight="1" spans="1:2">
      <c r="A6063" s="64"/>
      <c r="B6063" s="68"/>
    </row>
    <row r="6064" customHeight="1" spans="1:2">
      <c r="A6064" s="64"/>
      <c r="B6064" s="68"/>
    </row>
    <row r="6065" customHeight="1" spans="1:2">
      <c r="A6065" s="64"/>
      <c r="B6065" s="68"/>
    </row>
    <row r="6066" customHeight="1" spans="1:2">
      <c r="A6066" s="64"/>
      <c r="B6066" s="68"/>
    </row>
    <row r="6067" customHeight="1" spans="1:2">
      <c r="A6067" s="64"/>
      <c r="B6067" s="68"/>
    </row>
    <row r="6068" customHeight="1" spans="1:2">
      <c r="A6068" s="64"/>
      <c r="B6068" s="68"/>
    </row>
    <row r="6069" customHeight="1" spans="1:2">
      <c r="A6069" s="64"/>
      <c r="B6069" s="68"/>
    </row>
    <row r="6070" customHeight="1" spans="1:2">
      <c r="A6070" s="64"/>
      <c r="B6070" s="68"/>
    </row>
    <row r="6071" customHeight="1" spans="1:2">
      <c r="A6071" s="64"/>
      <c r="B6071" s="68"/>
    </row>
    <row r="6072" customHeight="1" spans="1:2">
      <c r="A6072" s="64"/>
      <c r="B6072" s="68"/>
    </row>
    <row r="6073" customHeight="1" spans="1:2">
      <c r="A6073" s="64"/>
      <c r="B6073" s="68"/>
    </row>
    <row r="6074" customHeight="1" spans="1:2">
      <c r="A6074" s="64"/>
      <c r="B6074" s="68"/>
    </row>
    <row r="6075" customHeight="1" spans="1:2">
      <c r="A6075" s="64"/>
      <c r="B6075" s="68"/>
    </row>
    <row r="6076" customHeight="1" spans="1:2">
      <c r="A6076" s="64"/>
      <c r="B6076" s="68"/>
    </row>
    <row r="6077" customHeight="1" spans="1:2">
      <c r="A6077" s="64"/>
      <c r="B6077" s="68"/>
    </row>
    <row r="6078" customHeight="1" spans="1:2">
      <c r="A6078" s="64"/>
      <c r="B6078" s="68"/>
    </row>
    <row r="6079" customHeight="1" spans="1:2">
      <c r="A6079" s="64"/>
      <c r="B6079" s="68"/>
    </row>
    <row r="6080" customHeight="1" spans="1:2">
      <c r="A6080" s="64"/>
      <c r="B6080" s="68"/>
    </row>
    <row r="6081" customHeight="1" spans="1:2">
      <c r="A6081" s="64"/>
      <c r="B6081" s="68"/>
    </row>
    <row r="6082" customHeight="1" spans="1:2">
      <c r="A6082" s="64"/>
      <c r="B6082" s="68"/>
    </row>
    <row r="6083" customHeight="1" spans="1:2">
      <c r="A6083" s="64"/>
      <c r="B6083" s="68"/>
    </row>
    <row r="6084" customHeight="1" spans="1:2">
      <c r="A6084" s="64"/>
      <c r="B6084" s="68"/>
    </row>
    <row r="6085" customHeight="1" spans="1:2">
      <c r="A6085" s="64"/>
      <c r="B6085" s="68"/>
    </row>
    <row r="6086" customHeight="1" spans="1:2">
      <c r="A6086" s="64"/>
      <c r="B6086" s="68"/>
    </row>
    <row r="6087" customHeight="1" spans="1:2">
      <c r="A6087" s="64"/>
      <c r="B6087" s="68"/>
    </row>
    <row r="6088" customHeight="1" spans="1:2">
      <c r="A6088" s="64"/>
      <c r="B6088" s="68"/>
    </row>
    <row r="6089" customHeight="1" spans="1:2">
      <c r="A6089" s="64"/>
      <c r="B6089" s="68"/>
    </row>
    <row r="6090" customHeight="1" spans="1:2">
      <c r="A6090" s="64"/>
      <c r="B6090" s="68"/>
    </row>
    <row r="6091" customHeight="1" spans="1:2">
      <c r="A6091" s="64"/>
      <c r="B6091" s="68"/>
    </row>
    <row r="6092" customHeight="1" spans="1:2">
      <c r="A6092" s="64"/>
      <c r="B6092" s="68"/>
    </row>
    <row r="6093" customHeight="1" spans="1:2">
      <c r="A6093" s="64"/>
      <c r="B6093" s="68"/>
    </row>
    <row r="6094" customHeight="1" spans="1:2">
      <c r="A6094" s="64"/>
      <c r="B6094" s="68"/>
    </row>
    <row r="6095" customHeight="1" spans="1:2">
      <c r="A6095" s="64"/>
      <c r="B6095" s="68"/>
    </row>
    <row r="6096" customHeight="1" spans="1:2">
      <c r="A6096" s="64"/>
      <c r="B6096" s="68"/>
    </row>
    <row r="6097" customHeight="1" spans="1:2">
      <c r="A6097" s="64"/>
      <c r="B6097" s="68"/>
    </row>
    <row r="6098" customHeight="1" spans="1:2">
      <c r="A6098" s="64"/>
      <c r="B6098" s="68"/>
    </row>
    <row r="6099" customHeight="1" spans="1:2">
      <c r="A6099" s="64"/>
      <c r="B6099" s="68"/>
    </row>
    <row r="6100" customHeight="1" spans="1:2">
      <c r="A6100" s="64"/>
      <c r="B6100" s="68"/>
    </row>
    <row r="6101" customHeight="1" spans="1:2">
      <c r="A6101" s="64"/>
      <c r="B6101" s="68"/>
    </row>
    <row r="6102" customHeight="1" spans="1:2">
      <c r="A6102" s="64"/>
      <c r="B6102" s="68"/>
    </row>
    <row r="6103" customHeight="1" spans="1:2">
      <c r="A6103" s="64"/>
      <c r="B6103" s="68"/>
    </row>
    <row r="6104" customHeight="1" spans="1:2">
      <c r="A6104" s="64"/>
      <c r="B6104" s="68"/>
    </row>
    <row r="6105" customHeight="1" spans="1:2">
      <c r="A6105" s="64"/>
      <c r="B6105" s="68"/>
    </row>
    <row r="6106" customHeight="1" spans="1:2">
      <c r="A6106" s="64"/>
      <c r="B6106" s="68"/>
    </row>
    <row r="6107" customHeight="1" spans="1:2">
      <c r="A6107" s="64"/>
      <c r="B6107" s="68"/>
    </row>
    <row r="6108" customHeight="1" spans="1:2">
      <c r="A6108" s="64"/>
      <c r="B6108" s="68"/>
    </row>
    <row r="6109" customHeight="1" spans="1:2">
      <c r="A6109" s="64"/>
      <c r="B6109" s="68"/>
    </row>
    <row r="6110" customHeight="1" spans="1:2">
      <c r="A6110" s="64"/>
      <c r="B6110" s="68"/>
    </row>
    <row r="6111" customHeight="1" spans="1:2">
      <c r="A6111" s="64"/>
      <c r="B6111" s="68"/>
    </row>
    <row r="6112" customHeight="1" spans="1:2">
      <c r="A6112" s="64"/>
      <c r="B6112" s="68"/>
    </row>
    <row r="6113" customHeight="1" spans="1:2">
      <c r="A6113" s="64"/>
      <c r="B6113" s="68"/>
    </row>
    <row r="6114" customHeight="1" spans="1:2">
      <c r="A6114" s="64"/>
      <c r="B6114" s="68"/>
    </row>
    <row r="6115" customHeight="1" spans="1:2">
      <c r="A6115" s="64"/>
      <c r="B6115" s="68"/>
    </row>
    <row r="6116" customHeight="1" spans="1:2">
      <c r="A6116" s="64"/>
      <c r="B6116" s="68"/>
    </row>
    <row r="6117" customHeight="1" spans="1:2">
      <c r="A6117" s="64"/>
      <c r="B6117" s="68"/>
    </row>
    <row r="6118" customHeight="1" spans="1:2">
      <c r="A6118" s="64"/>
      <c r="B6118" s="68"/>
    </row>
    <row r="6119" customHeight="1" spans="1:2">
      <c r="A6119" s="64"/>
      <c r="B6119" s="68"/>
    </row>
    <row r="6120" customHeight="1" spans="1:2">
      <c r="A6120" s="64"/>
      <c r="B6120" s="68"/>
    </row>
    <row r="6121" customHeight="1" spans="1:2">
      <c r="A6121" s="64"/>
      <c r="B6121" s="68"/>
    </row>
    <row r="6122" customHeight="1" spans="1:2">
      <c r="A6122" s="64"/>
      <c r="B6122" s="68"/>
    </row>
    <row r="6123" customHeight="1" spans="1:2">
      <c r="A6123" s="64"/>
      <c r="B6123" s="68"/>
    </row>
    <row r="6124" customHeight="1" spans="1:2">
      <c r="A6124" s="64"/>
      <c r="B6124" s="68"/>
    </row>
    <row r="6125" customHeight="1" spans="1:2">
      <c r="A6125" s="64"/>
      <c r="B6125" s="68"/>
    </row>
    <row r="6126" customHeight="1" spans="1:2">
      <c r="A6126" s="64"/>
      <c r="B6126" s="68"/>
    </row>
    <row r="6127" customHeight="1" spans="1:2">
      <c r="A6127" s="64"/>
      <c r="B6127" s="68"/>
    </row>
    <row r="6128" customHeight="1" spans="1:2">
      <c r="A6128" s="64"/>
      <c r="B6128" s="68"/>
    </row>
    <row r="6129" customHeight="1" spans="1:2">
      <c r="A6129" s="64"/>
      <c r="B6129" s="68"/>
    </row>
    <row r="6130" customHeight="1" spans="1:2">
      <c r="A6130" s="64"/>
      <c r="B6130" s="68"/>
    </row>
    <row r="6131" customHeight="1" spans="1:2">
      <c r="A6131" s="64"/>
      <c r="B6131" s="68"/>
    </row>
    <row r="6132" customHeight="1" spans="1:2">
      <c r="A6132" s="64"/>
      <c r="B6132" s="68"/>
    </row>
    <row r="6133" customHeight="1" spans="1:2">
      <c r="A6133" s="64"/>
      <c r="B6133" s="68"/>
    </row>
    <row r="6134" customHeight="1" spans="1:2">
      <c r="A6134" s="64"/>
      <c r="B6134" s="68"/>
    </row>
    <row r="6135" customHeight="1" spans="1:2">
      <c r="A6135" s="64"/>
      <c r="B6135" s="68"/>
    </row>
    <row r="6136" customHeight="1" spans="1:2">
      <c r="A6136" s="64"/>
      <c r="B6136" s="68"/>
    </row>
    <row r="6137" customHeight="1" spans="1:2">
      <c r="A6137" s="64"/>
      <c r="B6137" s="68"/>
    </row>
    <row r="6138" customHeight="1" spans="1:2">
      <c r="A6138" s="64"/>
      <c r="B6138" s="68"/>
    </row>
    <row r="6139" customHeight="1" spans="1:2">
      <c r="A6139" s="64"/>
      <c r="B6139" s="68"/>
    </row>
    <row r="6140" customHeight="1" spans="1:2">
      <c r="A6140" s="64"/>
      <c r="B6140" s="68"/>
    </row>
    <row r="6141" customHeight="1" spans="1:2">
      <c r="A6141" s="64"/>
      <c r="B6141" s="68"/>
    </row>
    <row r="6142" customHeight="1" spans="1:2">
      <c r="A6142" s="64"/>
      <c r="B6142" s="68"/>
    </row>
    <row r="6143" customHeight="1" spans="1:2">
      <c r="A6143" s="64"/>
      <c r="B6143" s="68"/>
    </row>
    <row r="6144" customHeight="1" spans="1:2">
      <c r="A6144" s="64"/>
      <c r="B6144" s="68"/>
    </row>
    <row r="6145" customHeight="1" spans="1:2">
      <c r="A6145" s="64"/>
      <c r="B6145" s="68"/>
    </row>
    <row r="6146" customHeight="1" spans="1:2">
      <c r="A6146" s="64"/>
      <c r="B6146" s="68"/>
    </row>
    <row r="6147" customHeight="1" spans="1:2">
      <c r="A6147" s="64"/>
      <c r="B6147" s="68"/>
    </row>
    <row r="6148" customHeight="1" spans="1:2">
      <c r="A6148" s="64"/>
      <c r="B6148" s="68"/>
    </row>
    <row r="6149" customHeight="1" spans="1:2">
      <c r="A6149" s="64"/>
      <c r="B6149" s="68"/>
    </row>
    <row r="6150" customHeight="1" spans="1:2">
      <c r="A6150" s="64"/>
      <c r="B6150" s="68"/>
    </row>
    <row r="6151" customHeight="1" spans="1:2">
      <c r="A6151" s="64"/>
      <c r="B6151" s="68"/>
    </row>
    <row r="6152" customHeight="1" spans="1:2">
      <c r="A6152" s="64"/>
      <c r="B6152" s="68"/>
    </row>
    <row r="6153" customHeight="1" spans="1:2">
      <c r="A6153" s="64"/>
      <c r="B6153" s="68"/>
    </row>
    <row r="6154" customHeight="1" spans="1:2">
      <c r="A6154" s="64"/>
      <c r="B6154" s="68"/>
    </row>
    <row r="6155" customHeight="1" spans="1:2">
      <c r="A6155" s="64"/>
      <c r="B6155" s="68"/>
    </row>
    <row r="6156" customHeight="1" spans="1:2">
      <c r="A6156" s="64"/>
      <c r="B6156" s="68"/>
    </row>
    <row r="6157" customHeight="1" spans="1:2">
      <c r="A6157" s="64"/>
      <c r="B6157" s="68"/>
    </row>
    <row r="6158" customHeight="1" spans="1:2">
      <c r="A6158" s="64"/>
      <c r="B6158" s="68"/>
    </row>
    <row r="6159" customHeight="1" spans="1:2">
      <c r="A6159" s="64"/>
      <c r="B6159" s="68"/>
    </row>
    <row r="6160" customHeight="1" spans="1:2">
      <c r="A6160" s="64"/>
      <c r="B6160" s="68"/>
    </row>
    <row r="6161" customHeight="1" spans="1:2">
      <c r="A6161" s="64"/>
      <c r="B6161" s="68"/>
    </row>
    <row r="6162" customHeight="1" spans="1:2">
      <c r="A6162" s="64"/>
      <c r="B6162" s="68"/>
    </row>
    <row r="6163" customHeight="1" spans="1:2">
      <c r="A6163" s="64"/>
      <c r="B6163" s="68"/>
    </row>
    <row r="6164" customHeight="1" spans="1:2">
      <c r="A6164" s="64"/>
      <c r="B6164" s="68"/>
    </row>
    <row r="6165" customHeight="1" spans="1:2">
      <c r="A6165" s="64"/>
      <c r="B6165" s="68"/>
    </row>
    <row r="6166" customHeight="1" spans="1:2">
      <c r="A6166" s="64"/>
      <c r="B6166" s="68"/>
    </row>
    <row r="6167" customHeight="1" spans="1:2">
      <c r="A6167" s="64"/>
      <c r="B6167" s="68"/>
    </row>
    <row r="6168" customHeight="1" spans="1:2">
      <c r="A6168" s="64"/>
      <c r="B6168" s="68"/>
    </row>
    <row r="6169" customHeight="1" spans="1:2">
      <c r="A6169" s="64"/>
      <c r="B6169" s="68"/>
    </row>
    <row r="6170" customHeight="1" spans="1:2">
      <c r="A6170" s="64"/>
      <c r="B6170" s="68"/>
    </row>
    <row r="6171" customHeight="1" spans="1:2">
      <c r="A6171" s="64"/>
      <c r="B6171" s="68"/>
    </row>
    <row r="6172" customHeight="1" spans="1:2">
      <c r="A6172" s="64"/>
      <c r="B6172" s="68"/>
    </row>
    <row r="6173" customHeight="1" spans="1:2">
      <c r="A6173" s="64"/>
      <c r="B6173" s="68"/>
    </row>
    <row r="6174" customHeight="1" spans="1:2">
      <c r="A6174" s="64"/>
      <c r="B6174" s="68"/>
    </row>
    <row r="6175" customHeight="1" spans="1:2">
      <c r="A6175" s="64"/>
      <c r="B6175" s="68"/>
    </row>
    <row r="6176" customHeight="1" spans="1:2">
      <c r="A6176" s="64"/>
      <c r="B6176" s="68"/>
    </row>
    <row r="6177" customHeight="1" spans="1:2">
      <c r="A6177" s="64"/>
      <c r="B6177" s="68"/>
    </row>
    <row r="6178" customHeight="1" spans="1:2">
      <c r="A6178" s="64"/>
      <c r="B6178" s="68"/>
    </row>
    <row r="6179" customHeight="1" spans="1:2">
      <c r="A6179" s="64"/>
      <c r="B6179" s="68"/>
    </row>
    <row r="6180" customHeight="1" spans="1:2">
      <c r="A6180" s="64"/>
      <c r="B6180" s="68"/>
    </row>
    <row r="6181" customHeight="1" spans="1:2">
      <c r="A6181" s="64"/>
      <c r="B6181" s="68"/>
    </row>
    <row r="6182" customHeight="1" spans="1:2">
      <c r="A6182" s="64"/>
      <c r="B6182" s="68"/>
    </row>
    <row r="6183" customHeight="1" spans="1:2">
      <c r="A6183" s="64"/>
      <c r="B6183" s="68"/>
    </row>
    <row r="6184" customHeight="1" spans="1:2">
      <c r="A6184" s="64"/>
      <c r="B6184" s="68"/>
    </row>
    <row r="6185" customHeight="1" spans="1:2">
      <c r="A6185" s="64"/>
      <c r="B6185" s="68"/>
    </row>
    <row r="6186" customHeight="1" spans="1:2">
      <c r="A6186" s="64"/>
      <c r="B6186" s="68"/>
    </row>
    <row r="6187" customHeight="1" spans="1:2">
      <c r="A6187" s="64"/>
      <c r="B6187" s="68"/>
    </row>
    <row r="6188" customHeight="1" spans="1:2">
      <c r="A6188" s="64"/>
      <c r="B6188" s="68"/>
    </row>
    <row r="6189" customHeight="1" spans="1:2">
      <c r="A6189" s="64"/>
      <c r="B6189" s="68"/>
    </row>
    <row r="6190" customHeight="1" spans="1:2">
      <c r="A6190" s="64"/>
      <c r="B6190" s="68"/>
    </row>
    <row r="6191" customHeight="1" spans="1:2">
      <c r="A6191" s="64"/>
      <c r="B6191" s="68"/>
    </row>
    <row r="6192" customHeight="1" spans="1:2">
      <c r="A6192" s="64"/>
      <c r="B6192" s="68"/>
    </row>
    <row r="6193" customHeight="1" spans="1:2">
      <c r="A6193" s="64"/>
      <c r="B6193" s="68"/>
    </row>
    <row r="6194" customHeight="1" spans="1:2">
      <c r="A6194" s="64"/>
      <c r="B6194" s="68"/>
    </row>
    <row r="6195" customHeight="1" spans="1:2">
      <c r="A6195" s="64"/>
      <c r="B6195" s="68"/>
    </row>
    <row r="6196" customHeight="1" spans="1:2">
      <c r="A6196" s="64"/>
      <c r="B6196" s="68"/>
    </row>
    <row r="6197" customHeight="1" spans="1:2">
      <c r="A6197" s="64"/>
      <c r="B6197" s="68"/>
    </row>
    <row r="6198" customHeight="1" spans="1:2">
      <c r="A6198" s="64"/>
      <c r="B6198" s="68"/>
    </row>
    <row r="6199" customHeight="1" spans="1:2">
      <c r="A6199" s="64"/>
      <c r="B6199" s="68"/>
    </row>
    <row r="6200" customHeight="1" spans="1:2">
      <c r="A6200" s="64"/>
      <c r="B6200" s="68"/>
    </row>
    <row r="6201" customHeight="1" spans="1:2">
      <c r="A6201" s="64"/>
      <c r="B6201" s="68"/>
    </row>
    <row r="6202" customHeight="1" spans="1:2">
      <c r="A6202" s="64"/>
      <c r="B6202" s="68"/>
    </row>
    <row r="6203" customHeight="1" spans="1:2">
      <c r="A6203" s="64"/>
      <c r="B6203" s="68"/>
    </row>
    <row r="6204" customHeight="1" spans="1:2">
      <c r="A6204" s="64"/>
      <c r="B6204" s="68"/>
    </row>
    <row r="6205" customHeight="1" spans="1:2">
      <c r="A6205" s="64"/>
      <c r="B6205" s="68"/>
    </row>
    <row r="6206" customHeight="1" spans="1:2">
      <c r="A6206" s="64"/>
      <c r="B6206" s="68"/>
    </row>
    <row r="6207" customHeight="1" spans="1:2">
      <c r="A6207" s="64"/>
      <c r="B6207" s="68"/>
    </row>
    <row r="6208" customHeight="1" spans="1:2">
      <c r="A6208" s="64"/>
      <c r="B6208" s="68"/>
    </row>
    <row r="6209" customHeight="1" spans="1:2">
      <c r="A6209" s="64"/>
      <c r="B6209" s="68"/>
    </row>
    <row r="6210" customHeight="1" spans="1:2">
      <c r="A6210" s="64"/>
      <c r="B6210" s="68"/>
    </row>
    <row r="6211" customHeight="1" spans="1:2">
      <c r="A6211" s="64"/>
      <c r="B6211" s="68"/>
    </row>
    <row r="6212" customHeight="1" spans="1:2">
      <c r="A6212" s="64"/>
      <c r="B6212" s="68"/>
    </row>
    <row r="6213" customHeight="1" spans="1:2">
      <c r="A6213" s="64"/>
      <c r="B6213" s="68"/>
    </row>
    <row r="6214" customHeight="1" spans="1:2">
      <c r="A6214" s="64"/>
      <c r="B6214" s="68"/>
    </row>
    <row r="6215" customHeight="1" spans="1:2">
      <c r="A6215" s="64"/>
      <c r="B6215" s="68"/>
    </row>
    <row r="6216" customHeight="1" spans="1:2">
      <c r="A6216" s="64"/>
      <c r="B6216" s="68"/>
    </row>
    <row r="6217" customHeight="1" spans="1:2">
      <c r="A6217" s="64"/>
      <c r="B6217" s="68"/>
    </row>
    <row r="6218" customHeight="1" spans="1:2">
      <c r="A6218" s="64"/>
      <c r="B6218" s="68"/>
    </row>
    <row r="6219" customHeight="1" spans="1:2">
      <c r="A6219" s="64"/>
      <c r="B6219" s="68"/>
    </row>
    <row r="6220" customHeight="1" spans="1:2">
      <c r="A6220" s="64"/>
      <c r="B6220" s="68"/>
    </row>
    <row r="6221" customHeight="1" spans="1:2">
      <c r="A6221" s="64"/>
      <c r="B6221" s="68"/>
    </row>
    <row r="6222" customHeight="1" spans="1:2">
      <c r="A6222" s="64"/>
      <c r="B6222" s="68"/>
    </row>
    <row r="6223" customHeight="1" spans="1:2">
      <c r="A6223" s="64"/>
      <c r="B6223" s="68"/>
    </row>
    <row r="6224" customHeight="1" spans="1:2">
      <c r="A6224" s="64"/>
      <c r="B6224" s="68"/>
    </row>
    <row r="6225" customHeight="1" spans="1:2">
      <c r="A6225" s="64"/>
      <c r="B6225" s="68"/>
    </row>
    <row r="6226" customHeight="1" spans="1:2">
      <c r="A6226" s="64"/>
      <c r="B6226" s="68"/>
    </row>
    <row r="6227" customHeight="1" spans="1:2">
      <c r="A6227" s="64"/>
      <c r="B6227" s="68"/>
    </row>
    <row r="6228" customHeight="1" spans="1:2">
      <c r="A6228" s="64"/>
      <c r="B6228" s="68"/>
    </row>
    <row r="6229" customHeight="1" spans="1:2">
      <c r="A6229" s="64"/>
      <c r="B6229" s="68"/>
    </row>
    <row r="6230" customHeight="1" spans="1:2">
      <c r="A6230" s="64"/>
      <c r="B6230" s="68"/>
    </row>
    <row r="6231" customHeight="1" spans="1:2">
      <c r="A6231" s="64"/>
      <c r="B6231" s="68"/>
    </row>
    <row r="6232" customHeight="1" spans="1:2">
      <c r="A6232" s="64"/>
      <c r="B6232" s="68"/>
    </row>
    <row r="6233" customHeight="1" spans="1:2">
      <c r="A6233" s="64"/>
      <c r="B6233" s="68"/>
    </row>
    <row r="6234" customHeight="1" spans="1:2">
      <c r="A6234" s="64"/>
      <c r="B6234" s="68"/>
    </row>
    <row r="6235" customHeight="1" spans="1:2">
      <c r="A6235" s="64"/>
      <c r="B6235" s="68"/>
    </row>
    <row r="6236" customHeight="1" spans="1:2">
      <c r="A6236" s="64"/>
      <c r="B6236" s="68"/>
    </row>
    <row r="6237" customHeight="1" spans="1:2">
      <c r="A6237" s="64"/>
      <c r="B6237" s="68"/>
    </row>
    <row r="6238" customHeight="1" spans="1:2">
      <c r="A6238" s="64"/>
      <c r="B6238" s="68"/>
    </row>
    <row r="6239" customHeight="1" spans="1:2">
      <c r="A6239" s="64"/>
      <c r="B6239" s="68"/>
    </row>
    <row r="6240" customHeight="1" spans="1:2">
      <c r="A6240" s="64"/>
      <c r="B6240" s="68"/>
    </row>
    <row r="6241" customHeight="1" spans="1:2">
      <c r="A6241" s="64"/>
      <c r="B6241" s="68"/>
    </row>
    <row r="6242" customHeight="1" spans="1:2">
      <c r="A6242" s="64"/>
      <c r="B6242" s="68"/>
    </row>
    <row r="6243" customHeight="1" spans="1:2">
      <c r="A6243" s="64"/>
      <c r="B6243" s="68"/>
    </row>
    <row r="6244" customHeight="1" spans="1:2">
      <c r="A6244" s="64"/>
      <c r="B6244" s="68"/>
    </row>
    <row r="6245" customHeight="1" spans="1:1">
      <c r="A6245" s="64"/>
    </row>
    <row r="6246" customHeight="1" spans="1:1">
      <c r="A6246" s="64"/>
    </row>
    <row r="6247" customHeight="1" spans="1:1">
      <c r="A6247" s="64"/>
    </row>
    <row r="6248" customHeight="1" spans="1:1">
      <c r="A6248" s="64"/>
    </row>
  </sheetData>
  <mergeCells count="1">
    <mergeCell ref="A2:B2"/>
  </mergeCells>
  <printOptions horizontalCentered="1"/>
  <pageMargins left="0.160416666666667" right="0.160416666666667" top="0.605555555555556" bottom="0.605555555555556" header="0.302777777777778" footer="0.302777777777778"/>
  <pageSetup paperSize="8" scale="150" fitToHeight="0" orientation="landscape"/>
  <headerFooter alignWithMargins="0">
    <oddFooter>&amp;C第 &amp;P 页，共 &amp;N 页</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C13" sqref="C13"/>
    </sheetView>
  </sheetViews>
  <sheetFormatPr defaultColWidth="8" defaultRowHeight="14.25" customHeight="1" outlineLevelCol="3"/>
  <cols>
    <col min="1" max="1" width="37.25" style="2" customWidth="1"/>
    <col min="2" max="2" width="24.5" style="2" customWidth="1"/>
    <col min="3" max="3" width="37.25" style="2" customWidth="1"/>
    <col min="4" max="4" width="24.5" style="2" customWidth="1"/>
    <col min="5" max="16384" width="8" style="2"/>
  </cols>
  <sheetData>
    <row r="1" customHeight="1" spans="1:1">
      <c r="A1" s="3" t="s">
        <v>3068</v>
      </c>
    </row>
    <row r="2" ht="36.75" customHeight="1" spans="1:4">
      <c r="A2" s="61" t="s">
        <v>3069</v>
      </c>
      <c r="B2" s="61"/>
      <c r="C2" s="61"/>
      <c r="D2" s="61"/>
    </row>
    <row r="3" ht="18.75" customHeight="1" spans="1:4">
      <c r="A3" s="43"/>
      <c r="B3" s="44"/>
      <c r="C3" s="43"/>
      <c r="D3" s="41" t="s">
        <v>3070</v>
      </c>
    </row>
    <row r="4" ht="18.75" customHeight="1" spans="1:4">
      <c r="A4" s="45"/>
      <c r="B4" s="41"/>
      <c r="C4" s="46"/>
      <c r="D4" s="41" t="s">
        <v>2672</v>
      </c>
    </row>
    <row r="5" ht="30" customHeight="1" spans="1:4">
      <c r="A5" s="47" t="s">
        <v>2673</v>
      </c>
      <c r="B5" s="48" t="s">
        <v>2764</v>
      </c>
      <c r="C5" s="49" t="s">
        <v>2673</v>
      </c>
      <c r="D5" s="48" t="s">
        <v>2764</v>
      </c>
    </row>
    <row r="6" ht="28.15" customHeight="1" spans="1:4">
      <c r="A6" s="50" t="s">
        <v>3071</v>
      </c>
      <c r="B6" s="51">
        <v>77572421.14</v>
      </c>
      <c r="C6" s="52" t="s">
        <v>2766</v>
      </c>
      <c r="D6" s="62">
        <v>211899.68</v>
      </c>
    </row>
    <row r="7" ht="28.15" customHeight="1" spans="1:4">
      <c r="A7" s="53" t="s">
        <v>3072</v>
      </c>
      <c r="B7" s="54">
        <v>11179064.31</v>
      </c>
      <c r="C7" s="34" t="s">
        <v>3073</v>
      </c>
      <c r="D7" s="54">
        <v>-1271.53</v>
      </c>
    </row>
    <row r="8" ht="28.15" customHeight="1" spans="1:4">
      <c r="A8" s="53" t="s">
        <v>3074</v>
      </c>
      <c r="B8" s="54"/>
      <c r="C8" s="34" t="s">
        <v>3075</v>
      </c>
      <c r="D8" s="63">
        <v>116630</v>
      </c>
    </row>
    <row r="9" ht="28.15" customHeight="1" spans="1:4">
      <c r="A9" s="53" t="s">
        <v>2810</v>
      </c>
      <c r="B9" s="54">
        <v>1759122818.67</v>
      </c>
      <c r="C9" s="36" t="s">
        <v>2116</v>
      </c>
      <c r="D9" s="54">
        <v>483468458.18</v>
      </c>
    </row>
    <row r="10" ht="28.15" customHeight="1" spans="1:4">
      <c r="A10" s="53" t="s">
        <v>3076</v>
      </c>
      <c r="B10" s="54"/>
      <c r="C10" s="36" t="s">
        <v>3077</v>
      </c>
      <c r="D10" s="54"/>
    </row>
    <row r="11" ht="28.15" customHeight="1" spans="1:4">
      <c r="A11" s="53" t="s">
        <v>2773</v>
      </c>
      <c r="B11" s="54">
        <f>SUM(B6:B10)</f>
        <v>1847874304.12</v>
      </c>
      <c r="C11" s="36" t="s">
        <v>2749</v>
      </c>
      <c r="D11" s="54">
        <f>SUM(D6:D10)</f>
        <v>483795716.33</v>
      </c>
    </row>
    <row r="12" ht="28.15" customHeight="1" spans="1:4">
      <c r="A12" s="53"/>
      <c r="B12" s="54"/>
      <c r="C12" s="36"/>
      <c r="D12" s="54"/>
    </row>
    <row r="13" ht="28.15" customHeight="1" spans="1:4">
      <c r="A13" s="53"/>
      <c r="B13" s="54"/>
      <c r="C13" s="36"/>
      <c r="D13" s="54"/>
    </row>
    <row r="14" ht="28.15" customHeight="1" spans="1:4">
      <c r="A14" s="53" t="s">
        <v>3078</v>
      </c>
      <c r="B14" s="54">
        <f>SUM(B11:B13)</f>
        <v>1847874304.12</v>
      </c>
      <c r="C14" s="36" t="s">
        <v>2780</v>
      </c>
      <c r="D14" s="54">
        <f>SUM(D11:D13)</f>
        <v>483795716.33</v>
      </c>
    </row>
    <row r="15" ht="28.15" customHeight="1" spans="1:4">
      <c r="A15" s="56" t="s">
        <v>2689</v>
      </c>
      <c r="B15" s="55" t="s">
        <v>2689</v>
      </c>
      <c r="C15" s="36" t="s">
        <v>2781</v>
      </c>
      <c r="D15" s="54">
        <f>B14-D14</f>
        <v>1364078587.79</v>
      </c>
    </row>
    <row r="16" ht="28.15" customHeight="1" spans="1:4">
      <c r="A16" s="57" t="s">
        <v>3079</v>
      </c>
      <c r="B16" s="54">
        <v>123037657.26</v>
      </c>
      <c r="C16" s="58" t="s">
        <v>2783</v>
      </c>
      <c r="D16" s="59">
        <f>B16+D15</f>
        <v>1487116245.05</v>
      </c>
    </row>
    <row r="17" ht="30" customHeight="1" spans="1:4">
      <c r="A17" s="47" t="s">
        <v>2799</v>
      </c>
      <c r="B17" s="60">
        <f>B14+B16</f>
        <v>1970911961.38</v>
      </c>
      <c r="C17" s="49" t="s">
        <v>2799</v>
      </c>
      <c r="D17" s="60">
        <f>D14+D16</f>
        <v>1970911961.38</v>
      </c>
    </row>
  </sheetData>
  <mergeCells count="1">
    <mergeCell ref="A2:D2"/>
  </mergeCells>
  <printOptions horizontalCentered="1"/>
  <pageMargins left="0.160416666666667" right="0.160416666666667" top="0.605555555555556" bottom="0.605555555555556" header="0.302777777777778" footer="0.302777777777778"/>
  <pageSetup paperSize="8" scale="150" fitToHeight="0" orientation="landscape"/>
  <headerFooter alignWithMargins="0">
    <oddFooter>&amp;C第 &amp;P 页，共 &amp;N 页</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1" sqref="A1"/>
    </sheetView>
  </sheetViews>
  <sheetFormatPr defaultColWidth="8" defaultRowHeight="14.25" customHeight="1" outlineLevelCol="3"/>
  <cols>
    <col min="1" max="1" width="37.25" style="2" customWidth="1"/>
    <col min="2" max="2" width="24.5" style="2" customWidth="1"/>
    <col min="3" max="3" width="37.25" style="2" customWidth="1"/>
    <col min="4" max="4" width="24.5" style="2" customWidth="1"/>
    <col min="5" max="16384" width="8" style="2"/>
  </cols>
  <sheetData>
    <row r="1" customHeight="1" spans="1:1">
      <c r="A1" s="3" t="s">
        <v>3080</v>
      </c>
    </row>
    <row r="2" ht="36.75" customHeight="1" spans="1:4">
      <c r="A2" s="42" t="s">
        <v>3081</v>
      </c>
      <c r="B2" s="42"/>
      <c r="C2" s="42"/>
      <c r="D2" s="42"/>
    </row>
    <row r="3" ht="18.75" customHeight="1" spans="1:4">
      <c r="A3" s="43"/>
      <c r="B3" s="44"/>
      <c r="C3" s="43"/>
      <c r="D3" s="41" t="s">
        <v>3082</v>
      </c>
    </row>
    <row r="4" ht="18.75" customHeight="1" spans="1:4">
      <c r="A4" s="45"/>
      <c r="B4" s="41"/>
      <c r="C4" s="46"/>
      <c r="D4" s="41" t="s">
        <v>2672</v>
      </c>
    </row>
    <row r="5" ht="27" customHeight="1" spans="1:4">
      <c r="A5" s="47" t="s">
        <v>2673</v>
      </c>
      <c r="B5" s="48" t="s">
        <v>2764</v>
      </c>
      <c r="C5" s="49" t="s">
        <v>2673</v>
      </c>
      <c r="D5" s="48" t="s">
        <v>2764</v>
      </c>
    </row>
    <row r="6" ht="24" customHeight="1" spans="1:4">
      <c r="A6" s="50" t="s">
        <v>3071</v>
      </c>
      <c r="B6" s="51">
        <v>753609088.13</v>
      </c>
      <c r="C6" s="52" t="s">
        <v>3083</v>
      </c>
      <c r="D6" s="51">
        <v>2080539519.69</v>
      </c>
    </row>
    <row r="7" ht="24" customHeight="1" spans="1:4">
      <c r="A7" s="53" t="s">
        <v>3072</v>
      </c>
      <c r="B7" s="54">
        <v>243391294.44</v>
      </c>
      <c r="C7" s="36"/>
      <c r="D7" s="54"/>
    </row>
    <row r="8" ht="24" customHeight="1" spans="1:4">
      <c r="A8" s="53" t="s">
        <v>3074</v>
      </c>
      <c r="B8" s="54">
        <v>2490780000</v>
      </c>
      <c r="C8" s="36" t="s">
        <v>3073</v>
      </c>
      <c r="D8" s="54"/>
    </row>
    <row r="9" ht="24" customHeight="1" spans="1:4">
      <c r="A9" s="53" t="s">
        <v>2810</v>
      </c>
      <c r="B9" s="54">
        <v>824567.33</v>
      </c>
      <c r="C9" s="36" t="s">
        <v>3075</v>
      </c>
      <c r="D9" s="54"/>
    </row>
    <row r="10" ht="24" customHeight="1" spans="1:4">
      <c r="A10" s="53"/>
      <c r="B10" s="54"/>
      <c r="C10" s="36" t="s">
        <v>2116</v>
      </c>
      <c r="D10" s="54">
        <v>3712156.98</v>
      </c>
    </row>
    <row r="11" ht="24" customHeight="1" spans="1:4">
      <c r="A11" s="53"/>
      <c r="B11" s="54"/>
      <c r="C11" s="39" t="s">
        <v>2689</v>
      </c>
      <c r="D11" s="55" t="s">
        <v>2689</v>
      </c>
    </row>
    <row r="12" ht="24" customHeight="1" spans="1:4">
      <c r="A12" s="53" t="s">
        <v>3076</v>
      </c>
      <c r="B12" s="54"/>
      <c r="C12" s="36" t="s">
        <v>3077</v>
      </c>
      <c r="D12" s="54"/>
    </row>
    <row r="13" ht="24" customHeight="1" spans="1:4">
      <c r="A13" s="53" t="s">
        <v>2773</v>
      </c>
      <c r="B13" s="54">
        <f>SUM(B6:B9)+B12</f>
        <v>3488604949.9</v>
      </c>
      <c r="C13" s="36" t="s">
        <v>2749</v>
      </c>
      <c r="D13" s="54">
        <f>D6+D8+D9+D10+D12</f>
        <v>2084251676.67</v>
      </c>
    </row>
    <row r="14" ht="24" customHeight="1" spans="1:4">
      <c r="A14" s="53" t="s">
        <v>2775</v>
      </c>
      <c r="B14" s="54"/>
      <c r="C14" s="36" t="s">
        <v>2751</v>
      </c>
      <c r="D14" s="54"/>
    </row>
    <row r="15" ht="24" customHeight="1" spans="1:4">
      <c r="A15" s="53" t="s">
        <v>2777</v>
      </c>
      <c r="B15" s="54"/>
      <c r="C15" s="36" t="s">
        <v>2753</v>
      </c>
      <c r="D15" s="54"/>
    </row>
    <row r="16" ht="24" customHeight="1" spans="1:4">
      <c r="A16" s="53" t="s">
        <v>2779</v>
      </c>
      <c r="B16" s="54">
        <f>SUM(B13:B15)</f>
        <v>3488604949.9</v>
      </c>
      <c r="C16" s="36" t="s">
        <v>2755</v>
      </c>
      <c r="D16" s="54">
        <f>SUM(D13:D15)</f>
        <v>2084251676.67</v>
      </c>
    </row>
    <row r="17" ht="24" customHeight="1" spans="1:4">
      <c r="A17" s="56" t="s">
        <v>2689</v>
      </c>
      <c r="B17" s="55" t="s">
        <v>2689</v>
      </c>
      <c r="C17" s="36" t="s">
        <v>2756</v>
      </c>
      <c r="D17" s="54">
        <f>B16-D16</f>
        <v>1404353273.23</v>
      </c>
    </row>
    <row r="18" ht="24" customHeight="1" spans="1:4">
      <c r="A18" s="57" t="s">
        <v>2782</v>
      </c>
      <c r="B18" s="54">
        <v>13664386961.55</v>
      </c>
      <c r="C18" s="58" t="s">
        <v>2758</v>
      </c>
      <c r="D18" s="59">
        <f>B18+D17</f>
        <v>15068740234.78</v>
      </c>
    </row>
    <row r="19" ht="27" customHeight="1" spans="1:4">
      <c r="A19" s="47" t="s">
        <v>2799</v>
      </c>
      <c r="B19" s="60">
        <f>B16+B18</f>
        <v>17152991911.45</v>
      </c>
      <c r="C19" s="49" t="s">
        <v>2799</v>
      </c>
      <c r="D19" s="60">
        <f>D16+D18</f>
        <v>17152991911.45</v>
      </c>
    </row>
  </sheetData>
  <mergeCells count="1">
    <mergeCell ref="A2:D2"/>
  </mergeCells>
  <printOptions horizontalCentered="1"/>
  <pageMargins left="0.160416666666667" right="0.160416666666667" top="0.605555555555556" bottom="0.605555555555556" header="0.302777777777778" footer="0.302777777777778"/>
  <pageSetup paperSize="8" scale="150" fitToHeight="0" orientation="landscape"/>
  <headerFooter alignWithMargins="0">
    <oddFooter>&amp;C第 &amp;P 页，共 &amp;N 页</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A1" sqref="A1"/>
    </sheetView>
  </sheetViews>
  <sheetFormatPr defaultColWidth="9.125" defaultRowHeight="12" outlineLevelCol="4"/>
  <cols>
    <col min="1" max="1" width="33.125" style="2" customWidth="1"/>
    <col min="2" max="2" width="26.125" style="2" customWidth="1"/>
    <col min="3" max="3" width="30.625" style="2" customWidth="1"/>
    <col min="4" max="4" width="32.25" style="2" customWidth="1"/>
    <col min="5" max="16384" width="9.125" style="2"/>
  </cols>
  <sheetData>
    <row r="1" ht="14.25" spans="1:1">
      <c r="A1" s="3" t="s">
        <v>3084</v>
      </c>
    </row>
    <row r="2" ht="50.1" customHeight="1" spans="1:4">
      <c r="A2" s="28" t="s">
        <v>3085</v>
      </c>
      <c r="B2" s="28"/>
      <c r="C2" s="28"/>
      <c r="D2" s="28"/>
    </row>
    <row r="3" ht="21.95" customHeight="1" spans="1:4">
      <c r="A3" s="29"/>
      <c r="B3" s="29"/>
      <c r="C3" s="29"/>
      <c r="D3" s="30" t="s">
        <v>3086</v>
      </c>
    </row>
    <row r="4" ht="21.95" customHeight="1" spans="1:4">
      <c r="A4" s="31"/>
      <c r="B4" s="31"/>
      <c r="C4" s="31"/>
      <c r="D4" s="32" t="s">
        <v>2672</v>
      </c>
    </row>
    <row r="5" ht="33" customHeight="1" spans="1:4">
      <c r="A5" s="33" t="s">
        <v>3087</v>
      </c>
      <c r="B5" s="33" t="s">
        <v>3088</v>
      </c>
      <c r="C5" s="33" t="s">
        <v>2697</v>
      </c>
      <c r="D5" s="33" t="s">
        <v>3088</v>
      </c>
    </row>
    <row r="6" ht="23.1" customHeight="1" spans="1:4">
      <c r="A6" s="34" t="s">
        <v>3089</v>
      </c>
      <c r="B6" s="35">
        <v>1502881907.38</v>
      </c>
      <c r="C6" s="36" t="s">
        <v>3090</v>
      </c>
      <c r="D6" s="35">
        <f>D7+D8</f>
        <v>118007145.37</v>
      </c>
    </row>
    <row r="7" ht="23.1" customHeight="1" spans="1:4">
      <c r="A7" s="34" t="s">
        <v>3072</v>
      </c>
      <c r="B7" s="35">
        <v>495555112.94</v>
      </c>
      <c r="C7" s="36" t="s">
        <v>3091</v>
      </c>
      <c r="D7" s="35">
        <v>90132038.26</v>
      </c>
    </row>
    <row r="8" ht="23.1" customHeight="1" spans="1:4">
      <c r="A8" s="34" t="s">
        <v>3092</v>
      </c>
      <c r="B8" s="35"/>
      <c r="C8" s="36" t="s">
        <v>3093</v>
      </c>
      <c r="D8" s="35">
        <v>27875107.11</v>
      </c>
    </row>
    <row r="9" ht="23.1" customHeight="1" spans="1:4">
      <c r="A9" s="34" t="s">
        <v>2810</v>
      </c>
      <c r="B9" s="35">
        <v>441906.72</v>
      </c>
      <c r="C9" s="36" t="s">
        <v>3025</v>
      </c>
      <c r="D9" s="35">
        <v>122213680</v>
      </c>
    </row>
    <row r="10" ht="23.1" customHeight="1" spans="1:4">
      <c r="A10" s="34" t="s">
        <v>3076</v>
      </c>
      <c r="B10" s="35"/>
      <c r="C10" s="36" t="s">
        <v>3094</v>
      </c>
      <c r="D10" s="35"/>
    </row>
    <row r="11" ht="23.1" customHeight="1" spans="1:4">
      <c r="A11" s="34" t="s">
        <v>2773</v>
      </c>
      <c r="B11" s="35">
        <f>B6+B7+B8+B9+B10</f>
        <v>1998878927.04</v>
      </c>
      <c r="C11" s="36" t="s">
        <v>2774</v>
      </c>
      <c r="D11" s="37">
        <f>D6+D9+D10</f>
        <v>240220825.37</v>
      </c>
    </row>
    <row r="12" ht="23.1" customHeight="1" spans="1:4">
      <c r="A12" s="34" t="s">
        <v>2775</v>
      </c>
      <c r="B12" s="35"/>
      <c r="C12" s="36" t="s">
        <v>2776</v>
      </c>
      <c r="D12" s="37"/>
    </row>
    <row r="13" ht="23.1" customHeight="1" spans="1:4">
      <c r="A13" s="34" t="s">
        <v>2777</v>
      </c>
      <c r="B13" s="35"/>
      <c r="C13" s="36" t="s">
        <v>2778</v>
      </c>
      <c r="D13" s="37"/>
    </row>
    <row r="14" ht="23.1" customHeight="1" spans="1:4">
      <c r="A14" s="34" t="s">
        <v>2779</v>
      </c>
      <c r="B14" s="35">
        <f>B11+B12+B13</f>
        <v>1998878927.04</v>
      </c>
      <c r="C14" s="36" t="s">
        <v>2780</v>
      </c>
      <c r="D14" s="37">
        <f>D11+D12+D13</f>
        <v>240220825.37</v>
      </c>
    </row>
    <row r="15" ht="23.1" customHeight="1" spans="1:4">
      <c r="A15" s="33" t="s">
        <v>2689</v>
      </c>
      <c r="B15" s="33" t="s">
        <v>2689</v>
      </c>
      <c r="C15" s="36" t="s">
        <v>2781</v>
      </c>
      <c r="D15" s="37">
        <f>B14-D14</f>
        <v>1758658101.67</v>
      </c>
    </row>
    <row r="16" ht="23.1" customHeight="1" spans="1:5">
      <c r="A16" s="34" t="s">
        <v>2782</v>
      </c>
      <c r="B16" s="35">
        <v>10166296875.79</v>
      </c>
      <c r="C16" s="36" t="s">
        <v>2783</v>
      </c>
      <c r="D16" s="37">
        <f>B16+D15</f>
        <v>11924954977.46</v>
      </c>
      <c r="E16" s="38"/>
    </row>
    <row r="17" ht="23.1" customHeight="1" spans="1:4">
      <c r="A17" s="33" t="s">
        <v>2759</v>
      </c>
      <c r="B17" s="35">
        <f>B14+B16</f>
        <v>12165175802.83</v>
      </c>
      <c r="C17" s="39" t="s">
        <v>2759</v>
      </c>
      <c r="D17" s="37">
        <f>D15+D16</f>
        <v>13683613079.13</v>
      </c>
    </row>
    <row r="18" ht="14.25" spans="1:4">
      <c r="A18" s="40"/>
      <c r="B18" s="40"/>
      <c r="C18" s="40"/>
      <c r="D18" s="41"/>
    </row>
  </sheetData>
  <mergeCells count="2">
    <mergeCell ref="A2:D2"/>
    <mergeCell ref="B3:C3"/>
  </mergeCells>
  <printOptions horizontalCentered="1"/>
  <pageMargins left="0.160416666666667" right="0.160416666666667" top="0.605555555555556" bottom="0.605555555555556" header="0.302777777777778" footer="0.302777777777778"/>
  <pageSetup paperSize="8" scale="150" fitToHeight="0" orientation="landscape"/>
  <headerFooter alignWithMargins="0">
    <oddFooter>&amp;C第 &amp;P 页，共 &amp;N 页</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zoomScale="55" zoomScaleNormal="55" topLeftCell="A10" workbookViewId="0">
      <selection activeCell="F8" sqref="F8"/>
    </sheetView>
  </sheetViews>
  <sheetFormatPr defaultColWidth="8" defaultRowHeight="12" outlineLevelCol="5"/>
  <cols>
    <col min="1" max="1" width="34.5" style="2" customWidth="1"/>
    <col min="2" max="2" width="7" style="2" customWidth="1"/>
    <col min="3" max="3" width="22.375" style="2" customWidth="1"/>
    <col min="4" max="4" width="34.5" style="2" customWidth="1"/>
    <col min="5" max="5" width="7" style="2" customWidth="1"/>
    <col min="6" max="6" width="22.375" style="2" customWidth="1"/>
    <col min="7" max="16384" width="8" style="2"/>
  </cols>
  <sheetData>
    <row r="1" ht="14.25" spans="1:1">
      <c r="A1" s="3" t="s">
        <v>3095</v>
      </c>
    </row>
    <row r="2" s="1" customFormat="1" ht="69.75" customHeight="1" spans="1:6">
      <c r="A2" s="4" t="s">
        <v>3096</v>
      </c>
      <c r="B2" s="4"/>
      <c r="C2" s="4"/>
      <c r="D2" s="4"/>
      <c r="E2" s="4"/>
      <c r="F2" s="4"/>
    </row>
    <row r="3" s="1" customFormat="1" ht="36" customHeight="1" spans="1:6">
      <c r="A3" s="5"/>
      <c r="B3" s="6"/>
      <c r="C3" s="7"/>
      <c r="D3" s="7"/>
      <c r="E3" s="7"/>
      <c r="F3" s="8" t="s">
        <v>3097</v>
      </c>
    </row>
    <row r="4" s="1" customFormat="1" ht="36" customHeight="1" spans="1:6">
      <c r="A4" s="9" t="s">
        <v>2697</v>
      </c>
      <c r="B4" s="10" t="s">
        <v>2888</v>
      </c>
      <c r="C4" s="11" t="s">
        <v>2889</v>
      </c>
      <c r="D4" s="12" t="s">
        <v>2697</v>
      </c>
      <c r="E4" s="13" t="s">
        <v>2888</v>
      </c>
      <c r="F4" s="11" t="s">
        <v>2889</v>
      </c>
    </row>
    <row r="5" s="1" customFormat="1" ht="36" customHeight="1" spans="1:6">
      <c r="A5" s="14" t="s">
        <v>3098</v>
      </c>
      <c r="B5" s="15" t="s">
        <v>2689</v>
      </c>
      <c r="C5" s="16" t="s">
        <v>2689</v>
      </c>
      <c r="D5" s="17" t="s">
        <v>3099</v>
      </c>
      <c r="E5" s="18" t="s">
        <v>2689</v>
      </c>
      <c r="F5" s="19" t="s">
        <v>2689</v>
      </c>
    </row>
    <row r="6" s="1" customFormat="1" ht="36" customHeight="1" spans="1:6">
      <c r="A6" s="20" t="s">
        <v>3100</v>
      </c>
      <c r="B6" s="21" t="s">
        <v>2891</v>
      </c>
      <c r="C6" s="22"/>
      <c r="D6" s="17" t="s">
        <v>3101</v>
      </c>
      <c r="E6" s="23" t="s">
        <v>2891</v>
      </c>
      <c r="F6" s="19">
        <v>16085580</v>
      </c>
    </row>
    <row r="7" s="1" customFormat="1" ht="36" customHeight="1" spans="1:6">
      <c r="A7" s="20" t="s">
        <v>3102</v>
      </c>
      <c r="B7" s="21" t="s">
        <v>2891</v>
      </c>
      <c r="C7" s="22"/>
      <c r="D7" s="17" t="s">
        <v>3103</v>
      </c>
      <c r="E7" s="23" t="s">
        <v>2891</v>
      </c>
      <c r="F7" s="19">
        <v>16085580</v>
      </c>
    </row>
    <row r="8" s="1" customFormat="1" ht="36" customHeight="1" spans="1:6">
      <c r="A8" s="20" t="s">
        <v>3104</v>
      </c>
      <c r="B8" s="21" t="s">
        <v>2893</v>
      </c>
      <c r="C8" s="22"/>
      <c r="D8" s="17" t="s">
        <v>3105</v>
      </c>
      <c r="E8" s="23" t="s">
        <v>2893</v>
      </c>
      <c r="F8" s="19">
        <v>1473655620000</v>
      </c>
    </row>
    <row r="9" s="1" customFormat="1" ht="36" customHeight="1" spans="1:6">
      <c r="A9" s="20" t="s">
        <v>3106</v>
      </c>
      <c r="B9" s="21" t="s">
        <v>2689</v>
      </c>
      <c r="C9" s="19" t="s">
        <v>2689</v>
      </c>
      <c r="D9" s="24" t="s">
        <v>2689</v>
      </c>
      <c r="E9" s="21" t="s">
        <v>2689</v>
      </c>
      <c r="F9" s="19" t="s">
        <v>2689</v>
      </c>
    </row>
    <row r="10" s="1" customFormat="1" ht="36" customHeight="1" spans="1:6">
      <c r="A10" s="20" t="s">
        <v>3100</v>
      </c>
      <c r="B10" s="21" t="s">
        <v>2891</v>
      </c>
      <c r="C10" s="22">
        <v>2907590</v>
      </c>
      <c r="D10" s="24" t="s">
        <v>2689</v>
      </c>
      <c r="E10" s="21" t="s">
        <v>2689</v>
      </c>
      <c r="F10" s="19" t="s">
        <v>2689</v>
      </c>
    </row>
    <row r="11" s="1" customFormat="1" ht="36" customHeight="1" spans="1:6">
      <c r="A11" s="20" t="s">
        <v>3102</v>
      </c>
      <c r="B11" s="21" t="s">
        <v>2891</v>
      </c>
      <c r="C11" s="22">
        <v>2887315</v>
      </c>
      <c r="D11" s="24" t="s">
        <v>2689</v>
      </c>
      <c r="E11" s="21" t="s">
        <v>2689</v>
      </c>
      <c r="F11" s="19" t="s">
        <v>2689</v>
      </c>
    </row>
    <row r="12" s="1" customFormat="1" ht="36" customHeight="1" spans="1:6">
      <c r="A12" s="25" t="s">
        <v>3104</v>
      </c>
      <c r="B12" s="26" t="s">
        <v>2893</v>
      </c>
      <c r="C12" s="27">
        <v>197410263866.65</v>
      </c>
      <c r="D12" s="25" t="s">
        <v>2689</v>
      </c>
      <c r="E12" s="26" t="s">
        <v>2689</v>
      </c>
      <c r="F12" s="27" t="s">
        <v>2689</v>
      </c>
    </row>
  </sheetData>
  <mergeCells count="1">
    <mergeCell ref="A2:F2"/>
  </mergeCells>
  <printOptions horizontalCentered="1"/>
  <pageMargins left="0.160416666666667" right="0.160416666666667" top="0.605555555555556" bottom="0.605555555555556" header="0.302777777777778" footer="0.302777777777778"/>
  <pageSetup paperSize="8" scale="150" fitToHeight="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67"/>
  <sheetViews>
    <sheetView workbookViewId="0">
      <pane ySplit="2" topLeftCell="A243" activePane="bottomLeft" state="frozen"/>
      <selection/>
      <selection pane="bottomLeft" activeCell="Q259" sqref="Q259"/>
    </sheetView>
  </sheetViews>
  <sheetFormatPr defaultColWidth="12.125" defaultRowHeight="13.5"/>
  <cols>
    <col min="1" max="1" width="5" style="509" hidden="1" customWidth="1"/>
    <col min="2" max="2" width="8.625" style="509" hidden="1" customWidth="1"/>
    <col min="3" max="5" width="12.125" style="509" hidden="1" customWidth="1"/>
    <col min="6" max="6" width="23.375" style="510" customWidth="1"/>
    <col min="7" max="9" width="15.375" style="509" customWidth="1"/>
    <col min="10" max="10" width="15.375" style="509" hidden="1" customWidth="1"/>
    <col min="11" max="11" width="11.5" style="509" hidden="1" customWidth="1"/>
    <col min="12" max="12" width="11.5" style="509" customWidth="1"/>
    <col min="13" max="13" width="11.5" style="509" hidden="1" customWidth="1"/>
    <col min="14" max="14" width="36.125" style="509" customWidth="1"/>
    <col min="15" max="16384" width="12.125" style="509"/>
  </cols>
  <sheetData>
    <row r="1" s="277" customFormat="1" ht="14.25" spans="1:16384">
      <c r="A1" s="277" t="s">
        <v>145</v>
      </c>
      <c r="E1" s="482"/>
      <c r="F1" s="511" t="s">
        <v>146</v>
      </c>
      <c r="ID1" s="312"/>
      <c r="IE1" s="312"/>
      <c r="XFC1"/>
      <c r="XFD1"/>
    </row>
    <row r="2" ht="25.5" spans="1:14">
      <c r="A2" s="512"/>
      <c r="B2" s="345"/>
      <c r="C2" s="513" t="s">
        <v>147</v>
      </c>
      <c r="D2" s="513"/>
      <c r="E2" s="513"/>
      <c r="F2" s="471" t="s">
        <v>148</v>
      </c>
      <c r="G2" s="471"/>
      <c r="H2" s="471"/>
      <c r="I2" s="471"/>
      <c r="J2" s="471"/>
      <c r="K2" s="471"/>
      <c r="L2" s="471"/>
      <c r="M2" s="471"/>
      <c r="N2" s="471"/>
    </row>
    <row r="3" ht="14.25" spans="1:14">
      <c r="A3" s="514"/>
      <c r="B3" s="345"/>
      <c r="C3" s="515"/>
      <c r="D3" s="515"/>
      <c r="E3" s="515"/>
      <c r="F3" s="516"/>
      <c r="G3" s="117"/>
      <c r="H3" s="117"/>
      <c r="I3" s="117"/>
      <c r="J3" s="117"/>
      <c r="K3" s="117"/>
      <c r="L3" s="117"/>
      <c r="M3" s="528" t="s">
        <v>60</v>
      </c>
      <c r="N3" s="528" t="s">
        <v>60</v>
      </c>
    </row>
    <row r="4" ht="36" spans="1:14">
      <c r="A4" s="517" t="s">
        <v>149</v>
      </c>
      <c r="B4" s="518" t="s">
        <v>150</v>
      </c>
      <c r="C4" s="296" t="s">
        <v>151</v>
      </c>
      <c r="D4" s="296" t="s">
        <v>152</v>
      </c>
      <c r="E4" s="296" t="s">
        <v>153</v>
      </c>
      <c r="F4" s="517" t="s">
        <v>154</v>
      </c>
      <c r="G4" s="519" t="s">
        <v>62</v>
      </c>
      <c r="H4" s="519" t="s">
        <v>155</v>
      </c>
      <c r="I4" s="519" t="s">
        <v>156</v>
      </c>
      <c r="J4" s="519" t="s">
        <v>157</v>
      </c>
      <c r="K4" s="529" t="s">
        <v>102</v>
      </c>
      <c r="L4" s="529" t="s">
        <v>141</v>
      </c>
      <c r="M4" s="529" t="s">
        <v>158</v>
      </c>
      <c r="N4" s="372" t="s">
        <v>159</v>
      </c>
    </row>
    <row r="5" ht="14.25" spans="1:14">
      <c r="A5" s="520">
        <v>1</v>
      </c>
      <c r="B5" s="521" t="s">
        <v>160</v>
      </c>
      <c r="C5" s="344"/>
      <c r="D5" s="344"/>
      <c r="E5" s="344"/>
      <c r="F5" s="517" t="s">
        <v>161</v>
      </c>
      <c r="G5" s="522">
        <v>20880000</v>
      </c>
      <c r="H5" s="522">
        <v>20890634</v>
      </c>
      <c r="I5" s="522">
        <f>SUM(I6,I250,I290,I309,I400,I454,I508,I565,I686,I758,I836,I859,I970,I1034,I1101,I1121,I1151,I1161,I1206,I1226,I1280,I1338,I1342,I1350)</f>
        <v>19578634</v>
      </c>
      <c r="J5" s="522">
        <f>SUM(J6,J250,J290,J309,J400,J454,J508,J565,J686,J758,J836,J859,J970,J1034,J1101,J1121,J1151,J1161,J1206,J1226,J1280,J1338,J1342,J1350)</f>
        <v>21184993</v>
      </c>
      <c r="K5" s="381">
        <f t="shared" ref="K5:K13" si="0">I5/J5-1</f>
        <v>-0.075825325974854</v>
      </c>
      <c r="L5" s="381">
        <f>I5/G5</f>
        <v>0.937674042145594</v>
      </c>
      <c r="M5" s="381">
        <f t="shared" ref="M5:M8" si="1">I5/G5-1</f>
        <v>-0.0623259578544061</v>
      </c>
      <c r="N5" s="530"/>
    </row>
    <row r="6" ht="28.5" customHeight="1" spans="1:14">
      <c r="A6" s="520">
        <v>2</v>
      </c>
      <c r="B6" s="523">
        <v>201</v>
      </c>
      <c r="C6" s="344"/>
      <c r="D6" s="344"/>
      <c r="E6" s="344"/>
      <c r="F6" s="524" t="s">
        <v>162</v>
      </c>
      <c r="G6" s="525">
        <v>1992386.97127</v>
      </c>
      <c r="H6" s="525">
        <v>2266978.526314</v>
      </c>
      <c r="I6" s="525">
        <f>SUM(I7+I19+I28+I39+I50+I61+I72+I84+I93+I106+I116+I125+I136+I149+I156+I164+I170+I177+I184+I191+I198+I205+I213+I219+I225+I232+I247)</f>
        <v>2208608</v>
      </c>
      <c r="J6" s="525">
        <f>SUM(J7+J19+J28+J39+J50+J61+J72+J84+J93+J106+J116+J125+J136+J149+J156+J164+J170+J177+J184+J191+J198+J205+J213+J219+J225+J232+J247)</f>
        <v>2441728</v>
      </c>
      <c r="K6" s="531">
        <f t="shared" si="0"/>
        <v>-0.0954733696791781</v>
      </c>
      <c r="L6" s="531">
        <f t="shared" ref="L6:L8" si="2">I6/G6</f>
        <v>1.1085236110494</v>
      </c>
      <c r="M6" s="531">
        <f t="shared" si="1"/>
        <v>0.108523611049401</v>
      </c>
      <c r="N6" s="532"/>
    </row>
    <row r="7" ht="36" spans="1:14">
      <c r="A7" s="520">
        <v>3</v>
      </c>
      <c r="B7" s="523">
        <v>20101</v>
      </c>
      <c r="C7" s="344"/>
      <c r="D7" s="344" t="s">
        <v>163</v>
      </c>
      <c r="E7" s="344"/>
      <c r="F7" s="526" t="s">
        <v>164</v>
      </c>
      <c r="G7" s="522">
        <v>7375.15</v>
      </c>
      <c r="H7" s="522">
        <v>12695</v>
      </c>
      <c r="I7" s="522">
        <f>SUM(I8:I18)</f>
        <v>12650</v>
      </c>
      <c r="J7" s="522">
        <v>8843</v>
      </c>
      <c r="K7" s="381">
        <f t="shared" si="0"/>
        <v>0.430510007915866</v>
      </c>
      <c r="L7" s="381">
        <f t="shared" si="2"/>
        <v>1.71521935147082</v>
      </c>
      <c r="M7" s="381">
        <f t="shared" si="1"/>
        <v>0.715219351470818</v>
      </c>
      <c r="N7" s="533" t="s">
        <v>165</v>
      </c>
    </row>
    <row r="8" ht="14.25" spans="1:14">
      <c r="A8" s="520">
        <v>4</v>
      </c>
      <c r="B8" s="523">
        <v>2010101</v>
      </c>
      <c r="C8" s="344"/>
      <c r="D8" s="344"/>
      <c r="E8" s="344" t="s">
        <v>166</v>
      </c>
      <c r="F8" s="527" t="s">
        <v>167</v>
      </c>
      <c r="G8" s="522">
        <v>4230.61</v>
      </c>
      <c r="H8" s="522">
        <v>6852</v>
      </c>
      <c r="I8" s="522">
        <v>6852</v>
      </c>
      <c r="J8" s="522">
        <v>4519</v>
      </c>
      <c r="K8" s="381">
        <f t="shared" si="0"/>
        <v>0.51626466032308</v>
      </c>
      <c r="L8" s="381">
        <f t="shared" si="2"/>
        <v>1.61962459314378</v>
      </c>
      <c r="M8" s="381">
        <f t="shared" si="1"/>
        <v>0.619624593143778</v>
      </c>
      <c r="N8" s="530"/>
    </row>
    <row r="9" ht="14.25" spans="1:14">
      <c r="A9" s="520">
        <v>5</v>
      </c>
      <c r="B9" s="523">
        <v>2010102</v>
      </c>
      <c r="C9" s="344"/>
      <c r="D9" s="344"/>
      <c r="E9" s="344" t="s">
        <v>166</v>
      </c>
      <c r="F9" s="527" t="s">
        <v>168</v>
      </c>
      <c r="G9" s="522">
        <v>0</v>
      </c>
      <c r="H9" s="522">
        <v>2042</v>
      </c>
      <c r="I9" s="522">
        <v>2042</v>
      </c>
      <c r="J9" s="522">
        <v>1</v>
      </c>
      <c r="K9" s="381">
        <f t="shared" si="0"/>
        <v>2041</v>
      </c>
      <c r="L9" s="381"/>
      <c r="M9" s="381"/>
      <c r="N9" s="530"/>
    </row>
    <row r="10" ht="14.25" spans="1:14">
      <c r="A10" s="520">
        <v>6</v>
      </c>
      <c r="B10" s="523">
        <v>2010103</v>
      </c>
      <c r="C10" s="344"/>
      <c r="D10" s="344"/>
      <c r="E10" s="344" t="s">
        <v>166</v>
      </c>
      <c r="F10" s="527" t="s">
        <v>169</v>
      </c>
      <c r="G10" s="522">
        <v>265</v>
      </c>
      <c r="H10" s="522">
        <v>264</v>
      </c>
      <c r="I10" s="522">
        <v>264</v>
      </c>
      <c r="J10" s="522">
        <v>29</v>
      </c>
      <c r="K10" s="381">
        <f t="shared" si="0"/>
        <v>8.10344827586207</v>
      </c>
      <c r="L10" s="381">
        <f>I10/G10</f>
        <v>0.99622641509434</v>
      </c>
      <c r="M10" s="381">
        <f t="shared" ref="M10:M13" si="3">I10/G10-1</f>
        <v>-0.00377358490566038</v>
      </c>
      <c r="N10" s="530"/>
    </row>
    <row r="11" ht="14.25" spans="1:14">
      <c r="A11" s="520">
        <v>7</v>
      </c>
      <c r="B11" s="523">
        <v>2010104</v>
      </c>
      <c r="C11" s="344"/>
      <c r="D11" s="344"/>
      <c r="E11" s="344" t="s">
        <v>166</v>
      </c>
      <c r="F11" s="527" t="s">
        <v>170</v>
      </c>
      <c r="G11" s="522">
        <v>530</v>
      </c>
      <c r="H11" s="522">
        <v>347</v>
      </c>
      <c r="I11" s="522">
        <v>347</v>
      </c>
      <c r="J11" s="522">
        <v>285</v>
      </c>
      <c r="K11" s="381">
        <f t="shared" si="0"/>
        <v>0.217543859649123</v>
      </c>
      <c r="L11" s="381">
        <f>I11/G11</f>
        <v>0.654716981132075</v>
      </c>
      <c r="M11" s="381">
        <f t="shared" si="3"/>
        <v>-0.345283018867925</v>
      </c>
      <c r="N11" s="530"/>
    </row>
    <row r="12" ht="14.25" spans="1:14">
      <c r="A12" s="520">
        <v>8</v>
      </c>
      <c r="B12" s="523">
        <v>2010105</v>
      </c>
      <c r="C12" s="344"/>
      <c r="D12" s="344"/>
      <c r="E12" s="344" t="s">
        <v>166</v>
      </c>
      <c r="F12" s="527" t="s">
        <v>171</v>
      </c>
      <c r="G12" s="522">
        <v>251.5</v>
      </c>
      <c r="H12" s="522">
        <v>280</v>
      </c>
      <c r="I12" s="522">
        <v>280</v>
      </c>
      <c r="J12" s="522">
        <v>265</v>
      </c>
      <c r="K12" s="381">
        <f t="shared" si="0"/>
        <v>0.0566037735849056</v>
      </c>
      <c r="L12" s="381">
        <f>I12/G12</f>
        <v>1.11332007952286</v>
      </c>
      <c r="M12" s="381">
        <f t="shared" si="3"/>
        <v>0.113320079522863</v>
      </c>
      <c r="N12" s="530"/>
    </row>
    <row r="13" ht="14.25" spans="1:14">
      <c r="A13" s="520">
        <v>9</v>
      </c>
      <c r="B13" s="523">
        <v>2010106</v>
      </c>
      <c r="C13" s="344"/>
      <c r="D13" s="344"/>
      <c r="E13" s="344" t="s">
        <v>166</v>
      </c>
      <c r="F13" s="527" t="s">
        <v>172</v>
      </c>
      <c r="G13" s="522">
        <v>202</v>
      </c>
      <c r="H13" s="522">
        <v>192</v>
      </c>
      <c r="I13" s="522">
        <v>147</v>
      </c>
      <c r="J13" s="522">
        <v>1023</v>
      </c>
      <c r="K13" s="381">
        <f t="shared" si="0"/>
        <v>-0.856304985337243</v>
      </c>
      <c r="L13" s="381">
        <f>I13/G13</f>
        <v>0.727722772277228</v>
      </c>
      <c r="M13" s="381">
        <f t="shared" si="3"/>
        <v>-0.272277227722772</v>
      </c>
      <c r="N13" s="530"/>
    </row>
    <row r="14" ht="14.25" spans="1:14">
      <c r="A14" s="520">
        <v>10</v>
      </c>
      <c r="B14" s="523">
        <v>2010107</v>
      </c>
      <c r="C14" s="344"/>
      <c r="D14" s="344"/>
      <c r="E14" s="344" t="s">
        <v>166</v>
      </c>
      <c r="F14" s="527" t="s">
        <v>173</v>
      </c>
      <c r="G14" s="522">
        <v>0</v>
      </c>
      <c r="H14" s="522">
        <v>0</v>
      </c>
      <c r="I14" s="522">
        <v>0</v>
      </c>
      <c r="J14" s="522">
        <v>0</v>
      </c>
      <c r="K14" s="381"/>
      <c r="L14" s="381"/>
      <c r="M14" s="381"/>
      <c r="N14" s="530"/>
    </row>
    <row r="15" ht="14.25" spans="1:14">
      <c r="A15" s="520">
        <v>11</v>
      </c>
      <c r="B15" s="523">
        <v>2010108</v>
      </c>
      <c r="C15" s="344"/>
      <c r="D15" s="344"/>
      <c r="E15" s="344" t="s">
        <v>166</v>
      </c>
      <c r="F15" s="527" t="s">
        <v>174</v>
      </c>
      <c r="G15" s="522">
        <v>669.8</v>
      </c>
      <c r="H15" s="522">
        <v>253</v>
      </c>
      <c r="I15" s="522">
        <v>253</v>
      </c>
      <c r="J15" s="522">
        <v>638</v>
      </c>
      <c r="K15" s="381">
        <f t="shared" ref="K15:K16" si="4">I15/J15-1</f>
        <v>-0.603448275862069</v>
      </c>
      <c r="L15" s="381">
        <f>I15/G15</f>
        <v>0.377724693938489</v>
      </c>
      <c r="M15" s="381">
        <f t="shared" ref="M15:M16" si="5">I15/G15-1</f>
        <v>-0.622275306061511</v>
      </c>
      <c r="N15" s="530"/>
    </row>
    <row r="16" ht="14.25" spans="1:14">
      <c r="A16" s="520">
        <v>12</v>
      </c>
      <c r="B16" s="523">
        <v>2010109</v>
      </c>
      <c r="C16" s="344"/>
      <c r="D16" s="344"/>
      <c r="E16" s="344" t="s">
        <v>166</v>
      </c>
      <c r="F16" s="527" t="s">
        <v>175</v>
      </c>
      <c r="G16" s="522">
        <v>34</v>
      </c>
      <c r="H16" s="522">
        <v>30</v>
      </c>
      <c r="I16" s="522">
        <v>30</v>
      </c>
      <c r="J16" s="522">
        <v>5</v>
      </c>
      <c r="K16" s="381">
        <f t="shared" si="4"/>
        <v>5</v>
      </c>
      <c r="L16" s="381">
        <f>I16/G16</f>
        <v>0.882352941176471</v>
      </c>
      <c r="M16" s="381">
        <f t="shared" si="5"/>
        <v>-0.117647058823529</v>
      </c>
      <c r="N16" s="530"/>
    </row>
    <row r="17" ht="14.25" spans="1:14">
      <c r="A17" s="520">
        <v>13</v>
      </c>
      <c r="B17" s="523">
        <v>2010150</v>
      </c>
      <c r="C17" s="344"/>
      <c r="D17" s="344"/>
      <c r="E17" s="344" t="s">
        <v>166</v>
      </c>
      <c r="F17" s="527" t="s">
        <v>176</v>
      </c>
      <c r="G17" s="522">
        <v>0</v>
      </c>
      <c r="H17" s="522">
        <v>246</v>
      </c>
      <c r="I17" s="522">
        <v>246</v>
      </c>
      <c r="J17" s="522">
        <v>0</v>
      </c>
      <c r="K17" s="381"/>
      <c r="L17" s="381"/>
      <c r="M17" s="381"/>
      <c r="N17" s="530"/>
    </row>
    <row r="18" ht="14.25" spans="1:14">
      <c r="A18" s="520">
        <v>14</v>
      </c>
      <c r="B18" s="523">
        <v>2010199</v>
      </c>
      <c r="C18" s="344"/>
      <c r="D18" s="344"/>
      <c r="E18" s="344" t="s">
        <v>166</v>
      </c>
      <c r="F18" s="527" t="s">
        <v>177</v>
      </c>
      <c r="G18" s="522">
        <v>1192.24</v>
      </c>
      <c r="H18" s="522">
        <v>2189</v>
      </c>
      <c r="I18" s="522">
        <v>2189</v>
      </c>
      <c r="J18" s="522">
        <v>2078</v>
      </c>
      <c r="K18" s="381">
        <f t="shared" ref="K18:K25" si="6">I18/J18-1</f>
        <v>0.0534167468719924</v>
      </c>
      <c r="L18" s="381">
        <f t="shared" ref="L18:L25" si="7">I18/G18</f>
        <v>1.83603972354559</v>
      </c>
      <c r="M18" s="381">
        <f t="shared" ref="M18:M25" si="8">I18/G18-1</f>
        <v>0.836039723545595</v>
      </c>
      <c r="N18" s="530"/>
    </row>
    <row r="19" ht="14.25" spans="1:14">
      <c r="A19" s="520">
        <v>15</v>
      </c>
      <c r="B19" s="523">
        <v>20102</v>
      </c>
      <c r="C19" s="344"/>
      <c r="D19" s="344" t="s">
        <v>163</v>
      </c>
      <c r="E19" s="344"/>
      <c r="F19" s="526" t="s">
        <v>178</v>
      </c>
      <c r="G19" s="522">
        <v>6134.35</v>
      </c>
      <c r="H19" s="522">
        <v>7142</v>
      </c>
      <c r="I19" s="522">
        <f>SUM(I20:I27)</f>
        <v>7142</v>
      </c>
      <c r="J19" s="522">
        <v>7054</v>
      </c>
      <c r="K19" s="381">
        <f t="shared" si="6"/>
        <v>0.0124751913807768</v>
      </c>
      <c r="L19" s="381">
        <f t="shared" si="7"/>
        <v>1.1642635324036</v>
      </c>
      <c r="M19" s="381">
        <f t="shared" si="8"/>
        <v>0.164263532403596</v>
      </c>
      <c r="N19" s="530"/>
    </row>
    <row r="20" ht="14.25" spans="1:14">
      <c r="A20" s="520">
        <v>16</v>
      </c>
      <c r="B20" s="523">
        <v>2010201</v>
      </c>
      <c r="C20" s="344"/>
      <c r="D20" s="344"/>
      <c r="E20" s="344" t="s">
        <v>179</v>
      </c>
      <c r="F20" s="527" t="s">
        <v>167</v>
      </c>
      <c r="G20" s="522">
        <v>3330.09</v>
      </c>
      <c r="H20" s="522">
        <v>3228</v>
      </c>
      <c r="I20" s="522">
        <v>3228</v>
      </c>
      <c r="J20" s="522">
        <v>3531</v>
      </c>
      <c r="K20" s="381">
        <f t="shared" si="6"/>
        <v>-0.0858113848768054</v>
      </c>
      <c r="L20" s="381">
        <f t="shared" si="7"/>
        <v>0.969343170905291</v>
      </c>
      <c r="M20" s="381">
        <f t="shared" si="8"/>
        <v>-0.0306568290947092</v>
      </c>
      <c r="N20" s="530"/>
    </row>
    <row r="21" ht="14.25" spans="1:14">
      <c r="A21" s="520">
        <v>17</v>
      </c>
      <c r="B21" s="523">
        <v>2010202</v>
      </c>
      <c r="C21" s="344"/>
      <c r="D21" s="344"/>
      <c r="E21" s="344" t="s">
        <v>179</v>
      </c>
      <c r="F21" s="527" t="s">
        <v>168</v>
      </c>
      <c r="G21" s="522">
        <v>555.61</v>
      </c>
      <c r="H21" s="522">
        <v>574</v>
      </c>
      <c r="I21" s="522">
        <v>574</v>
      </c>
      <c r="J21" s="522">
        <v>172</v>
      </c>
      <c r="K21" s="381">
        <f t="shared" si="6"/>
        <v>2.33720930232558</v>
      </c>
      <c r="L21" s="381">
        <f t="shared" si="7"/>
        <v>1.03309875632188</v>
      </c>
      <c r="M21" s="381">
        <f t="shared" si="8"/>
        <v>0.0330987563218805</v>
      </c>
      <c r="N21" s="530"/>
    </row>
    <row r="22" ht="14.25" spans="1:14">
      <c r="A22" s="520">
        <v>18</v>
      </c>
      <c r="B22" s="523">
        <v>2010203</v>
      </c>
      <c r="C22" s="344"/>
      <c r="D22" s="344"/>
      <c r="E22" s="344" t="s">
        <v>179</v>
      </c>
      <c r="F22" s="527" t="s">
        <v>169</v>
      </c>
      <c r="G22" s="522">
        <v>45</v>
      </c>
      <c r="H22" s="522">
        <v>69</v>
      </c>
      <c r="I22" s="522">
        <v>69</v>
      </c>
      <c r="J22" s="522">
        <v>39</v>
      </c>
      <c r="K22" s="381">
        <f t="shared" si="6"/>
        <v>0.769230769230769</v>
      </c>
      <c r="L22" s="381">
        <f t="shared" si="7"/>
        <v>1.53333333333333</v>
      </c>
      <c r="M22" s="381">
        <f t="shared" si="8"/>
        <v>0.533333333333333</v>
      </c>
      <c r="N22" s="530"/>
    </row>
    <row r="23" ht="14.25" spans="1:14">
      <c r="A23" s="520">
        <v>19</v>
      </c>
      <c r="B23" s="523">
        <v>2010204</v>
      </c>
      <c r="C23" s="344"/>
      <c r="D23" s="344"/>
      <c r="E23" s="344" t="s">
        <v>179</v>
      </c>
      <c r="F23" s="527" t="s">
        <v>180</v>
      </c>
      <c r="G23" s="522">
        <v>213.21</v>
      </c>
      <c r="H23" s="522">
        <v>388</v>
      </c>
      <c r="I23" s="522">
        <v>388</v>
      </c>
      <c r="J23" s="522">
        <v>279</v>
      </c>
      <c r="K23" s="381">
        <f t="shared" si="6"/>
        <v>0.390681003584229</v>
      </c>
      <c r="L23" s="381">
        <f t="shared" si="7"/>
        <v>1.8198020730735</v>
      </c>
      <c r="M23" s="381">
        <f t="shared" si="8"/>
        <v>0.819802073073496</v>
      </c>
      <c r="N23" s="530"/>
    </row>
    <row r="24" ht="14.25" spans="1:14">
      <c r="A24" s="520">
        <v>20</v>
      </c>
      <c r="B24" s="523">
        <v>2010205</v>
      </c>
      <c r="C24" s="344"/>
      <c r="D24" s="344"/>
      <c r="E24" s="344" t="s">
        <v>179</v>
      </c>
      <c r="F24" s="527" t="s">
        <v>181</v>
      </c>
      <c r="G24" s="522">
        <v>256.5</v>
      </c>
      <c r="H24" s="522">
        <v>165</v>
      </c>
      <c r="I24" s="522">
        <v>165</v>
      </c>
      <c r="J24" s="522">
        <v>254</v>
      </c>
      <c r="K24" s="381">
        <f t="shared" si="6"/>
        <v>-0.350393700787402</v>
      </c>
      <c r="L24" s="381">
        <f t="shared" si="7"/>
        <v>0.64327485380117</v>
      </c>
      <c r="M24" s="381">
        <f t="shared" si="8"/>
        <v>-0.35672514619883</v>
      </c>
      <c r="N24" s="530"/>
    </row>
    <row r="25" ht="14.25" spans="1:14">
      <c r="A25" s="520">
        <v>21</v>
      </c>
      <c r="B25" s="523">
        <v>2010206</v>
      </c>
      <c r="C25" s="344"/>
      <c r="D25" s="344"/>
      <c r="E25" s="344" t="s">
        <v>179</v>
      </c>
      <c r="F25" s="527" t="s">
        <v>182</v>
      </c>
      <c r="G25" s="522">
        <v>864.2</v>
      </c>
      <c r="H25" s="522">
        <v>719</v>
      </c>
      <c r="I25" s="522">
        <v>719</v>
      </c>
      <c r="J25" s="522">
        <v>928</v>
      </c>
      <c r="K25" s="381">
        <f t="shared" si="6"/>
        <v>-0.225215517241379</v>
      </c>
      <c r="L25" s="381">
        <f t="shared" si="7"/>
        <v>0.831983337190465</v>
      </c>
      <c r="M25" s="381">
        <f t="shared" si="8"/>
        <v>-0.168016662809535</v>
      </c>
      <c r="N25" s="530"/>
    </row>
    <row r="26" ht="14.25" spans="1:14">
      <c r="A26" s="520">
        <v>22</v>
      </c>
      <c r="B26" s="523">
        <v>2010250</v>
      </c>
      <c r="C26" s="344"/>
      <c r="D26" s="344"/>
      <c r="E26" s="344" t="s">
        <v>179</v>
      </c>
      <c r="F26" s="527" t="s">
        <v>176</v>
      </c>
      <c r="G26" s="522">
        <v>0</v>
      </c>
      <c r="H26" s="522">
        <v>0</v>
      </c>
      <c r="I26" s="522">
        <v>0</v>
      </c>
      <c r="J26" s="522">
        <v>0</v>
      </c>
      <c r="K26" s="381"/>
      <c r="L26" s="381"/>
      <c r="M26" s="381"/>
      <c r="N26" s="530"/>
    </row>
    <row r="27" ht="14.25" spans="1:14">
      <c r="A27" s="520">
        <v>23</v>
      </c>
      <c r="B27" s="523">
        <v>2010299</v>
      </c>
      <c r="C27" s="344"/>
      <c r="D27" s="344"/>
      <c r="E27" s="344" t="s">
        <v>179</v>
      </c>
      <c r="F27" s="527" t="s">
        <v>183</v>
      </c>
      <c r="G27" s="522">
        <v>869.74</v>
      </c>
      <c r="H27" s="522">
        <v>1999</v>
      </c>
      <c r="I27" s="522">
        <v>1999</v>
      </c>
      <c r="J27" s="522">
        <v>1851</v>
      </c>
      <c r="K27" s="381">
        <f t="shared" ref="K27:K33" si="9">I27/J27-1</f>
        <v>0.0799567801188548</v>
      </c>
      <c r="L27" s="381">
        <f>I27/G27</f>
        <v>2.29838802400717</v>
      </c>
      <c r="M27" s="381">
        <f t="shared" ref="M27:M31" si="10">I27/G27-1</f>
        <v>1.29838802400717</v>
      </c>
      <c r="N27" s="530"/>
    </row>
    <row r="28" ht="24" spans="1:14">
      <c r="A28" s="520">
        <v>24</v>
      </c>
      <c r="B28" s="523">
        <v>20103</v>
      </c>
      <c r="C28" s="344"/>
      <c r="D28" s="344" t="s">
        <v>163</v>
      </c>
      <c r="E28" s="344"/>
      <c r="F28" s="526" t="s">
        <v>184</v>
      </c>
      <c r="G28" s="522">
        <v>83938.62</v>
      </c>
      <c r="H28" s="522">
        <v>86084.237875</v>
      </c>
      <c r="I28" s="522">
        <f>SUM(I29:I38)</f>
        <v>79550</v>
      </c>
      <c r="J28" s="522">
        <v>60100</v>
      </c>
      <c r="K28" s="381">
        <f t="shared" si="9"/>
        <v>0.323627287853577</v>
      </c>
      <c r="L28" s="381">
        <f>I28/G28</f>
        <v>0.947716319377183</v>
      </c>
      <c r="M28" s="381">
        <f t="shared" si="10"/>
        <v>-0.052283680622817</v>
      </c>
      <c r="N28" s="530"/>
    </row>
    <row r="29" ht="14.25" spans="1:14">
      <c r="A29" s="520">
        <v>25</v>
      </c>
      <c r="B29" s="523">
        <v>2010301</v>
      </c>
      <c r="C29" s="344"/>
      <c r="D29" s="344"/>
      <c r="E29" s="344" t="s">
        <v>185</v>
      </c>
      <c r="F29" s="527" t="s">
        <v>167</v>
      </c>
      <c r="G29" s="522">
        <v>6672.9</v>
      </c>
      <c r="H29" s="522">
        <v>7513</v>
      </c>
      <c r="I29" s="522">
        <v>7513</v>
      </c>
      <c r="J29" s="522">
        <v>5497</v>
      </c>
      <c r="K29" s="381">
        <f t="shared" si="9"/>
        <v>0.366745497544115</v>
      </c>
      <c r="L29" s="381">
        <f>I29/G29</f>
        <v>1.12589728603755</v>
      </c>
      <c r="M29" s="381">
        <f t="shared" si="10"/>
        <v>0.125897286037555</v>
      </c>
      <c r="N29" s="530"/>
    </row>
    <row r="30" ht="14.25" spans="1:14">
      <c r="A30" s="520">
        <v>26</v>
      </c>
      <c r="B30" s="523">
        <v>2010302</v>
      </c>
      <c r="C30" s="344"/>
      <c r="D30" s="344"/>
      <c r="E30" s="344" t="s">
        <v>185</v>
      </c>
      <c r="F30" s="527" t="s">
        <v>168</v>
      </c>
      <c r="G30" s="522">
        <v>24095.55</v>
      </c>
      <c r="H30" s="522">
        <v>19724.14765</v>
      </c>
      <c r="I30" s="522">
        <v>19498</v>
      </c>
      <c r="J30" s="522">
        <v>10744</v>
      </c>
      <c r="K30" s="381">
        <f t="shared" si="9"/>
        <v>0.814780342516753</v>
      </c>
      <c r="L30" s="381">
        <f>I30/G30</f>
        <v>0.809195058838665</v>
      </c>
      <c r="M30" s="381">
        <f t="shared" si="10"/>
        <v>-0.190804941161335</v>
      </c>
      <c r="N30" s="530"/>
    </row>
    <row r="31" ht="14.25" spans="1:14">
      <c r="A31" s="520">
        <v>27</v>
      </c>
      <c r="B31" s="523">
        <v>2010303</v>
      </c>
      <c r="C31" s="344"/>
      <c r="D31" s="344"/>
      <c r="E31" s="344" t="s">
        <v>185</v>
      </c>
      <c r="F31" s="527" t="s">
        <v>169</v>
      </c>
      <c r="G31" s="522">
        <v>185</v>
      </c>
      <c r="H31" s="522">
        <v>134</v>
      </c>
      <c r="I31" s="522">
        <v>134</v>
      </c>
      <c r="J31" s="522">
        <v>272</v>
      </c>
      <c r="K31" s="381">
        <f t="shared" si="9"/>
        <v>-0.507352941176471</v>
      </c>
      <c r="L31" s="381">
        <f>I31/G31</f>
        <v>0.724324324324324</v>
      </c>
      <c r="M31" s="381">
        <f t="shared" si="10"/>
        <v>-0.275675675675676</v>
      </c>
      <c r="N31" s="530"/>
    </row>
    <row r="32" ht="14.25" spans="1:14">
      <c r="A32" s="520">
        <v>28</v>
      </c>
      <c r="B32" s="523">
        <v>2010304</v>
      </c>
      <c r="C32" s="344"/>
      <c r="D32" s="344"/>
      <c r="E32" s="344" t="s">
        <v>185</v>
      </c>
      <c r="F32" s="527" t="s">
        <v>186</v>
      </c>
      <c r="G32" s="522">
        <v>0</v>
      </c>
      <c r="H32" s="522">
        <v>0</v>
      </c>
      <c r="I32" s="522">
        <v>0</v>
      </c>
      <c r="J32" s="522">
        <v>17</v>
      </c>
      <c r="K32" s="381">
        <f t="shared" si="9"/>
        <v>-1</v>
      </c>
      <c r="L32" s="381"/>
      <c r="M32" s="381"/>
      <c r="N32" s="530"/>
    </row>
    <row r="33" ht="14.25" spans="1:14">
      <c r="A33" s="520">
        <v>29</v>
      </c>
      <c r="B33" s="523">
        <v>2010305</v>
      </c>
      <c r="C33" s="344"/>
      <c r="D33" s="344"/>
      <c r="E33" s="344" t="s">
        <v>185</v>
      </c>
      <c r="F33" s="527" t="s">
        <v>187</v>
      </c>
      <c r="G33" s="522">
        <v>56.24</v>
      </c>
      <c r="H33" s="522">
        <v>56</v>
      </c>
      <c r="I33" s="522">
        <v>56</v>
      </c>
      <c r="J33" s="522">
        <v>24</v>
      </c>
      <c r="K33" s="381">
        <f t="shared" si="9"/>
        <v>1.33333333333333</v>
      </c>
      <c r="L33" s="381">
        <f>I33/G33</f>
        <v>0.995732574679943</v>
      </c>
      <c r="M33" s="381">
        <f t="shared" ref="M33" si="11">I33/G33-1</f>
        <v>-0.00426742532005697</v>
      </c>
      <c r="N33" s="530"/>
    </row>
    <row r="34" ht="14.25" spans="1:14">
      <c r="A34" s="520">
        <v>30</v>
      </c>
      <c r="B34" s="523">
        <v>2010306</v>
      </c>
      <c r="C34" s="344"/>
      <c r="D34" s="344"/>
      <c r="E34" s="344" t="s">
        <v>185</v>
      </c>
      <c r="F34" s="527" t="s">
        <v>188</v>
      </c>
      <c r="G34" s="522">
        <v>0</v>
      </c>
      <c r="H34" s="522">
        <v>0</v>
      </c>
      <c r="I34" s="522">
        <v>0</v>
      </c>
      <c r="J34" s="522">
        <v>0</v>
      </c>
      <c r="K34" s="381"/>
      <c r="L34" s="381"/>
      <c r="M34" s="381"/>
      <c r="N34" s="530"/>
    </row>
    <row r="35" ht="14.25" spans="1:14">
      <c r="A35" s="520">
        <v>31</v>
      </c>
      <c r="B35" s="523">
        <v>2010308</v>
      </c>
      <c r="C35" s="344"/>
      <c r="D35" s="344"/>
      <c r="E35" s="344" t="s">
        <v>185</v>
      </c>
      <c r="F35" s="527" t="s">
        <v>189</v>
      </c>
      <c r="G35" s="522">
        <v>2618.61</v>
      </c>
      <c r="H35" s="522">
        <v>3028</v>
      </c>
      <c r="I35" s="522">
        <v>3028</v>
      </c>
      <c r="J35" s="522">
        <v>8279</v>
      </c>
      <c r="K35" s="381">
        <f t="shared" ref="K35" si="12">I35/J35-1</f>
        <v>-0.634255344848412</v>
      </c>
      <c r="L35" s="381">
        <f>I35/G35</f>
        <v>1.15633866822475</v>
      </c>
      <c r="M35" s="381">
        <f>I35/G35-1</f>
        <v>0.156338668224745</v>
      </c>
      <c r="N35" s="530"/>
    </row>
    <row r="36" ht="14.25" spans="1:14">
      <c r="A36" s="520">
        <v>32</v>
      </c>
      <c r="B36" s="523">
        <v>2010309</v>
      </c>
      <c r="C36" s="344"/>
      <c r="D36" s="344"/>
      <c r="E36" s="344" t="s">
        <v>185</v>
      </c>
      <c r="F36" s="527" t="s">
        <v>190</v>
      </c>
      <c r="G36" s="522">
        <v>0</v>
      </c>
      <c r="H36" s="522">
        <v>0</v>
      </c>
      <c r="I36" s="522">
        <v>0</v>
      </c>
      <c r="J36" s="522">
        <v>0</v>
      </c>
      <c r="K36" s="381"/>
      <c r="L36" s="381"/>
      <c r="M36" s="381"/>
      <c r="N36" s="530"/>
    </row>
    <row r="37" ht="14.25" spans="1:14">
      <c r="A37" s="520">
        <v>33</v>
      </c>
      <c r="B37" s="523">
        <v>2010350</v>
      </c>
      <c r="C37" s="344"/>
      <c r="D37" s="344"/>
      <c r="E37" s="344" t="s">
        <v>185</v>
      </c>
      <c r="F37" s="527" t="s">
        <v>176</v>
      </c>
      <c r="G37" s="522">
        <v>13327.84</v>
      </c>
      <c r="H37" s="522">
        <v>13324</v>
      </c>
      <c r="I37" s="522">
        <v>13324</v>
      </c>
      <c r="J37" s="522">
        <v>0</v>
      </c>
      <c r="K37" s="381"/>
      <c r="L37" s="381">
        <f t="shared" ref="L37:L52" si="13">I37/G37</f>
        <v>0.999711881295094</v>
      </c>
      <c r="M37" s="381">
        <f t="shared" ref="M37:M52" si="14">I37/G37-1</f>
        <v>-0.000288118704906415</v>
      </c>
      <c r="N37" s="530"/>
    </row>
    <row r="38" ht="24" spans="1:14">
      <c r="A38" s="520">
        <v>34</v>
      </c>
      <c r="B38" s="523">
        <v>2010399</v>
      </c>
      <c r="C38" s="344"/>
      <c r="D38" s="344"/>
      <c r="E38" s="344" t="s">
        <v>185</v>
      </c>
      <c r="F38" s="527" t="s">
        <v>191</v>
      </c>
      <c r="G38" s="522">
        <v>36982.48</v>
      </c>
      <c r="H38" s="522">
        <v>42305.090225</v>
      </c>
      <c r="I38" s="522">
        <v>35997</v>
      </c>
      <c r="J38" s="522">
        <v>35267</v>
      </c>
      <c r="K38" s="381">
        <f>I38/J38-1</f>
        <v>0.020699237247285</v>
      </c>
      <c r="L38" s="381">
        <f t="shared" si="13"/>
        <v>0.973352787590232</v>
      </c>
      <c r="M38" s="381">
        <f t="shared" si="14"/>
        <v>-0.0266472124097682</v>
      </c>
      <c r="N38" s="530"/>
    </row>
    <row r="39" ht="36" spans="1:14">
      <c r="A39" s="520">
        <v>35</v>
      </c>
      <c r="B39" s="523">
        <v>20104</v>
      </c>
      <c r="C39" s="344"/>
      <c r="D39" s="344" t="s">
        <v>163</v>
      </c>
      <c r="E39" s="344"/>
      <c r="F39" s="526" t="s">
        <v>192</v>
      </c>
      <c r="G39" s="522">
        <v>25362.01</v>
      </c>
      <c r="H39" s="522">
        <v>130559.343007</v>
      </c>
      <c r="I39" s="522">
        <f>SUM(I40:I49)</f>
        <v>121988</v>
      </c>
      <c r="J39" s="522">
        <v>22255</v>
      </c>
      <c r="K39" s="381">
        <f>I39/J39-1</f>
        <v>4.48137497191642</v>
      </c>
      <c r="L39" s="381">
        <f t="shared" si="13"/>
        <v>4.80987114191659</v>
      </c>
      <c r="M39" s="381">
        <f t="shared" si="14"/>
        <v>3.80987114191659</v>
      </c>
      <c r="N39" s="533" t="s">
        <v>193</v>
      </c>
    </row>
    <row r="40" ht="14.25" spans="1:14">
      <c r="A40" s="520">
        <v>36</v>
      </c>
      <c r="B40" s="523">
        <v>2010401</v>
      </c>
      <c r="C40" s="344"/>
      <c r="D40" s="344"/>
      <c r="E40" s="344" t="s">
        <v>194</v>
      </c>
      <c r="F40" s="527" t="s">
        <v>167</v>
      </c>
      <c r="G40" s="522">
        <v>5679.89</v>
      </c>
      <c r="H40" s="522">
        <v>4948</v>
      </c>
      <c r="I40" s="522">
        <v>4948</v>
      </c>
      <c r="J40" s="522">
        <v>4069</v>
      </c>
      <c r="K40" s="381">
        <f>I40/J40-1</f>
        <v>0.216023593020398</v>
      </c>
      <c r="L40" s="381">
        <f t="shared" si="13"/>
        <v>0.871143631302719</v>
      </c>
      <c r="M40" s="381">
        <f t="shared" si="14"/>
        <v>-0.128856368697281</v>
      </c>
      <c r="N40" s="530"/>
    </row>
    <row r="41" ht="14.25" spans="1:14">
      <c r="A41" s="520">
        <v>37</v>
      </c>
      <c r="B41" s="523">
        <v>2010402</v>
      </c>
      <c r="C41" s="344"/>
      <c r="D41" s="344"/>
      <c r="E41" s="344" t="s">
        <v>194</v>
      </c>
      <c r="F41" s="527" t="s">
        <v>168</v>
      </c>
      <c r="G41" s="522">
        <v>7284.94</v>
      </c>
      <c r="H41" s="522">
        <v>11493.694735</v>
      </c>
      <c r="I41" s="522">
        <v>10210</v>
      </c>
      <c r="J41" s="522">
        <v>1058</v>
      </c>
      <c r="K41" s="381">
        <f>I41/J41-1</f>
        <v>8.65028355387524</v>
      </c>
      <c r="L41" s="381">
        <f t="shared" si="13"/>
        <v>1.40152149502947</v>
      </c>
      <c r="M41" s="381">
        <f t="shared" si="14"/>
        <v>0.401521495029472</v>
      </c>
      <c r="N41" s="530"/>
    </row>
    <row r="42" ht="14.25" spans="1:14">
      <c r="A42" s="520">
        <v>38</v>
      </c>
      <c r="B42" s="523">
        <v>2010403</v>
      </c>
      <c r="C42" s="344"/>
      <c r="D42" s="344"/>
      <c r="E42" s="344" t="s">
        <v>194</v>
      </c>
      <c r="F42" s="527" t="s">
        <v>169</v>
      </c>
      <c r="G42" s="522">
        <v>850</v>
      </c>
      <c r="H42" s="522">
        <v>0</v>
      </c>
      <c r="I42" s="522">
        <v>0</v>
      </c>
      <c r="J42" s="522">
        <v>0</v>
      </c>
      <c r="K42" s="381"/>
      <c r="L42" s="381">
        <f t="shared" si="13"/>
        <v>0</v>
      </c>
      <c r="M42" s="381">
        <f t="shared" si="14"/>
        <v>-1</v>
      </c>
      <c r="N42" s="530"/>
    </row>
    <row r="43" ht="14.25" spans="1:14">
      <c r="A43" s="520">
        <v>39</v>
      </c>
      <c r="B43" s="523">
        <v>2010404</v>
      </c>
      <c r="C43" s="344"/>
      <c r="D43" s="344"/>
      <c r="E43" s="344" t="s">
        <v>194</v>
      </c>
      <c r="F43" s="527" t="s">
        <v>195</v>
      </c>
      <c r="G43" s="522">
        <v>474.2</v>
      </c>
      <c r="H43" s="522">
        <v>574</v>
      </c>
      <c r="I43" s="522">
        <v>574</v>
      </c>
      <c r="J43" s="522">
        <v>275</v>
      </c>
      <c r="K43" s="381">
        <f t="shared" ref="K43:K52" si="15">I43/J43-1</f>
        <v>1.08727272727273</v>
      </c>
      <c r="L43" s="381">
        <f t="shared" si="13"/>
        <v>1.21045972163644</v>
      </c>
      <c r="M43" s="381">
        <f t="shared" si="14"/>
        <v>0.21045972163644</v>
      </c>
      <c r="N43" s="530"/>
    </row>
    <row r="44" ht="14.25" spans="1:14">
      <c r="A44" s="520">
        <v>40</v>
      </c>
      <c r="B44" s="523">
        <v>2010405</v>
      </c>
      <c r="C44" s="344"/>
      <c r="D44" s="344"/>
      <c r="E44" s="344" t="s">
        <v>194</v>
      </c>
      <c r="F44" s="527" t="s">
        <v>196</v>
      </c>
      <c r="G44" s="522">
        <v>2172.42999999999</v>
      </c>
      <c r="H44" s="522">
        <v>97053.860672</v>
      </c>
      <c r="I44" s="522">
        <v>94079</v>
      </c>
      <c r="J44" s="522">
        <v>740</v>
      </c>
      <c r="K44" s="381">
        <f t="shared" si="15"/>
        <v>126.133783783784</v>
      </c>
      <c r="L44" s="381">
        <f t="shared" si="13"/>
        <v>43.3058832735694</v>
      </c>
      <c r="M44" s="381">
        <f t="shared" si="14"/>
        <v>42.3058832735694</v>
      </c>
      <c r="N44" s="530"/>
    </row>
    <row r="45" ht="14.25" spans="1:14">
      <c r="A45" s="520">
        <v>41</v>
      </c>
      <c r="B45" s="523">
        <v>2010406</v>
      </c>
      <c r="C45" s="344"/>
      <c r="D45" s="344"/>
      <c r="E45" s="344" t="s">
        <v>194</v>
      </c>
      <c r="F45" s="527" t="s">
        <v>197</v>
      </c>
      <c r="G45" s="522">
        <v>188.96</v>
      </c>
      <c r="H45" s="522">
        <v>147</v>
      </c>
      <c r="I45" s="522">
        <v>129</v>
      </c>
      <c r="J45" s="522">
        <v>117</v>
      </c>
      <c r="K45" s="381">
        <f t="shared" si="15"/>
        <v>0.102564102564103</v>
      </c>
      <c r="L45" s="381">
        <f t="shared" si="13"/>
        <v>0.68268416596105</v>
      </c>
      <c r="M45" s="381">
        <f t="shared" si="14"/>
        <v>-0.31731583403895</v>
      </c>
      <c r="N45" s="530"/>
    </row>
    <row r="46" ht="14.25" spans="1:14">
      <c r="A46" s="520">
        <v>42</v>
      </c>
      <c r="B46" s="523">
        <v>2010407</v>
      </c>
      <c r="C46" s="344"/>
      <c r="D46" s="344"/>
      <c r="E46" s="344" t="s">
        <v>194</v>
      </c>
      <c r="F46" s="527" t="s">
        <v>198</v>
      </c>
      <c r="G46" s="522">
        <v>50</v>
      </c>
      <c r="H46" s="522">
        <v>54</v>
      </c>
      <c r="I46" s="522">
        <v>54</v>
      </c>
      <c r="J46" s="522">
        <v>1036</v>
      </c>
      <c r="K46" s="381">
        <f t="shared" si="15"/>
        <v>-0.947876447876448</v>
      </c>
      <c r="L46" s="381">
        <f t="shared" si="13"/>
        <v>1.08</v>
      </c>
      <c r="M46" s="381">
        <f t="shared" si="14"/>
        <v>0.0800000000000001</v>
      </c>
      <c r="N46" s="530"/>
    </row>
    <row r="47" ht="14.25" spans="1:14">
      <c r="A47" s="520">
        <v>43</v>
      </c>
      <c r="B47" s="523">
        <v>2010408</v>
      </c>
      <c r="C47" s="344"/>
      <c r="D47" s="344"/>
      <c r="E47" s="344" t="s">
        <v>194</v>
      </c>
      <c r="F47" s="527" t="s">
        <v>199</v>
      </c>
      <c r="G47" s="522">
        <v>803.6</v>
      </c>
      <c r="H47" s="522">
        <v>605</v>
      </c>
      <c r="I47" s="522">
        <v>605</v>
      </c>
      <c r="J47" s="522">
        <v>631</v>
      </c>
      <c r="K47" s="381">
        <f t="shared" si="15"/>
        <v>-0.0412044374009509</v>
      </c>
      <c r="L47" s="381">
        <f t="shared" si="13"/>
        <v>0.752862120457939</v>
      </c>
      <c r="M47" s="381">
        <f t="shared" si="14"/>
        <v>-0.247137879542061</v>
      </c>
      <c r="N47" s="530"/>
    </row>
    <row r="48" ht="14.25" spans="1:14">
      <c r="A48" s="520">
        <v>44</v>
      </c>
      <c r="B48" s="523">
        <v>2010450</v>
      </c>
      <c r="C48" s="344"/>
      <c r="D48" s="344"/>
      <c r="E48" s="344" t="s">
        <v>194</v>
      </c>
      <c r="F48" s="527" t="s">
        <v>176</v>
      </c>
      <c r="G48" s="522">
        <v>58.54</v>
      </c>
      <c r="H48" s="522">
        <v>35</v>
      </c>
      <c r="I48" s="522">
        <v>35</v>
      </c>
      <c r="J48" s="522">
        <v>40</v>
      </c>
      <c r="K48" s="381">
        <f t="shared" si="15"/>
        <v>-0.125</v>
      </c>
      <c r="L48" s="381">
        <f t="shared" si="13"/>
        <v>0.597881790228903</v>
      </c>
      <c r="M48" s="381">
        <f t="shared" si="14"/>
        <v>-0.402118209771097</v>
      </c>
      <c r="N48" s="530"/>
    </row>
    <row r="49" ht="14.25" spans="1:14">
      <c r="A49" s="520">
        <v>45</v>
      </c>
      <c r="B49" s="523">
        <v>2010499</v>
      </c>
      <c r="C49" s="344"/>
      <c r="D49" s="344"/>
      <c r="E49" s="344" t="s">
        <v>194</v>
      </c>
      <c r="F49" s="527" t="s">
        <v>200</v>
      </c>
      <c r="G49" s="522">
        <v>7799.45</v>
      </c>
      <c r="H49" s="522">
        <v>15648.7876</v>
      </c>
      <c r="I49" s="522">
        <v>11354</v>
      </c>
      <c r="J49" s="522">
        <v>14289</v>
      </c>
      <c r="K49" s="381">
        <f t="shared" si="15"/>
        <v>-0.205402757365806</v>
      </c>
      <c r="L49" s="381">
        <f t="shared" si="13"/>
        <v>1.45574367423344</v>
      </c>
      <c r="M49" s="381">
        <f t="shared" si="14"/>
        <v>0.45574367423344</v>
      </c>
      <c r="N49" s="530"/>
    </row>
    <row r="50" ht="14.25" spans="1:14">
      <c r="A50" s="520">
        <v>46</v>
      </c>
      <c r="B50" s="523">
        <v>20105</v>
      </c>
      <c r="C50" s="344"/>
      <c r="D50" s="344" t="s">
        <v>163</v>
      </c>
      <c r="E50" s="344"/>
      <c r="F50" s="526" t="s">
        <v>201</v>
      </c>
      <c r="G50" s="522">
        <v>8017.79</v>
      </c>
      <c r="H50" s="522">
        <v>8052</v>
      </c>
      <c r="I50" s="522">
        <f>SUM(I51:I60)</f>
        <v>7907</v>
      </c>
      <c r="J50" s="522">
        <v>9780</v>
      </c>
      <c r="K50" s="381">
        <f t="shared" si="15"/>
        <v>-0.191513292433538</v>
      </c>
      <c r="L50" s="381">
        <f t="shared" si="13"/>
        <v>0.986181977826808</v>
      </c>
      <c r="M50" s="381">
        <f t="shared" si="14"/>
        <v>-0.0138180221731924</v>
      </c>
      <c r="N50" s="530"/>
    </row>
    <row r="51" ht="14.25" spans="1:14">
      <c r="A51" s="520">
        <v>47</v>
      </c>
      <c r="B51" s="523">
        <v>2010501</v>
      </c>
      <c r="C51" s="344"/>
      <c r="D51" s="344"/>
      <c r="E51" s="344" t="s">
        <v>202</v>
      </c>
      <c r="F51" s="527" t="s">
        <v>167</v>
      </c>
      <c r="G51" s="522">
        <v>2407.99</v>
      </c>
      <c r="H51" s="522">
        <v>1950</v>
      </c>
      <c r="I51" s="522">
        <v>1950</v>
      </c>
      <c r="J51" s="522">
        <v>2960</v>
      </c>
      <c r="K51" s="381">
        <f t="shared" si="15"/>
        <v>-0.341216216216216</v>
      </c>
      <c r="L51" s="381">
        <f t="shared" si="13"/>
        <v>0.809804027425363</v>
      </c>
      <c r="M51" s="381">
        <f t="shared" si="14"/>
        <v>-0.190195972574637</v>
      </c>
      <c r="N51" s="530"/>
    </row>
    <row r="52" ht="14.25" spans="1:14">
      <c r="A52" s="520">
        <v>48</v>
      </c>
      <c r="B52" s="523">
        <v>2010502</v>
      </c>
      <c r="C52" s="344"/>
      <c r="D52" s="344"/>
      <c r="E52" s="344" t="s">
        <v>202</v>
      </c>
      <c r="F52" s="527" t="s">
        <v>168</v>
      </c>
      <c r="G52" s="522">
        <v>60.27</v>
      </c>
      <c r="H52" s="522">
        <v>12</v>
      </c>
      <c r="I52" s="522">
        <v>12</v>
      </c>
      <c r="J52" s="522">
        <v>1141</v>
      </c>
      <c r="K52" s="381">
        <f t="shared" si="15"/>
        <v>-0.989482909728309</v>
      </c>
      <c r="L52" s="381">
        <f t="shared" si="13"/>
        <v>0.199104031856645</v>
      </c>
      <c r="M52" s="381">
        <f t="shared" si="14"/>
        <v>-0.800895968143355</v>
      </c>
      <c r="N52" s="530"/>
    </row>
    <row r="53" ht="14.25" spans="1:14">
      <c r="A53" s="520">
        <v>49</v>
      </c>
      <c r="B53" s="523">
        <v>2010503</v>
      </c>
      <c r="C53" s="344"/>
      <c r="D53" s="344"/>
      <c r="E53" s="344" t="s">
        <v>202</v>
      </c>
      <c r="F53" s="527" t="s">
        <v>169</v>
      </c>
      <c r="G53" s="522">
        <v>0</v>
      </c>
      <c r="H53" s="522">
        <v>0</v>
      </c>
      <c r="I53" s="522">
        <v>0</v>
      </c>
      <c r="J53" s="522">
        <v>0</v>
      </c>
      <c r="K53" s="381"/>
      <c r="L53" s="381"/>
      <c r="M53" s="381"/>
      <c r="N53" s="530"/>
    </row>
    <row r="54" ht="14.25" spans="1:14">
      <c r="A54" s="520">
        <v>50</v>
      </c>
      <c r="B54" s="523">
        <v>2010504</v>
      </c>
      <c r="C54" s="344"/>
      <c r="D54" s="344"/>
      <c r="E54" s="344" t="s">
        <v>202</v>
      </c>
      <c r="F54" s="527" t="s">
        <v>203</v>
      </c>
      <c r="G54" s="522">
        <v>123.22</v>
      </c>
      <c r="H54" s="522">
        <v>82</v>
      </c>
      <c r="I54" s="522">
        <v>82</v>
      </c>
      <c r="J54" s="522">
        <v>115</v>
      </c>
      <c r="K54" s="381">
        <f t="shared" ref="K54:K64" si="16">I54/J54-1</f>
        <v>-0.28695652173913</v>
      </c>
      <c r="L54" s="381">
        <f t="shared" ref="L54:L64" si="17">I54/G54</f>
        <v>0.665476383703944</v>
      </c>
      <c r="M54" s="381">
        <f t="shared" ref="M54:M64" si="18">I54/G54-1</f>
        <v>-0.334523616296056</v>
      </c>
      <c r="N54" s="530"/>
    </row>
    <row r="55" ht="14.25" spans="1:14">
      <c r="A55" s="520">
        <v>51</v>
      </c>
      <c r="B55" s="523">
        <v>2010505</v>
      </c>
      <c r="C55" s="344"/>
      <c r="D55" s="344"/>
      <c r="E55" s="344" t="s">
        <v>202</v>
      </c>
      <c r="F55" s="527" t="s">
        <v>204</v>
      </c>
      <c r="G55" s="522">
        <v>944.3</v>
      </c>
      <c r="H55" s="522">
        <v>874</v>
      </c>
      <c r="I55" s="522">
        <v>874</v>
      </c>
      <c r="J55" s="522">
        <v>889</v>
      </c>
      <c r="K55" s="381">
        <f t="shared" si="16"/>
        <v>-0.016872890888639</v>
      </c>
      <c r="L55" s="381">
        <f t="shared" si="17"/>
        <v>0.925553319919517</v>
      </c>
      <c r="M55" s="381">
        <f t="shared" si="18"/>
        <v>-0.0744466800804828</v>
      </c>
      <c r="N55" s="530"/>
    </row>
    <row r="56" ht="14.25" spans="1:14">
      <c r="A56" s="520">
        <v>52</v>
      </c>
      <c r="B56" s="523">
        <v>2010506</v>
      </c>
      <c r="C56" s="344"/>
      <c r="D56" s="344"/>
      <c r="E56" s="344" t="s">
        <v>202</v>
      </c>
      <c r="F56" s="527" t="s">
        <v>205</v>
      </c>
      <c r="G56" s="522">
        <v>455.36</v>
      </c>
      <c r="H56" s="522">
        <v>1099</v>
      </c>
      <c r="I56" s="522">
        <v>1099</v>
      </c>
      <c r="J56" s="522">
        <v>1347</v>
      </c>
      <c r="K56" s="381">
        <f t="shared" si="16"/>
        <v>-0.184112843355605</v>
      </c>
      <c r="L56" s="381">
        <f t="shared" si="17"/>
        <v>2.41347505270555</v>
      </c>
      <c r="M56" s="381">
        <f t="shared" si="18"/>
        <v>1.41347505270555</v>
      </c>
      <c r="N56" s="530"/>
    </row>
    <row r="57" ht="14.25" spans="1:14">
      <c r="A57" s="520">
        <v>53</v>
      </c>
      <c r="B57" s="523">
        <v>2010507</v>
      </c>
      <c r="C57" s="344"/>
      <c r="D57" s="344"/>
      <c r="E57" s="344" t="s">
        <v>202</v>
      </c>
      <c r="F57" s="527" t="s">
        <v>206</v>
      </c>
      <c r="G57" s="522">
        <v>1901.2</v>
      </c>
      <c r="H57" s="522">
        <v>1410</v>
      </c>
      <c r="I57" s="522">
        <v>1265</v>
      </c>
      <c r="J57" s="522">
        <v>434</v>
      </c>
      <c r="K57" s="381">
        <f t="shared" si="16"/>
        <v>1.9147465437788</v>
      </c>
      <c r="L57" s="381">
        <f t="shared" si="17"/>
        <v>0.665369240479697</v>
      </c>
      <c r="M57" s="381">
        <f t="shared" si="18"/>
        <v>-0.334630759520303</v>
      </c>
      <c r="N57" s="530"/>
    </row>
    <row r="58" ht="14.25" spans="1:14">
      <c r="A58" s="520">
        <v>54</v>
      </c>
      <c r="B58" s="523">
        <v>2010508</v>
      </c>
      <c r="C58" s="344"/>
      <c r="D58" s="344"/>
      <c r="E58" s="344" t="s">
        <v>202</v>
      </c>
      <c r="F58" s="527" t="s">
        <v>207</v>
      </c>
      <c r="G58" s="522">
        <v>1133.05</v>
      </c>
      <c r="H58" s="522">
        <v>1679</v>
      </c>
      <c r="I58" s="522">
        <v>1679</v>
      </c>
      <c r="J58" s="522">
        <v>1444</v>
      </c>
      <c r="K58" s="381">
        <f t="shared" si="16"/>
        <v>0.162742382271468</v>
      </c>
      <c r="L58" s="381">
        <f t="shared" si="17"/>
        <v>1.48184104849742</v>
      </c>
      <c r="M58" s="381">
        <f t="shared" si="18"/>
        <v>0.481841048497418</v>
      </c>
      <c r="N58" s="530"/>
    </row>
    <row r="59" ht="14.25" spans="1:14">
      <c r="A59" s="520">
        <v>55</v>
      </c>
      <c r="B59" s="523">
        <v>2010550</v>
      </c>
      <c r="C59" s="344"/>
      <c r="D59" s="344"/>
      <c r="E59" s="344" t="s">
        <v>202</v>
      </c>
      <c r="F59" s="527" t="s">
        <v>176</v>
      </c>
      <c r="G59" s="522">
        <v>962.4</v>
      </c>
      <c r="H59" s="522">
        <v>916</v>
      </c>
      <c r="I59" s="522">
        <v>916</v>
      </c>
      <c r="J59" s="522">
        <v>1166</v>
      </c>
      <c r="K59" s="381">
        <f t="shared" si="16"/>
        <v>-0.214408233276158</v>
      </c>
      <c r="L59" s="381">
        <f t="shared" si="17"/>
        <v>0.951787198669992</v>
      </c>
      <c r="M59" s="381">
        <f t="shared" si="18"/>
        <v>-0.0482128013300083</v>
      </c>
      <c r="N59" s="530"/>
    </row>
    <row r="60" ht="14.25" spans="1:14">
      <c r="A60" s="520">
        <v>56</v>
      </c>
      <c r="B60" s="523">
        <v>2010599</v>
      </c>
      <c r="C60" s="344"/>
      <c r="D60" s="344"/>
      <c r="E60" s="344" t="s">
        <v>202</v>
      </c>
      <c r="F60" s="527" t="s">
        <v>208</v>
      </c>
      <c r="G60" s="522">
        <v>30</v>
      </c>
      <c r="H60" s="522">
        <v>30</v>
      </c>
      <c r="I60" s="522">
        <v>30</v>
      </c>
      <c r="J60" s="522">
        <v>284</v>
      </c>
      <c r="K60" s="381">
        <f t="shared" si="16"/>
        <v>-0.894366197183099</v>
      </c>
      <c r="L60" s="381">
        <f t="shared" si="17"/>
        <v>1</v>
      </c>
      <c r="M60" s="381">
        <f t="shared" si="18"/>
        <v>0</v>
      </c>
      <c r="N60" s="530"/>
    </row>
    <row r="61" ht="14.25" spans="1:14">
      <c r="A61" s="520">
        <v>57</v>
      </c>
      <c r="B61" s="523">
        <v>20106</v>
      </c>
      <c r="C61" s="344"/>
      <c r="D61" s="344" t="s">
        <v>163</v>
      </c>
      <c r="E61" s="344"/>
      <c r="F61" s="526" t="s">
        <v>209</v>
      </c>
      <c r="G61" s="522">
        <v>25477.62</v>
      </c>
      <c r="H61" s="522">
        <v>25515.3964</v>
      </c>
      <c r="I61" s="522">
        <f>SUM(I62:I71)</f>
        <v>22622</v>
      </c>
      <c r="J61" s="522">
        <v>23794</v>
      </c>
      <c r="K61" s="381">
        <f t="shared" si="16"/>
        <v>-0.0492561149869715</v>
      </c>
      <c r="L61" s="381">
        <f t="shared" si="17"/>
        <v>0.887916532234958</v>
      </c>
      <c r="M61" s="381">
        <f t="shared" si="18"/>
        <v>-0.112083467765042</v>
      </c>
      <c r="N61" s="530"/>
    </row>
    <row r="62" ht="14.25" spans="1:14">
      <c r="A62" s="520">
        <v>58</v>
      </c>
      <c r="B62" s="523">
        <v>2010601</v>
      </c>
      <c r="C62" s="344"/>
      <c r="D62" s="344"/>
      <c r="E62" s="344" t="s">
        <v>210</v>
      </c>
      <c r="F62" s="527" t="s">
        <v>167</v>
      </c>
      <c r="G62" s="522">
        <v>6658.86</v>
      </c>
      <c r="H62" s="522">
        <v>6706</v>
      </c>
      <c r="I62" s="522">
        <v>6706</v>
      </c>
      <c r="J62" s="522">
        <v>6466</v>
      </c>
      <c r="K62" s="381">
        <f t="shared" si="16"/>
        <v>0.0371172285802661</v>
      </c>
      <c r="L62" s="381">
        <f t="shared" si="17"/>
        <v>1.00707928984841</v>
      </c>
      <c r="M62" s="381">
        <f t="shared" si="18"/>
        <v>0.00707928984841244</v>
      </c>
      <c r="N62" s="530"/>
    </row>
    <row r="63" ht="14.25" spans="1:14">
      <c r="A63" s="520">
        <v>59</v>
      </c>
      <c r="B63" s="523">
        <v>2010602</v>
      </c>
      <c r="C63" s="344"/>
      <c r="D63" s="344"/>
      <c r="E63" s="344" t="s">
        <v>210</v>
      </c>
      <c r="F63" s="527" t="s">
        <v>168</v>
      </c>
      <c r="G63" s="522">
        <v>7257.53</v>
      </c>
      <c r="H63" s="522">
        <v>8676</v>
      </c>
      <c r="I63" s="522">
        <v>8676</v>
      </c>
      <c r="J63" s="522">
        <v>4894</v>
      </c>
      <c r="K63" s="381">
        <f t="shared" si="16"/>
        <v>0.772782999591336</v>
      </c>
      <c r="L63" s="381">
        <f t="shared" si="17"/>
        <v>1.19544803810663</v>
      </c>
      <c r="M63" s="381">
        <f t="shared" si="18"/>
        <v>0.195448038106629</v>
      </c>
      <c r="N63" s="530"/>
    </row>
    <row r="64" ht="14.25" spans="1:14">
      <c r="A64" s="520">
        <v>60</v>
      </c>
      <c r="B64" s="523">
        <v>2010603</v>
      </c>
      <c r="C64" s="344"/>
      <c r="D64" s="344"/>
      <c r="E64" s="344" t="s">
        <v>210</v>
      </c>
      <c r="F64" s="527" t="s">
        <v>169</v>
      </c>
      <c r="G64" s="522">
        <v>2975</v>
      </c>
      <c r="H64" s="522">
        <v>0</v>
      </c>
      <c r="I64" s="522">
        <v>0</v>
      </c>
      <c r="J64" s="522">
        <v>910</v>
      </c>
      <c r="K64" s="381">
        <f t="shared" si="16"/>
        <v>-1</v>
      </c>
      <c r="L64" s="381">
        <f t="shared" si="17"/>
        <v>0</v>
      </c>
      <c r="M64" s="381">
        <f t="shared" si="18"/>
        <v>-1</v>
      </c>
      <c r="N64" s="530"/>
    </row>
    <row r="65" ht="14.25" spans="1:14">
      <c r="A65" s="520">
        <v>61</v>
      </c>
      <c r="B65" s="523">
        <v>2010604</v>
      </c>
      <c r="C65" s="344"/>
      <c r="D65" s="344"/>
      <c r="E65" s="344" t="s">
        <v>210</v>
      </c>
      <c r="F65" s="527" t="s">
        <v>211</v>
      </c>
      <c r="G65" s="522">
        <v>0</v>
      </c>
      <c r="H65" s="522">
        <v>0</v>
      </c>
      <c r="I65" s="522">
        <v>0</v>
      </c>
      <c r="J65" s="522">
        <v>0</v>
      </c>
      <c r="K65" s="381"/>
      <c r="L65" s="381"/>
      <c r="M65" s="381"/>
      <c r="N65" s="530"/>
    </row>
    <row r="66" ht="14.25" spans="1:14">
      <c r="A66" s="520">
        <v>62</v>
      </c>
      <c r="B66" s="523">
        <v>2010605</v>
      </c>
      <c r="C66" s="344"/>
      <c r="D66" s="344"/>
      <c r="E66" s="344" t="s">
        <v>210</v>
      </c>
      <c r="F66" s="527" t="s">
        <v>212</v>
      </c>
      <c r="G66" s="522">
        <v>0</v>
      </c>
      <c r="H66" s="522">
        <v>0</v>
      </c>
      <c r="I66" s="522">
        <v>0</v>
      </c>
      <c r="J66" s="522">
        <v>0</v>
      </c>
      <c r="K66" s="381"/>
      <c r="L66" s="381"/>
      <c r="M66" s="381"/>
      <c r="N66" s="530"/>
    </row>
    <row r="67" ht="14.25" spans="1:14">
      <c r="A67" s="520">
        <v>63</v>
      </c>
      <c r="B67" s="523">
        <v>2010606</v>
      </c>
      <c r="C67" s="344"/>
      <c r="D67" s="344"/>
      <c r="E67" s="344" t="s">
        <v>210</v>
      </c>
      <c r="F67" s="527" t="s">
        <v>213</v>
      </c>
      <c r="G67" s="522">
        <v>733</v>
      </c>
      <c r="H67" s="522">
        <v>630</v>
      </c>
      <c r="I67" s="522">
        <v>630</v>
      </c>
      <c r="J67" s="522">
        <v>362</v>
      </c>
      <c r="K67" s="381">
        <f t="shared" ref="K67:K68" si="19">I67/J67-1</f>
        <v>0.740331491712707</v>
      </c>
      <c r="L67" s="381">
        <f>I67/G67</f>
        <v>0.859481582537517</v>
      </c>
      <c r="M67" s="381">
        <f t="shared" ref="M67:M68" si="20">I67/G67-1</f>
        <v>-0.140518417462483</v>
      </c>
      <c r="N67" s="530"/>
    </row>
    <row r="68" ht="14.25" spans="1:14">
      <c r="A68" s="520">
        <v>64</v>
      </c>
      <c r="B68" s="523">
        <v>2010607</v>
      </c>
      <c r="C68" s="344"/>
      <c r="D68" s="344"/>
      <c r="E68" s="344" t="s">
        <v>210</v>
      </c>
      <c r="F68" s="527" t="s">
        <v>214</v>
      </c>
      <c r="G68" s="522">
        <v>5821.9</v>
      </c>
      <c r="H68" s="522">
        <v>7267.3964</v>
      </c>
      <c r="I68" s="522">
        <v>4374</v>
      </c>
      <c r="J68" s="522">
        <v>7038</v>
      </c>
      <c r="K68" s="381">
        <f t="shared" si="19"/>
        <v>-0.378516624040921</v>
      </c>
      <c r="L68" s="381">
        <f>I68/G68</f>
        <v>0.75130112162696</v>
      </c>
      <c r="M68" s="381">
        <f t="shared" si="20"/>
        <v>-0.24869887837304</v>
      </c>
      <c r="N68" s="530"/>
    </row>
    <row r="69" ht="14.25" spans="1:14">
      <c r="A69" s="520">
        <v>65</v>
      </c>
      <c r="B69" s="523">
        <v>2010608</v>
      </c>
      <c r="C69" s="344"/>
      <c r="D69" s="344"/>
      <c r="E69" s="344" t="s">
        <v>210</v>
      </c>
      <c r="F69" s="527" t="s">
        <v>215</v>
      </c>
      <c r="G69" s="522">
        <v>0</v>
      </c>
      <c r="H69" s="522">
        <v>0</v>
      </c>
      <c r="I69" s="522">
        <v>0</v>
      </c>
      <c r="J69" s="522">
        <v>0</v>
      </c>
      <c r="K69" s="381"/>
      <c r="L69" s="381"/>
      <c r="M69" s="381"/>
      <c r="N69" s="530"/>
    </row>
    <row r="70" ht="14.25" spans="1:14">
      <c r="A70" s="520">
        <v>66</v>
      </c>
      <c r="B70" s="523">
        <v>2010650</v>
      </c>
      <c r="C70" s="344"/>
      <c r="D70" s="344"/>
      <c r="E70" s="344" t="s">
        <v>210</v>
      </c>
      <c r="F70" s="527" t="s">
        <v>176</v>
      </c>
      <c r="G70" s="522">
        <v>0</v>
      </c>
      <c r="H70" s="522">
        <v>0</v>
      </c>
      <c r="I70" s="522">
        <v>0</v>
      </c>
      <c r="J70" s="522">
        <v>0</v>
      </c>
      <c r="K70" s="381"/>
      <c r="L70" s="381"/>
      <c r="M70" s="381"/>
      <c r="N70" s="530"/>
    </row>
    <row r="71" ht="14.25" spans="1:14">
      <c r="A71" s="520">
        <v>67</v>
      </c>
      <c r="B71" s="523">
        <v>2010699</v>
      </c>
      <c r="C71" s="344"/>
      <c r="D71" s="344"/>
      <c r="E71" s="344" t="s">
        <v>210</v>
      </c>
      <c r="F71" s="527" t="s">
        <v>216</v>
      </c>
      <c r="G71" s="522">
        <v>2031.33</v>
      </c>
      <c r="H71" s="522">
        <v>2236</v>
      </c>
      <c r="I71" s="522">
        <v>2236</v>
      </c>
      <c r="J71" s="522">
        <v>4124</v>
      </c>
      <c r="K71" s="381">
        <f t="shared" ref="K71:K73" si="21">I71/J71-1</f>
        <v>-0.457807953443259</v>
      </c>
      <c r="L71" s="381">
        <f>I71/G71</f>
        <v>1.10075664712282</v>
      </c>
      <c r="M71" s="381">
        <f>I71/G71-1</f>
        <v>0.100756647122821</v>
      </c>
      <c r="N71" s="530"/>
    </row>
    <row r="72" ht="14.25" spans="1:14">
      <c r="A72" s="520">
        <v>68</v>
      </c>
      <c r="B72" s="523">
        <v>20107</v>
      </c>
      <c r="C72" s="344"/>
      <c r="D72" s="344" t="s">
        <v>163</v>
      </c>
      <c r="E72" s="344"/>
      <c r="F72" s="526" t="s">
        <v>217</v>
      </c>
      <c r="G72" s="522">
        <v>310000</v>
      </c>
      <c r="H72" s="522">
        <v>305194.3316</v>
      </c>
      <c r="I72" s="522">
        <f>SUM(I73:I83)</f>
        <v>304018</v>
      </c>
      <c r="J72" s="522">
        <v>538499</v>
      </c>
      <c r="K72" s="381">
        <f t="shared" si="21"/>
        <v>-0.435434420491032</v>
      </c>
      <c r="L72" s="381">
        <f>I72/G72</f>
        <v>0.980703225806452</v>
      </c>
      <c r="M72" s="381">
        <f>I72/G72-1</f>
        <v>-0.0192967741935484</v>
      </c>
      <c r="N72" s="530"/>
    </row>
    <row r="73" ht="14.25" spans="1:14">
      <c r="A73" s="520">
        <v>69</v>
      </c>
      <c r="B73" s="523">
        <v>2010701</v>
      </c>
      <c r="C73" s="344"/>
      <c r="D73" s="344"/>
      <c r="E73" s="344" t="s">
        <v>218</v>
      </c>
      <c r="F73" s="527" t="s">
        <v>167</v>
      </c>
      <c r="G73" s="522">
        <v>0</v>
      </c>
      <c r="H73" s="522">
        <v>0</v>
      </c>
      <c r="I73" s="522">
        <v>0</v>
      </c>
      <c r="J73" s="522">
        <v>-1</v>
      </c>
      <c r="K73" s="381">
        <f t="shared" si="21"/>
        <v>-1</v>
      </c>
      <c r="L73" s="381"/>
      <c r="M73" s="381"/>
      <c r="N73" s="530"/>
    </row>
    <row r="74" ht="14.25" spans="1:14">
      <c r="A74" s="520">
        <v>70</v>
      </c>
      <c r="B74" s="523">
        <v>2010702</v>
      </c>
      <c r="C74" s="344"/>
      <c r="D74" s="344"/>
      <c r="E74" s="344" t="s">
        <v>218</v>
      </c>
      <c r="F74" s="527" t="s">
        <v>168</v>
      </c>
      <c r="G74" s="522">
        <v>0</v>
      </c>
      <c r="H74" s="522">
        <v>0</v>
      </c>
      <c r="I74" s="522">
        <v>0</v>
      </c>
      <c r="J74" s="522">
        <v>0</v>
      </c>
      <c r="K74" s="381"/>
      <c r="L74" s="381"/>
      <c r="M74" s="381"/>
      <c r="N74" s="530"/>
    </row>
    <row r="75" ht="14.25" spans="1:14">
      <c r="A75" s="520">
        <v>71</v>
      </c>
      <c r="B75" s="523">
        <v>2010703</v>
      </c>
      <c r="C75" s="344"/>
      <c r="D75" s="344"/>
      <c r="E75" s="344" t="s">
        <v>218</v>
      </c>
      <c r="F75" s="527" t="s">
        <v>169</v>
      </c>
      <c r="G75" s="522">
        <v>0</v>
      </c>
      <c r="H75" s="522">
        <v>0</v>
      </c>
      <c r="I75" s="522">
        <v>0</v>
      </c>
      <c r="J75" s="522">
        <v>0</v>
      </c>
      <c r="K75" s="381"/>
      <c r="L75" s="381"/>
      <c r="M75" s="381"/>
      <c r="N75" s="530"/>
    </row>
    <row r="76" ht="14.25" spans="1:14">
      <c r="A76" s="520">
        <v>72</v>
      </c>
      <c r="B76" s="523">
        <v>2010704</v>
      </c>
      <c r="C76" s="344"/>
      <c r="D76" s="344"/>
      <c r="E76" s="344" t="s">
        <v>218</v>
      </c>
      <c r="F76" s="527" t="s">
        <v>219</v>
      </c>
      <c r="G76" s="522">
        <v>0</v>
      </c>
      <c r="H76" s="522">
        <v>0</v>
      </c>
      <c r="I76" s="522">
        <v>0</v>
      </c>
      <c r="J76" s="522">
        <v>0</v>
      </c>
      <c r="K76" s="381"/>
      <c r="L76" s="381"/>
      <c r="M76" s="381"/>
      <c r="N76" s="530"/>
    </row>
    <row r="77" ht="14.25" spans="1:14">
      <c r="A77" s="520">
        <v>73</v>
      </c>
      <c r="B77" s="523">
        <v>2010705</v>
      </c>
      <c r="C77" s="344"/>
      <c r="D77" s="344"/>
      <c r="E77" s="344" t="s">
        <v>218</v>
      </c>
      <c r="F77" s="527" t="s">
        <v>220</v>
      </c>
      <c r="G77" s="522">
        <v>0</v>
      </c>
      <c r="H77" s="522">
        <v>0</v>
      </c>
      <c r="I77" s="522">
        <v>0</v>
      </c>
      <c r="J77" s="522">
        <v>0</v>
      </c>
      <c r="K77" s="381"/>
      <c r="L77" s="381"/>
      <c r="M77" s="381"/>
      <c r="N77" s="530"/>
    </row>
    <row r="78" ht="14.25" spans="1:14">
      <c r="A78" s="520">
        <v>74</v>
      </c>
      <c r="B78" s="523">
        <v>2010706</v>
      </c>
      <c r="C78" s="344"/>
      <c r="D78" s="344"/>
      <c r="E78" s="344" t="s">
        <v>218</v>
      </c>
      <c r="F78" s="527" t="s">
        <v>221</v>
      </c>
      <c r="G78" s="522">
        <v>0</v>
      </c>
      <c r="H78" s="522">
        <v>0</v>
      </c>
      <c r="I78" s="522">
        <v>0</v>
      </c>
      <c r="J78" s="522">
        <v>148300</v>
      </c>
      <c r="K78" s="381">
        <f t="shared" ref="K78:K79" si="22">I78/J78-1</f>
        <v>-1</v>
      </c>
      <c r="L78" s="381"/>
      <c r="M78" s="381"/>
      <c r="N78" s="530"/>
    </row>
    <row r="79" ht="14.25" spans="1:14">
      <c r="A79" s="520">
        <v>75</v>
      </c>
      <c r="B79" s="523">
        <v>2010707</v>
      </c>
      <c r="C79" s="344"/>
      <c r="D79" s="344"/>
      <c r="E79" s="344" t="s">
        <v>218</v>
      </c>
      <c r="F79" s="527" t="s">
        <v>222</v>
      </c>
      <c r="G79" s="522">
        <v>0</v>
      </c>
      <c r="H79" s="522">
        <v>0</v>
      </c>
      <c r="I79" s="522">
        <v>0</v>
      </c>
      <c r="J79" s="522">
        <v>-9</v>
      </c>
      <c r="K79" s="381">
        <f t="shared" si="22"/>
        <v>-1</v>
      </c>
      <c r="L79" s="381"/>
      <c r="M79" s="381"/>
      <c r="N79" s="530"/>
    </row>
    <row r="80" ht="14.25" spans="1:14">
      <c r="A80" s="520">
        <v>76</v>
      </c>
      <c r="B80" s="523">
        <v>2010708</v>
      </c>
      <c r="C80" s="344"/>
      <c r="D80" s="344"/>
      <c r="E80" s="344" t="s">
        <v>218</v>
      </c>
      <c r="F80" s="527" t="s">
        <v>223</v>
      </c>
      <c r="G80" s="522">
        <v>0</v>
      </c>
      <c r="H80" s="522">
        <v>0</v>
      </c>
      <c r="I80" s="522">
        <v>0</v>
      </c>
      <c r="J80" s="522">
        <v>0</v>
      </c>
      <c r="K80" s="381"/>
      <c r="L80" s="381"/>
      <c r="M80" s="381"/>
      <c r="N80" s="530"/>
    </row>
    <row r="81" ht="14.25" spans="1:14">
      <c r="A81" s="520">
        <v>77</v>
      </c>
      <c r="B81" s="523">
        <v>2010709</v>
      </c>
      <c r="C81" s="344"/>
      <c r="D81" s="344"/>
      <c r="E81" s="344" t="s">
        <v>218</v>
      </c>
      <c r="F81" s="527" t="s">
        <v>214</v>
      </c>
      <c r="G81" s="522">
        <v>0</v>
      </c>
      <c r="H81" s="522">
        <v>2194.3316</v>
      </c>
      <c r="I81" s="522">
        <v>1018</v>
      </c>
      <c r="J81" s="522">
        <v>3352</v>
      </c>
      <c r="K81" s="381">
        <f>I81/J81-1</f>
        <v>-0.696300715990454</v>
      </c>
      <c r="L81" s="381"/>
      <c r="M81" s="381"/>
      <c r="N81" s="530"/>
    </row>
    <row r="82" ht="14.25" spans="1:14">
      <c r="A82" s="520">
        <v>78</v>
      </c>
      <c r="B82" s="523">
        <v>2010750</v>
      </c>
      <c r="C82" s="344"/>
      <c r="D82" s="344"/>
      <c r="E82" s="344" t="s">
        <v>218</v>
      </c>
      <c r="F82" s="527" t="s">
        <v>176</v>
      </c>
      <c r="G82" s="522">
        <v>0</v>
      </c>
      <c r="H82" s="522">
        <v>0</v>
      </c>
      <c r="I82" s="522">
        <v>0</v>
      </c>
      <c r="J82" s="522">
        <v>0</v>
      </c>
      <c r="K82" s="381"/>
      <c r="L82" s="381"/>
      <c r="M82" s="381"/>
      <c r="N82" s="530"/>
    </row>
    <row r="83" ht="14.25" spans="1:14">
      <c r="A83" s="520">
        <v>79</v>
      </c>
      <c r="B83" s="523">
        <v>2010799</v>
      </c>
      <c r="C83" s="344"/>
      <c r="D83" s="344"/>
      <c r="E83" s="344" t="s">
        <v>218</v>
      </c>
      <c r="F83" s="527" t="s">
        <v>224</v>
      </c>
      <c r="G83" s="522">
        <v>310000</v>
      </c>
      <c r="H83" s="522">
        <v>303000</v>
      </c>
      <c r="I83" s="522">
        <v>303000</v>
      </c>
      <c r="J83" s="522">
        <v>386857</v>
      </c>
      <c r="K83" s="381">
        <f t="shared" ref="K83:K85" si="23">I83/J83-1</f>
        <v>-0.216764851094849</v>
      </c>
      <c r="L83" s="381">
        <f t="shared" ref="L83:L86" si="24">I83/G83</f>
        <v>0.97741935483871</v>
      </c>
      <c r="M83" s="381">
        <f t="shared" ref="M83:M86" si="25">I83/G83-1</f>
        <v>-0.0225806451612903</v>
      </c>
      <c r="N83" s="530"/>
    </row>
    <row r="84" ht="14.25" spans="1:14">
      <c r="A84" s="520">
        <v>80</v>
      </c>
      <c r="B84" s="523">
        <v>20108</v>
      </c>
      <c r="C84" s="344"/>
      <c r="D84" s="344" t="s">
        <v>163</v>
      </c>
      <c r="E84" s="344"/>
      <c r="F84" s="526" t="s">
        <v>225</v>
      </c>
      <c r="G84" s="522">
        <v>7136.28157</v>
      </c>
      <c r="H84" s="522">
        <v>8077</v>
      </c>
      <c r="I84" s="522">
        <f>SUM(I85:I92)</f>
        <v>8077</v>
      </c>
      <c r="J84" s="522">
        <v>11101</v>
      </c>
      <c r="K84" s="381">
        <f t="shared" si="23"/>
        <v>-0.272407891180975</v>
      </c>
      <c r="L84" s="381">
        <f t="shared" si="24"/>
        <v>1.13182193286132</v>
      </c>
      <c r="M84" s="381">
        <f t="shared" si="25"/>
        <v>0.131821932861318</v>
      </c>
      <c r="N84" s="530"/>
    </row>
    <row r="85" ht="14.25" spans="1:14">
      <c r="A85" s="520">
        <v>81</v>
      </c>
      <c r="B85" s="523">
        <v>2010801</v>
      </c>
      <c r="C85" s="344"/>
      <c r="D85" s="344"/>
      <c r="E85" s="344" t="s">
        <v>226</v>
      </c>
      <c r="F85" s="527" t="s">
        <v>167</v>
      </c>
      <c r="G85" s="522">
        <v>4670.42157</v>
      </c>
      <c r="H85" s="522">
        <v>6210</v>
      </c>
      <c r="I85" s="522">
        <v>6210</v>
      </c>
      <c r="J85" s="522">
        <v>6555</v>
      </c>
      <c r="K85" s="381">
        <f t="shared" si="23"/>
        <v>-0.0526315789473685</v>
      </c>
      <c r="L85" s="381">
        <f t="shared" si="24"/>
        <v>1.32964442436831</v>
      </c>
      <c r="M85" s="381">
        <f t="shared" si="25"/>
        <v>0.329644424368312</v>
      </c>
      <c r="N85" s="530"/>
    </row>
    <row r="86" ht="14.25" spans="1:14">
      <c r="A86" s="520">
        <v>82</v>
      </c>
      <c r="B86" s="523">
        <v>2010802</v>
      </c>
      <c r="C86" s="344"/>
      <c r="D86" s="344"/>
      <c r="E86" s="344" t="s">
        <v>226</v>
      </c>
      <c r="F86" s="527" t="s">
        <v>168</v>
      </c>
      <c r="G86" s="522">
        <v>170.66</v>
      </c>
      <c r="H86" s="522">
        <v>171</v>
      </c>
      <c r="I86" s="522">
        <v>171</v>
      </c>
      <c r="J86" s="522">
        <v>0</v>
      </c>
      <c r="K86" s="381"/>
      <c r="L86" s="381">
        <f t="shared" si="24"/>
        <v>1.00199226532286</v>
      </c>
      <c r="M86" s="381">
        <f t="shared" si="25"/>
        <v>0.00199226532286412</v>
      </c>
      <c r="N86" s="530"/>
    </row>
    <row r="87" ht="14.25" spans="1:14">
      <c r="A87" s="520">
        <v>83</v>
      </c>
      <c r="B87" s="523">
        <v>2010803</v>
      </c>
      <c r="C87" s="344"/>
      <c r="D87" s="344"/>
      <c r="E87" s="344" t="s">
        <v>226</v>
      </c>
      <c r="F87" s="527" t="s">
        <v>169</v>
      </c>
      <c r="G87" s="522">
        <v>0</v>
      </c>
      <c r="H87" s="522">
        <v>0</v>
      </c>
      <c r="I87" s="522">
        <v>0</v>
      </c>
      <c r="J87" s="522">
        <v>0</v>
      </c>
      <c r="K87" s="381"/>
      <c r="L87" s="381"/>
      <c r="M87" s="381"/>
      <c r="N87" s="530"/>
    </row>
    <row r="88" ht="14.25" spans="1:14">
      <c r="A88" s="520">
        <v>84</v>
      </c>
      <c r="B88" s="523">
        <v>2010804</v>
      </c>
      <c r="C88" s="344"/>
      <c r="D88" s="344"/>
      <c r="E88" s="344" t="s">
        <v>226</v>
      </c>
      <c r="F88" s="527" t="s">
        <v>227</v>
      </c>
      <c r="G88" s="522">
        <v>0</v>
      </c>
      <c r="H88" s="522">
        <v>0</v>
      </c>
      <c r="I88" s="522">
        <v>0</v>
      </c>
      <c r="J88" s="522">
        <v>1612</v>
      </c>
      <c r="K88" s="381">
        <f t="shared" ref="K88:K89" si="26">I88/J88-1</f>
        <v>-1</v>
      </c>
      <c r="L88" s="381"/>
      <c r="M88" s="381"/>
      <c r="N88" s="530"/>
    </row>
    <row r="89" ht="14.25" spans="1:14">
      <c r="A89" s="520">
        <v>85</v>
      </c>
      <c r="B89" s="523">
        <v>2010805</v>
      </c>
      <c r="C89" s="344"/>
      <c r="D89" s="344"/>
      <c r="E89" s="344" t="s">
        <v>226</v>
      </c>
      <c r="F89" s="527" t="s">
        <v>228</v>
      </c>
      <c r="G89" s="522">
        <v>2175.2</v>
      </c>
      <c r="H89" s="522">
        <v>1561</v>
      </c>
      <c r="I89" s="522">
        <v>1561</v>
      </c>
      <c r="J89" s="522">
        <v>100</v>
      </c>
      <c r="K89" s="381">
        <f t="shared" si="26"/>
        <v>14.61</v>
      </c>
      <c r="L89" s="381">
        <f t="shared" ref="L89" si="27">I89/G89</f>
        <v>0.717635159985289</v>
      </c>
      <c r="M89" s="381">
        <f t="shared" ref="M89" si="28">I89/G89-1</f>
        <v>-0.282364840014711</v>
      </c>
      <c r="N89" s="530"/>
    </row>
    <row r="90" ht="14.25" spans="1:14">
      <c r="A90" s="520">
        <v>86</v>
      </c>
      <c r="B90" s="523">
        <v>2010806</v>
      </c>
      <c r="C90" s="344"/>
      <c r="D90" s="344"/>
      <c r="E90" s="344" t="s">
        <v>226</v>
      </c>
      <c r="F90" s="527" t="s">
        <v>214</v>
      </c>
      <c r="G90" s="522">
        <v>0</v>
      </c>
      <c r="H90" s="522">
        <v>15</v>
      </c>
      <c r="I90" s="522">
        <v>15</v>
      </c>
      <c r="J90" s="522">
        <v>0</v>
      </c>
      <c r="K90" s="381"/>
      <c r="L90" s="381"/>
      <c r="M90" s="381"/>
      <c r="N90" s="530"/>
    </row>
    <row r="91" ht="14.25" spans="1:14">
      <c r="A91" s="520">
        <v>87</v>
      </c>
      <c r="B91" s="523">
        <v>2010850</v>
      </c>
      <c r="C91" s="344"/>
      <c r="D91" s="344"/>
      <c r="E91" s="344" t="s">
        <v>226</v>
      </c>
      <c r="F91" s="527" t="s">
        <v>176</v>
      </c>
      <c r="G91" s="522">
        <v>0</v>
      </c>
      <c r="H91" s="522">
        <v>0</v>
      </c>
      <c r="I91" s="522">
        <v>0</v>
      </c>
      <c r="J91" s="522">
        <v>0</v>
      </c>
      <c r="K91" s="381"/>
      <c r="L91" s="381"/>
      <c r="M91" s="381"/>
      <c r="N91" s="530"/>
    </row>
    <row r="92" ht="14.25" spans="1:14">
      <c r="A92" s="520">
        <v>88</v>
      </c>
      <c r="B92" s="523">
        <v>2010899</v>
      </c>
      <c r="C92" s="344"/>
      <c r="D92" s="344"/>
      <c r="E92" s="344" t="s">
        <v>226</v>
      </c>
      <c r="F92" s="527" t="s">
        <v>229</v>
      </c>
      <c r="G92" s="522">
        <v>120</v>
      </c>
      <c r="H92" s="522">
        <v>120</v>
      </c>
      <c r="I92" s="522">
        <v>120</v>
      </c>
      <c r="J92" s="522">
        <v>2834</v>
      </c>
      <c r="K92" s="381">
        <f>I92/J92-1</f>
        <v>-0.957657021877205</v>
      </c>
      <c r="L92" s="381">
        <f>I92/G92</f>
        <v>1</v>
      </c>
      <c r="M92" s="381">
        <f>I92/G92-1</f>
        <v>0</v>
      </c>
      <c r="N92" s="530"/>
    </row>
    <row r="93" ht="14.25" spans="1:14">
      <c r="A93" s="520">
        <v>89</v>
      </c>
      <c r="B93" s="523">
        <v>20109</v>
      </c>
      <c r="C93" s="344"/>
      <c r="D93" s="344" t="s">
        <v>163</v>
      </c>
      <c r="E93" s="344"/>
      <c r="F93" s="526" t="s">
        <v>230</v>
      </c>
      <c r="G93" s="522">
        <v>64000</v>
      </c>
      <c r="H93" s="522">
        <v>72006.517582</v>
      </c>
      <c r="I93" s="522">
        <f>SUM(I94:I105)</f>
        <v>64418</v>
      </c>
      <c r="J93" s="522">
        <v>55979</v>
      </c>
      <c r="K93" s="381">
        <f>I93/J93-1</f>
        <v>0.150752960931778</v>
      </c>
      <c r="L93" s="381">
        <f>I93/G93</f>
        <v>1.00653125</v>
      </c>
      <c r="M93" s="381">
        <f>I93/G93-1</f>
        <v>0.0065312500000001</v>
      </c>
      <c r="N93" s="530"/>
    </row>
    <row r="94" ht="14.25" spans="1:14">
      <c r="A94" s="520">
        <v>90</v>
      </c>
      <c r="B94" s="523">
        <v>2010901</v>
      </c>
      <c r="C94" s="344"/>
      <c r="D94" s="344"/>
      <c r="E94" s="344" t="s">
        <v>231</v>
      </c>
      <c r="F94" s="527" t="s">
        <v>167</v>
      </c>
      <c r="G94" s="522">
        <v>0</v>
      </c>
      <c r="H94" s="522">
        <v>35400</v>
      </c>
      <c r="I94" s="522">
        <v>35400</v>
      </c>
      <c r="J94" s="522">
        <v>0</v>
      </c>
      <c r="K94" s="381"/>
      <c r="L94" s="381"/>
      <c r="M94" s="381"/>
      <c r="N94" s="530"/>
    </row>
    <row r="95" ht="14.25" spans="1:14">
      <c r="A95" s="520">
        <v>91</v>
      </c>
      <c r="B95" s="523">
        <v>2010902</v>
      </c>
      <c r="C95" s="344"/>
      <c r="D95" s="344"/>
      <c r="E95" s="344" t="s">
        <v>231</v>
      </c>
      <c r="F95" s="527" t="s">
        <v>168</v>
      </c>
      <c r="G95" s="522">
        <v>0</v>
      </c>
      <c r="H95" s="522">
        <v>1182.378461</v>
      </c>
      <c r="I95" s="522">
        <v>749</v>
      </c>
      <c r="J95" s="522">
        <v>0</v>
      </c>
      <c r="K95" s="381"/>
      <c r="L95" s="381"/>
      <c r="M95" s="381"/>
      <c r="N95" s="530"/>
    </row>
    <row r="96" ht="14.25" spans="1:14">
      <c r="A96" s="520">
        <v>92</v>
      </c>
      <c r="B96" s="523">
        <v>2010903</v>
      </c>
      <c r="C96" s="344"/>
      <c r="D96" s="344"/>
      <c r="E96" s="344" t="s">
        <v>231</v>
      </c>
      <c r="F96" s="527" t="s">
        <v>169</v>
      </c>
      <c r="G96" s="522">
        <v>0</v>
      </c>
      <c r="H96" s="522">
        <v>0</v>
      </c>
      <c r="I96" s="522">
        <v>0</v>
      </c>
      <c r="J96" s="522">
        <v>0</v>
      </c>
      <c r="K96" s="381"/>
      <c r="L96" s="381"/>
      <c r="M96" s="381"/>
      <c r="N96" s="530"/>
    </row>
    <row r="97" ht="14.25" spans="1:14">
      <c r="A97" s="520">
        <v>93</v>
      </c>
      <c r="B97" s="523">
        <v>2010905</v>
      </c>
      <c r="C97" s="344"/>
      <c r="D97" s="344"/>
      <c r="E97" s="344" t="s">
        <v>231</v>
      </c>
      <c r="F97" s="527" t="s">
        <v>232</v>
      </c>
      <c r="G97" s="522">
        <v>0</v>
      </c>
      <c r="H97" s="522">
        <v>0</v>
      </c>
      <c r="I97" s="522">
        <v>0</v>
      </c>
      <c r="J97" s="522">
        <v>0</v>
      </c>
      <c r="K97" s="381"/>
      <c r="L97" s="381"/>
      <c r="M97" s="381"/>
      <c r="N97" s="530"/>
    </row>
    <row r="98" ht="14.25" spans="1:14">
      <c r="A98" s="520">
        <v>94</v>
      </c>
      <c r="B98" s="523">
        <v>2010907</v>
      </c>
      <c r="C98" s="344"/>
      <c r="D98" s="344"/>
      <c r="E98" s="344" t="s">
        <v>231</v>
      </c>
      <c r="F98" s="527" t="s">
        <v>233</v>
      </c>
      <c r="G98" s="522">
        <v>0</v>
      </c>
      <c r="H98" s="522">
        <v>0</v>
      </c>
      <c r="I98" s="522">
        <v>0</v>
      </c>
      <c r="J98" s="522">
        <v>0</v>
      </c>
      <c r="K98" s="381"/>
      <c r="L98" s="381"/>
      <c r="M98" s="381"/>
      <c r="N98" s="530"/>
    </row>
    <row r="99" ht="14.25" spans="1:14">
      <c r="A99" s="520">
        <v>95</v>
      </c>
      <c r="B99" s="523">
        <v>2010908</v>
      </c>
      <c r="C99" s="344"/>
      <c r="D99" s="344"/>
      <c r="E99" s="344" t="s">
        <v>231</v>
      </c>
      <c r="F99" s="527" t="s">
        <v>214</v>
      </c>
      <c r="G99" s="522">
        <v>0</v>
      </c>
      <c r="H99" s="522">
        <v>0</v>
      </c>
      <c r="I99" s="522">
        <v>0</v>
      </c>
      <c r="J99" s="522">
        <v>0</v>
      </c>
      <c r="K99" s="381"/>
      <c r="L99" s="381"/>
      <c r="M99" s="381"/>
      <c r="N99" s="530"/>
    </row>
    <row r="100" ht="14.25" spans="1:14">
      <c r="A100" s="520">
        <v>96</v>
      </c>
      <c r="B100" s="523">
        <v>2010909</v>
      </c>
      <c r="C100" s="344"/>
      <c r="D100" s="344"/>
      <c r="E100" s="344" t="s">
        <v>231</v>
      </c>
      <c r="F100" s="527" t="s">
        <v>234</v>
      </c>
      <c r="G100" s="522">
        <v>0</v>
      </c>
      <c r="H100" s="522">
        <v>0</v>
      </c>
      <c r="I100" s="522">
        <v>0</v>
      </c>
      <c r="J100" s="522">
        <v>0</v>
      </c>
      <c r="K100" s="381"/>
      <c r="L100" s="381"/>
      <c r="M100" s="381"/>
      <c r="N100" s="530"/>
    </row>
    <row r="101" ht="14.25" spans="1:14">
      <c r="A101" s="520">
        <v>97</v>
      </c>
      <c r="B101" s="523">
        <v>2010910</v>
      </c>
      <c r="C101" s="344"/>
      <c r="D101" s="344"/>
      <c r="E101" s="344" t="s">
        <v>231</v>
      </c>
      <c r="F101" s="527" t="s">
        <v>235</v>
      </c>
      <c r="G101" s="522">
        <v>0</v>
      </c>
      <c r="H101" s="522">
        <v>0</v>
      </c>
      <c r="I101" s="522">
        <v>0</v>
      </c>
      <c r="J101" s="522">
        <v>0</v>
      </c>
      <c r="K101" s="381"/>
      <c r="L101" s="381"/>
      <c r="M101" s="381"/>
      <c r="N101" s="530"/>
    </row>
    <row r="102" ht="14.25" spans="1:14">
      <c r="A102" s="520">
        <v>98</v>
      </c>
      <c r="B102" s="523">
        <v>2010911</v>
      </c>
      <c r="C102" s="344"/>
      <c r="D102" s="344"/>
      <c r="E102" s="344" t="s">
        <v>231</v>
      </c>
      <c r="F102" s="527" t="s">
        <v>236</v>
      </c>
      <c r="G102" s="522">
        <v>0</v>
      </c>
      <c r="H102" s="522">
        <v>599.74305</v>
      </c>
      <c r="I102" s="522">
        <v>447</v>
      </c>
      <c r="J102" s="522">
        <v>0</v>
      </c>
      <c r="K102" s="381"/>
      <c r="L102" s="381"/>
      <c r="M102" s="381"/>
      <c r="N102" s="530"/>
    </row>
    <row r="103" ht="14.25" spans="1:14">
      <c r="A103" s="520">
        <v>99</v>
      </c>
      <c r="B103" s="523">
        <v>2010912</v>
      </c>
      <c r="C103" s="344"/>
      <c r="D103" s="344"/>
      <c r="E103" s="344" t="s">
        <v>231</v>
      </c>
      <c r="F103" s="527" t="s">
        <v>237</v>
      </c>
      <c r="G103" s="522">
        <v>0</v>
      </c>
      <c r="H103" s="522">
        <v>0</v>
      </c>
      <c r="I103" s="522">
        <v>0</v>
      </c>
      <c r="J103" s="522">
        <v>0</v>
      </c>
      <c r="K103" s="381"/>
      <c r="L103" s="381"/>
      <c r="M103" s="381"/>
      <c r="N103" s="530"/>
    </row>
    <row r="104" ht="14.25" spans="1:14">
      <c r="A104" s="520">
        <v>100</v>
      </c>
      <c r="B104" s="523">
        <v>2010950</v>
      </c>
      <c r="C104" s="344"/>
      <c r="D104" s="344"/>
      <c r="E104" s="344" t="s">
        <v>231</v>
      </c>
      <c r="F104" s="527" t="s">
        <v>176</v>
      </c>
      <c r="G104" s="522">
        <v>0</v>
      </c>
      <c r="H104" s="522">
        <v>0</v>
      </c>
      <c r="I104" s="522">
        <v>0</v>
      </c>
      <c r="J104" s="522">
        <v>0</v>
      </c>
      <c r="K104" s="381"/>
      <c r="L104" s="381"/>
      <c r="M104" s="381"/>
      <c r="N104" s="530"/>
    </row>
    <row r="105" ht="14.25" spans="1:14">
      <c r="A105" s="520">
        <v>101</v>
      </c>
      <c r="B105" s="523">
        <v>2010999</v>
      </c>
      <c r="C105" s="344"/>
      <c r="D105" s="344"/>
      <c r="E105" s="344" t="s">
        <v>231</v>
      </c>
      <c r="F105" s="527" t="s">
        <v>238</v>
      </c>
      <c r="G105" s="522">
        <v>64000</v>
      </c>
      <c r="H105" s="522">
        <v>34824.396071</v>
      </c>
      <c r="I105" s="522">
        <v>27822</v>
      </c>
      <c r="J105" s="522">
        <v>55979</v>
      </c>
      <c r="K105" s="381">
        <f t="shared" ref="K105:K108" si="29">I105/J105-1</f>
        <v>-0.502992193501134</v>
      </c>
      <c r="L105" s="381">
        <f t="shared" ref="L105:L109" si="30">I105/G105</f>
        <v>0.43471875</v>
      </c>
      <c r="M105" s="381">
        <f t="shared" ref="M105:M109" si="31">I105/G105-1</f>
        <v>-0.56528125</v>
      </c>
      <c r="N105" s="530"/>
    </row>
    <row r="106" ht="36" spans="1:14">
      <c r="A106" s="520">
        <v>102</v>
      </c>
      <c r="B106" s="523">
        <v>20110</v>
      </c>
      <c r="C106" s="344"/>
      <c r="D106" s="344" t="s">
        <v>163</v>
      </c>
      <c r="E106" s="344"/>
      <c r="F106" s="526" t="s">
        <v>239</v>
      </c>
      <c r="G106" s="522">
        <v>318806.2</v>
      </c>
      <c r="H106" s="522">
        <v>318806.2</v>
      </c>
      <c r="I106" s="522">
        <f>SUM(I107:I115)</f>
        <v>412531</v>
      </c>
      <c r="J106" s="522">
        <v>570592</v>
      </c>
      <c r="K106" s="381">
        <f t="shared" si="29"/>
        <v>-0.277012296001346</v>
      </c>
      <c r="L106" s="381">
        <f t="shared" si="30"/>
        <v>1.29398675433539</v>
      </c>
      <c r="M106" s="381">
        <f t="shared" si="31"/>
        <v>0.293986754335392</v>
      </c>
      <c r="N106" s="533" t="s">
        <v>240</v>
      </c>
    </row>
    <row r="107" ht="14.25" spans="1:14">
      <c r="A107" s="520">
        <v>103</v>
      </c>
      <c r="B107" s="523">
        <v>2011001</v>
      </c>
      <c r="C107" s="344"/>
      <c r="D107" s="344"/>
      <c r="E107" s="344" t="s">
        <v>241</v>
      </c>
      <c r="F107" s="527" t="s">
        <v>167</v>
      </c>
      <c r="G107" s="522">
        <v>1559</v>
      </c>
      <c r="H107" s="522">
        <v>1559</v>
      </c>
      <c r="I107" s="522">
        <v>1555</v>
      </c>
      <c r="J107" s="522">
        <v>1721</v>
      </c>
      <c r="K107" s="381">
        <f t="shared" si="29"/>
        <v>-0.0964555490993608</v>
      </c>
      <c r="L107" s="381">
        <f t="shared" si="30"/>
        <v>0.997434252726107</v>
      </c>
      <c r="M107" s="381">
        <f t="shared" si="31"/>
        <v>-0.00256574727389347</v>
      </c>
      <c r="N107" s="530"/>
    </row>
    <row r="108" ht="14.25" spans="1:14">
      <c r="A108" s="520">
        <v>104</v>
      </c>
      <c r="B108" s="523">
        <v>2011002</v>
      </c>
      <c r="C108" s="344"/>
      <c r="D108" s="344"/>
      <c r="E108" s="344" t="s">
        <v>241</v>
      </c>
      <c r="F108" s="527" t="s">
        <v>168</v>
      </c>
      <c r="G108" s="522">
        <v>688</v>
      </c>
      <c r="H108" s="522">
        <v>688</v>
      </c>
      <c r="I108" s="522">
        <v>528</v>
      </c>
      <c r="J108" s="522">
        <v>505</v>
      </c>
      <c r="K108" s="381">
        <f t="shared" si="29"/>
        <v>0.0455445544554456</v>
      </c>
      <c r="L108" s="381">
        <f t="shared" si="30"/>
        <v>0.767441860465116</v>
      </c>
      <c r="M108" s="381">
        <f t="shared" si="31"/>
        <v>-0.232558139534884</v>
      </c>
      <c r="N108" s="530"/>
    </row>
    <row r="109" ht="14.25" spans="1:14">
      <c r="A109" s="520">
        <v>105</v>
      </c>
      <c r="B109" s="523">
        <v>2011003</v>
      </c>
      <c r="C109" s="344"/>
      <c r="D109" s="344"/>
      <c r="E109" s="344" t="s">
        <v>241</v>
      </c>
      <c r="F109" s="527" t="s">
        <v>169</v>
      </c>
      <c r="G109" s="522">
        <v>136</v>
      </c>
      <c r="H109" s="522">
        <v>136</v>
      </c>
      <c r="I109" s="522">
        <v>0</v>
      </c>
      <c r="J109" s="522">
        <v>0</v>
      </c>
      <c r="K109" s="381"/>
      <c r="L109" s="381">
        <f t="shared" si="30"/>
        <v>0</v>
      </c>
      <c r="M109" s="381">
        <f t="shared" si="31"/>
        <v>-1</v>
      </c>
      <c r="N109" s="530"/>
    </row>
    <row r="110" ht="14.25" spans="1:14">
      <c r="A110" s="520">
        <v>106</v>
      </c>
      <c r="B110" s="523">
        <v>2011004</v>
      </c>
      <c r="C110" s="344"/>
      <c r="D110" s="344"/>
      <c r="E110" s="344" t="s">
        <v>241</v>
      </c>
      <c r="F110" s="527" t="s">
        <v>242</v>
      </c>
      <c r="G110" s="522">
        <v>0</v>
      </c>
      <c r="H110" s="522">
        <v>0</v>
      </c>
      <c r="I110" s="522">
        <v>0</v>
      </c>
      <c r="J110" s="522">
        <v>0</v>
      </c>
      <c r="K110" s="381"/>
      <c r="L110" s="381"/>
      <c r="M110" s="381"/>
      <c r="N110" s="530"/>
    </row>
    <row r="111" ht="14.25" spans="1:14">
      <c r="A111" s="520">
        <v>107</v>
      </c>
      <c r="B111" s="523">
        <v>2011005</v>
      </c>
      <c r="C111" s="344"/>
      <c r="D111" s="344"/>
      <c r="E111" s="344" t="s">
        <v>241</v>
      </c>
      <c r="F111" s="527" t="s">
        <v>243</v>
      </c>
      <c r="G111" s="522">
        <v>0</v>
      </c>
      <c r="H111" s="522">
        <v>0</v>
      </c>
      <c r="I111" s="522">
        <v>75</v>
      </c>
      <c r="J111" s="522">
        <v>2889</v>
      </c>
      <c r="K111" s="381">
        <f t="shared" ref="K111:K118" si="32">I111/J111-1</f>
        <v>-0.974039460020768</v>
      </c>
      <c r="L111" s="381"/>
      <c r="M111" s="381"/>
      <c r="N111" s="530"/>
    </row>
    <row r="112" spans="1:14">
      <c r="A112" s="520">
        <v>108</v>
      </c>
      <c r="B112" s="523">
        <v>2011007</v>
      </c>
      <c r="C112" s="344"/>
      <c r="D112" s="344"/>
      <c r="E112" s="344" t="s">
        <v>241</v>
      </c>
      <c r="F112" s="527" t="s">
        <v>244</v>
      </c>
      <c r="G112" s="522">
        <v>49335</v>
      </c>
      <c r="H112" s="522">
        <v>49335</v>
      </c>
      <c r="I112" s="522">
        <v>59038</v>
      </c>
      <c r="J112" s="522">
        <v>62336</v>
      </c>
      <c r="K112" s="381">
        <f t="shared" si="32"/>
        <v>-0.0529068275154004</v>
      </c>
      <c r="L112" s="381">
        <f t="shared" ref="L112:L113" si="33">I112/G112</f>
        <v>1.19667578798014</v>
      </c>
      <c r="M112" s="381">
        <f t="shared" ref="M112:M113" si="34">I112/G112-1</f>
        <v>0.196675787980136</v>
      </c>
      <c r="N112" s="533"/>
    </row>
    <row r="113" spans="1:14">
      <c r="A113" s="520">
        <v>109</v>
      </c>
      <c r="B113" s="523">
        <v>2011008</v>
      </c>
      <c r="C113" s="344"/>
      <c r="D113" s="344"/>
      <c r="E113" s="344" t="s">
        <v>241</v>
      </c>
      <c r="F113" s="527" t="s">
        <v>245</v>
      </c>
      <c r="G113" s="522">
        <v>252113.2</v>
      </c>
      <c r="H113" s="522">
        <v>252113.2</v>
      </c>
      <c r="I113" s="522">
        <v>338491</v>
      </c>
      <c r="J113" s="522">
        <v>425724</v>
      </c>
      <c r="K113" s="381">
        <f t="shared" si="32"/>
        <v>-0.204905055857786</v>
      </c>
      <c r="L113" s="381">
        <f t="shared" si="33"/>
        <v>1.3426151427216</v>
      </c>
      <c r="M113" s="381">
        <f t="shared" si="34"/>
        <v>0.342615142721603</v>
      </c>
      <c r="N113" s="533"/>
    </row>
    <row r="114" ht="14.25" spans="1:14">
      <c r="A114" s="520">
        <v>110</v>
      </c>
      <c r="B114" s="523">
        <v>2011050</v>
      </c>
      <c r="C114" s="344"/>
      <c r="D114" s="344"/>
      <c r="E114" s="344" t="s">
        <v>241</v>
      </c>
      <c r="F114" s="527" t="s">
        <v>176</v>
      </c>
      <c r="G114" s="522">
        <v>0</v>
      </c>
      <c r="H114" s="522">
        <v>0</v>
      </c>
      <c r="I114" s="522">
        <v>0</v>
      </c>
      <c r="J114" s="522">
        <v>29</v>
      </c>
      <c r="K114" s="381">
        <f t="shared" si="32"/>
        <v>-1</v>
      </c>
      <c r="L114" s="381"/>
      <c r="M114" s="381"/>
      <c r="N114" s="530"/>
    </row>
    <row r="115" ht="14.25" spans="1:14">
      <c r="A115" s="520">
        <v>111</v>
      </c>
      <c r="B115" s="523">
        <v>2011099</v>
      </c>
      <c r="C115" s="344"/>
      <c r="D115" s="344"/>
      <c r="E115" s="344" t="s">
        <v>241</v>
      </c>
      <c r="F115" s="527" t="s">
        <v>246</v>
      </c>
      <c r="G115" s="522">
        <v>14975</v>
      </c>
      <c r="H115" s="522">
        <v>14975</v>
      </c>
      <c r="I115" s="522">
        <v>12844</v>
      </c>
      <c r="J115" s="522">
        <v>77388</v>
      </c>
      <c r="K115" s="381">
        <f t="shared" si="32"/>
        <v>-0.834031115935287</v>
      </c>
      <c r="L115" s="381">
        <f>I115/G115</f>
        <v>0.857696160267112</v>
      </c>
      <c r="M115" s="381">
        <f>I115/G115-1</f>
        <v>-0.142303839732888</v>
      </c>
      <c r="N115" s="530"/>
    </row>
    <row r="116" ht="14.25" spans="1:14">
      <c r="A116" s="520">
        <v>112</v>
      </c>
      <c r="B116" s="523">
        <v>20111</v>
      </c>
      <c r="C116" s="344"/>
      <c r="D116" s="344" t="s">
        <v>163</v>
      </c>
      <c r="E116" s="344"/>
      <c r="F116" s="526" t="s">
        <v>247</v>
      </c>
      <c r="G116" s="522">
        <v>28124</v>
      </c>
      <c r="H116" s="522">
        <v>26858.0689</v>
      </c>
      <c r="I116" s="522">
        <f>SUM(I117:I124)</f>
        <v>26665</v>
      </c>
      <c r="J116" s="522">
        <v>28275</v>
      </c>
      <c r="K116" s="381">
        <f t="shared" si="32"/>
        <v>-0.0569407603890363</v>
      </c>
      <c r="L116" s="381">
        <f>I116/G116</f>
        <v>0.948122599914664</v>
      </c>
      <c r="M116" s="381">
        <f>I116/G116-1</f>
        <v>-0.0518774000853364</v>
      </c>
      <c r="N116" s="530"/>
    </row>
    <row r="117" ht="14.25" spans="1:14">
      <c r="A117" s="520">
        <v>113</v>
      </c>
      <c r="B117" s="523">
        <v>2011101</v>
      </c>
      <c r="C117" s="344"/>
      <c r="D117" s="344"/>
      <c r="E117" s="344" t="s">
        <v>248</v>
      </c>
      <c r="F117" s="527" t="s">
        <v>167</v>
      </c>
      <c r="G117" s="522">
        <v>8630</v>
      </c>
      <c r="H117" s="522">
        <v>10772.8136</v>
      </c>
      <c r="I117" s="522">
        <v>10763</v>
      </c>
      <c r="J117" s="522">
        <v>11874</v>
      </c>
      <c r="K117" s="381">
        <f t="shared" si="32"/>
        <v>-0.0935657739599124</v>
      </c>
      <c r="L117" s="381">
        <f>I117/G117</f>
        <v>1.24716106604867</v>
      </c>
      <c r="M117" s="381">
        <f>I117/G117-1</f>
        <v>0.247161066048667</v>
      </c>
      <c r="N117" s="530"/>
    </row>
    <row r="118" ht="14.25" spans="1:14">
      <c r="A118" s="520">
        <v>114</v>
      </c>
      <c r="B118" s="523">
        <v>2011102</v>
      </c>
      <c r="C118" s="344"/>
      <c r="D118" s="344"/>
      <c r="E118" s="344" t="s">
        <v>248</v>
      </c>
      <c r="F118" s="527" t="s">
        <v>168</v>
      </c>
      <c r="G118" s="522">
        <v>440</v>
      </c>
      <c r="H118" s="522">
        <v>358</v>
      </c>
      <c r="I118" s="522">
        <v>358</v>
      </c>
      <c r="J118" s="522">
        <v>336</v>
      </c>
      <c r="K118" s="381">
        <f t="shared" si="32"/>
        <v>0.0654761904761905</v>
      </c>
      <c r="L118" s="381">
        <f>I118/G118</f>
        <v>0.813636363636364</v>
      </c>
      <c r="M118" s="381">
        <f>I118/G118-1</f>
        <v>-0.186363636363636</v>
      </c>
      <c r="N118" s="530"/>
    </row>
    <row r="119" ht="14.25" spans="1:14">
      <c r="A119" s="520">
        <v>115</v>
      </c>
      <c r="B119" s="523">
        <v>2011103</v>
      </c>
      <c r="C119" s="344"/>
      <c r="D119" s="344"/>
      <c r="E119" s="344" t="s">
        <v>248</v>
      </c>
      <c r="F119" s="527" t="s">
        <v>169</v>
      </c>
      <c r="G119" s="522">
        <v>0</v>
      </c>
      <c r="H119" s="522">
        <v>0</v>
      </c>
      <c r="I119" s="522">
        <v>0</v>
      </c>
      <c r="J119" s="522">
        <v>0</v>
      </c>
      <c r="K119" s="381"/>
      <c r="L119" s="381"/>
      <c r="M119" s="381"/>
      <c r="N119" s="530"/>
    </row>
    <row r="120" ht="14.25" spans="1:14">
      <c r="A120" s="520">
        <v>116</v>
      </c>
      <c r="B120" s="523">
        <v>2011104</v>
      </c>
      <c r="C120" s="344"/>
      <c r="D120" s="344"/>
      <c r="E120" s="344" t="s">
        <v>248</v>
      </c>
      <c r="F120" s="527" t="s">
        <v>249</v>
      </c>
      <c r="G120" s="522">
        <v>7464</v>
      </c>
      <c r="H120" s="522">
        <v>3158</v>
      </c>
      <c r="I120" s="522">
        <v>3158</v>
      </c>
      <c r="J120" s="522">
        <v>4565</v>
      </c>
      <c r="K120" s="381">
        <f t="shared" ref="K120" si="35">I120/J120-1</f>
        <v>-0.308214676889376</v>
      </c>
      <c r="L120" s="381">
        <f t="shared" ref="L120" si="36">I120/G120</f>
        <v>0.423097534833869</v>
      </c>
      <c r="M120" s="381">
        <f t="shared" ref="M120" si="37">I120/G120-1</f>
        <v>-0.576902465166131</v>
      </c>
      <c r="N120" s="530"/>
    </row>
    <row r="121" ht="14.25" spans="1:14">
      <c r="A121" s="520">
        <v>117</v>
      </c>
      <c r="B121" s="523">
        <v>2011105</v>
      </c>
      <c r="C121" s="344"/>
      <c r="D121" s="344"/>
      <c r="E121" s="344" t="s">
        <v>248</v>
      </c>
      <c r="F121" s="527" t="s">
        <v>250</v>
      </c>
      <c r="G121" s="522">
        <v>0</v>
      </c>
      <c r="H121" s="522">
        <v>0</v>
      </c>
      <c r="I121" s="522">
        <v>0</v>
      </c>
      <c r="J121" s="522">
        <v>0</v>
      </c>
      <c r="K121" s="381"/>
      <c r="L121" s="381"/>
      <c r="M121" s="381"/>
      <c r="N121" s="530"/>
    </row>
    <row r="122" ht="14.25" spans="1:14">
      <c r="A122" s="520">
        <v>118</v>
      </c>
      <c r="B122" s="523">
        <v>2011106</v>
      </c>
      <c r="C122" s="344"/>
      <c r="D122" s="344"/>
      <c r="E122" s="344" t="s">
        <v>248</v>
      </c>
      <c r="F122" s="527" t="s">
        <v>251</v>
      </c>
      <c r="G122" s="522">
        <v>0</v>
      </c>
      <c r="H122" s="522">
        <v>0</v>
      </c>
      <c r="I122" s="522">
        <v>0</v>
      </c>
      <c r="J122" s="522">
        <v>0</v>
      </c>
      <c r="K122" s="381"/>
      <c r="L122" s="381"/>
      <c r="M122" s="381"/>
      <c r="N122" s="530"/>
    </row>
    <row r="123" ht="14.25" spans="1:14">
      <c r="A123" s="520">
        <v>119</v>
      </c>
      <c r="B123" s="523">
        <v>2011150</v>
      </c>
      <c r="C123" s="344"/>
      <c r="D123" s="344"/>
      <c r="E123" s="344" t="s">
        <v>248</v>
      </c>
      <c r="F123" s="527" t="s">
        <v>176</v>
      </c>
      <c r="G123" s="522">
        <v>2499</v>
      </c>
      <c r="H123" s="522">
        <v>2421</v>
      </c>
      <c r="I123" s="522">
        <v>2421</v>
      </c>
      <c r="J123" s="522">
        <v>2505</v>
      </c>
      <c r="K123" s="381">
        <f>I123/J123-1</f>
        <v>-0.0335329341317365</v>
      </c>
      <c r="L123" s="381">
        <f>I123/G123</f>
        <v>0.968787515006002</v>
      </c>
      <c r="M123" s="381">
        <f>I123/G123-1</f>
        <v>-0.0312124849939976</v>
      </c>
      <c r="N123" s="530"/>
    </row>
    <row r="124" ht="14.25" spans="1:14">
      <c r="A124" s="520">
        <v>120</v>
      </c>
      <c r="B124" s="523">
        <v>2011199</v>
      </c>
      <c r="C124" s="344"/>
      <c r="D124" s="344"/>
      <c r="E124" s="344" t="s">
        <v>248</v>
      </c>
      <c r="F124" s="527" t="s">
        <v>252</v>
      </c>
      <c r="G124" s="522">
        <v>9091</v>
      </c>
      <c r="H124" s="522">
        <v>10148.2553</v>
      </c>
      <c r="I124" s="522">
        <v>9965</v>
      </c>
      <c r="J124" s="522">
        <v>8995</v>
      </c>
      <c r="K124" s="381">
        <f>I124/J124-1</f>
        <v>0.107837687604225</v>
      </c>
      <c r="L124" s="381">
        <f>I124/G124</f>
        <v>1.09613903860961</v>
      </c>
      <c r="M124" s="381">
        <f>I124/G124-1</f>
        <v>0.0961390386096139</v>
      </c>
      <c r="N124" s="530"/>
    </row>
    <row r="125" ht="36" spans="1:14">
      <c r="A125" s="520">
        <v>121</v>
      </c>
      <c r="B125" s="523">
        <v>20113</v>
      </c>
      <c r="C125" s="344"/>
      <c r="D125" s="344" t="s">
        <v>163</v>
      </c>
      <c r="E125" s="344"/>
      <c r="F125" s="526" t="s">
        <v>253</v>
      </c>
      <c r="G125" s="522">
        <v>304552.2624</v>
      </c>
      <c r="H125" s="522">
        <v>427861.743783</v>
      </c>
      <c r="I125" s="522">
        <f>SUM(I126:I135)</f>
        <v>426589</v>
      </c>
      <c r="J125" s="522">
        <v>387027</v>
      </c>
      <c r="K125" s="381">
        <f>I125/J125-1</f>
        <v>0.102220258534934</v>
      </c>
      <c r="L125" s="381">
        <f>I125/G125</f>
        <v>1.40070868834892</v>
      </c>
      <c r="M125" s="381">
        <f>I125/G125-1</f>
        <v>0.40070868834892</v>
      </c>
      <c r="N125" s="533" t="s">
        <v>254</v>
      </c>
    </row>
    <row r="126" ht="14.25" spans="1:14">
      <c r="A126" s="520">
        <v>122</v>
      </c>
      <c r="B126" s="523">
        <v>2011301</v>
      </c>
      <c r="C126" s="344"/>
      <c r="D126" s="344"/>
      <c r="E126" s="344" t="s">
        <v>255</v>
      </c>
      <c r="F126" s="527" t="s">
        <v>167</v>
      </c>
      <c r="G126" s="522">
        <v>6496.64</v>
      </c>
      <c r="H126" s="522">
        <v>6198.039783</v>
      </c>
      <c r="I126" s="522">
        <v>6156</v>
      </c>
      <c r="J126" s="522">
        <v>12398</v>
      </c>
      <c r="K126" s="381">
        <f>I126/J126-1</f>
        <v>-0.503468301338926</v>
      </c>
      <c r="L126" s="381">
        <f>I126/G126</f>
        <v>0.947566742192887</v>
      </c>
      <c r="M126" s="381">
        <f>I126/G126-1</f>
        <v>-0.0524332578071126</v>
      </c>
      <c r="N126" s="530"/>
    </row>
    <row r="127" ht="14.25" spans="1:14">
      <c r="A127" s="520">
        <v>123</v>
      </c>
      <c r="B127" s="523">
        <v>2011302</v>
      </c>
      <c r="C127" s="344"/>
      <c r="D127" s="344"/>
      <c r="E127" s="344" t="s">
        <v>255</v>
      </c>
      <c r="F127" s="527" t="s">
        <v>168</v>
      </c>
      <c r="G127" s="522">
        <v>256</v>
      </c>
      <c r="H127" s="522">
        <v>235</v>
      </c>
      <c r="I127" s="522">
        <v>235</v>
      </c>
      <c r="J127" s="522">
        <v>1388</v>
      </c>
      <c r="K127" s="381">
        <f>I127/J127-1</f>
        <v>-0.830691642651297</v>
      </c>
      <c r="L127" s="381">
        <f>I127/G127</f>
        <v>0.91796875</v>
      </c>
      <c r="M127" s="381">
        <f>I127/G127-1</f>
        <v>-0.08203125</v>
      </c>
      <c r="N127" s="530"/>
    </row>
    <row r="128" ht="14.25" spans="1:14">
      <c r="A128" s="520">
        <v>124</v>
      </c>
      <c r="B128" s="523">
        <v>2011303</v>
      </c>
      <c r="C128" s="344"/>
      <c r="D128" s="344"/>
      <c r="E128" s="344" t="s">
        <v>255</v>
      </c>
      <c r="F128" s="527" t="s">
        <v>169</v>
      </c>
      <c r="G128" s="522">
        <v>0</v>
      </c>
      <c r="H128" s="522">
        <v>0</v>
      </c>
      <c r="I128" s="522">
        <v>0</v>
      </c>
      <c r="J128" s="522">
        <v>0</v>
      </c>
      <c r="K128" s="381"/>
      <c r="L128" s="381"/>
      <c r="M128" s="381"/>
      <c r="N128" s="530"/>
    </row>
    <row r="129" ht="14.25" spans="1:14">
      <c r="A129" s="520">
        <v>125</v>
      </c>
      <c r="B129" s="523">
        <v>2011304</v>
      </c>
      <c r="C129" s="344"/>
      <c r="D129" s="344"/>
      <c r="E129" s="344" t="s">
        <v>255</v>
      </c>
      <c r="F129" s="527" t="s">
        <v>256</v>
      </c>
      <c r="G129" s="522">
        <v>1317.64</v>
      </c>
      <c r="H129" s="522">
        <v>3497</v>
      </c>
      <c r="I129" s="522">
        <v>3335</v>
      </c>
      <c r="J129" s="522">
        <v>5947</v>
      </c>
      <c r="K129" s="381">
        <f t="shared" ref="K129:K136" si="38">I129/J129-1</f>
        <v>-0.439213048595931</v>
      </c>
      <c r="L129" s="381">
        <f t="shared" ref="L129:L133" si="39">I129/G129</f>
        <v>2.53104034485899</v>
      </c>
      <c r="M129" s="381">
        <f t="shared" ref="M129:M136" si="40">I129/G129-1</f>
        <v>1.53104034485899</v>
      </c>
      <c r="N129" s="530"/>
    </row>
    <row r="130" ht="14.25" spans="1:14">
      <c r="A130" s="520">
        <v>126</v>
      </c>
      <c r="B130" s="523">
        <v>2011305</v>
      </c>
      <c r="C130" s="344"/>
      <c r="D130" s="344"/>
      <c r="E130" s="344" t="s">
        <v>255</v>
      </c>
      <c r="F130" s="527" t="s">
        <v>257</v>
      </c>
      <c r="G130" s="522">
        <v>2200</v>
      </c>
      <c r="H130" s="522">
        <v>1876</v>
      </c>
      <c r="I130" s="522">
        <v>1876</v>
      </c>
      <c r="J130" s="522">
        <v>1607</v>
      </c>
      <c r="K130" s="381">
        <f t="shared" si="38"/>
        <v>0.167392657125078</v>
      </c>
      <c r="L130" s="381">
        <f t="shared" si="39"/>
        <v>0.852727272727273</v>
      </c>
      <c r="M130" s="381">
        <f t="shared" si="40"/>
        <v>-0.147272727272727</v>
      </c>
      <c r="N130" s="530"/>
    </row>
    <row r="131" ht="14.25" spans="1:14">
      <c r="A131" s="520">
        <v>127</v>
      </c>
      <c r="B131" s="523">
        <v>2011306</v>
      </c>
      <c r="C131" s="344"/>
      <c r="D131" s="344"/>
      <c r="E131" s="344" t="s">
        <v>255</v>
      </c>
      <c r="F131" s="527" t="s">
        <v>258</v>
      </c>
      <c r="G131" s="522">
        <v>114</v>
      </c>
      <c r="H131" s="522">
        <v>108</v>
      </c>
      <c r="I131" s="522">
        <v>108</v>
      </c>
      <c r="J131" s="522">
        <v>70</v>
      </c>
      <c r="K131" s="381">
        <f t="shared" si="38"/>
        <v>0.542857142857143</v>
      </c>
      <c r="L131" s="381">
        <f t="shared" si="39"/>
        <v>0.947368421052632</v>
      </c>
      <c r="M131" s="381">
        <f t="shared" si="40"/>
        <v>-0.0526315789473685</v>
      </c>
      <c r="N131" s="530"/>
    </row>
    <row r="132" ht="14.25" spans="1:14">
      <c r="A132" s="520">
        <v>128</v>
      </c>
      <c r="B132" s="523">
        <v>2011307</v>
      </c>
      <c r="C132" s="344"/>
      <c r="D132" s="344"/>
      <c r="E132" s="344" t="s">
        <v>255</v>
      </c>
      <c r="F132" s="527" t="s">
        <v>259</v>
      </c>
      <c r="G132" s="522">
        <v>1890.16</v>
      </c>
      <c r="H132" s="522">
        <v>1879.1</v>
      </c>
      <c r="I132" s="522">
        <v>1850</v>
      </c>
      <c r="J132" s="522">
        <v>1596</v>
      </c>
      <c r="K132" s="381">
        <f t="shared" si="38"/>
        <v>0.159147869674185</v>
      </c>
      <c r="L132" s="381">
        <f t="shared" si="39"/>
        <v>0.978753121428874</v>
      </c>
      <c r="M132" s="381">
        <f t="shared" si="40"/>
        <v>-0.0212468785711263</v>
      </c>
      <c r="N132" s="530"/>
    </row>
    <row r="133" ht="14.25" spans="1:14">
      <c r="A133" s="520">
        <v>129</v>
      </c>
      <c r="B133" s="523">
        <v>2011308</v>
      </c>
      <c r="C133" s="344"/>
      <c r="D133" s="344"/>
      <c r="E133" s="344" t="s">
        <v>255</v>
      </c>
      <c r="F133" s="527" t="s">
        <v>260</v>
      </c>
      <c r="G133" s="522">
        <v>4069.7824</v>
      </c>
      <c r="H133" s="522">
        <v>3829</v>
      </c>
      <c r="I133" s="522">
        <v>3029</v>
      </c>
      <c r="J133" s="522">
        <v>3715</v>
      </c>
      <c r="K133" s="381">
        <f t="shared" si="38"/>
        <v>-0.184656796769852</v>
      </c>
      <c r="L133" s="381">
        <f t="shared" si="39"/>
        <v>0.744265835932653</v>
      </c>
      <c r="M133" s="381">
        <f t="shared" si="40"/>
        <v>-0.255734164067347</v>
      </c>
      <c r="N133" s="530"/>
    </row>
    <row r="134" ht="14.25" spans="1:14">
      <c r="A134" s="520">
        <v>130</v>
      </c>
      <c r="B134" s="523">
        <v>2011350</v>
      </c>
      <c r="C134" s="344"/>
      <c r="D134" s="344"/>
      <c r="E134" s="344" t="s">
        <v>255</v>
      </c>
      <c r="F134" s="527" t="s">
        <v>176</v>
      </c>
      <c r="G134" s="522">
        <v>910.62</v>
      </c>
      <c r="H134" s="522">
        <v>740</v>
      </c>
      <c r="I134" s="522">
        <v>740</v>
      </c>
      <c r="J134" s="522">
        <v>1653</v>
      </c>
      <c r="K134" s="381">
        <f t="shared" si="38"/>
        <v>-0.55232909860859</v>
      </c>
      <c r="L134" s="381">
        <f t="shared" ref="L134:L136" si="41">I134/G134</f>
        <v>0.812633151039951</v>
      </c>
      <c r="M134" s="381">
        <f t="shared" si="40"/>
        <v>-0.187366848960049</v>
      </c>
      <c r="N134" s="530"/>
    </row>
    <row r="135" spans="1:14">
      <c r="A135" s="520">
        <v>131</v>
      </c>
      <c r="B135" s="523">
        <v>2011399</v>
      </c>
      <c r="C135" s="344"/>
      <c r="D135" s="344"/>
      <c r="E135" s="344" t="s">
        <v>255</v>
      </c>
      <c r="F135" s="527" t="s">
        <v>261</v>
      </c>
      <c r="G135" s="522">
        <v>287297.42</v>
      </c>
      <c r="H135" s="522">
        <v>409499.604</v>
      </c>
      <c r="I135" s="522">
        <v>409260</v>
      </c>
      <c r="J135" s="522">
        <v>358653</v>
      </c>
      <c r="K135" s="381">
        <f t="shared" si="38"/>
        <v>0.141102960242909</v>
      </c>
      <c r="L135" s="381">
        <f t="shared" si="41"/>
        <v>1.42451679517345</v>
      </c>
      <c r="M135" s="381">
        <f t="shared" si="40"/>
        <v>0.424516795173448</v>
      </c>
      <c r="N135" s="533"/>
    </row>
    <row r="136" ht="14.25" spans="1:14">
      <c r="A136" s="520">
        <v>132</v>
      </c>
      <c r="B136" s="523">
        <v>20114</v>
      </c>
      <c r="C136" s="344"/>
      <c r="D136" s="344" t="s">
        <v>163</v>
      </c>
      <c r="E136" s="344"/>
      <c r="F136" s="526" t="s">
        <v>262</v>
      </c>
      <c r="G136" s="522">
        <v>56365.56</v>
      </c>
      <c r="H136" s="522">
        <v>52068.6</v>
      </c>
      <c r="I136" s="522">
        <f>SUM(I137:I148)</f>
        <v>51315</v>
      </c>
      <c r="J136" s="522">
        <v>86105</v>
      </c>
      <c r="K136" s="381">
        <f t="shared" si="38"/>
        <v>-0.404041577144184</v>
      </c>
      <c r="L136" s="381">
        <f t="shared" si="41"/>
        <v>0.910396348408496</v>
      </c>
      <c r="M136" s="381">
        <f t="shared" si="40"/>
        <v>-0.0896036515915037</v>
      </c>
      <c r="N136" s="530"/>
    </row>
    <row r="137" ht="14.25" spans="1:14">
      <c r="A137" s="520">
        <v>133</v>
      </c>
      <c r="B137" s="523">
        <v>2011401</v>
      </c>
      <c r="C137" s="344"/>
      <c r="D137" s="344"/>
      <c r="E137" s="344" t="s">
        <v>263</v>
      </c>
      <c r="F137" s="527" t="s">
        <v>167</v>
      </c>
      <c r="G137" s="522">
        <v>0</v>
      </c>
      <c r="H137" s="522">
        <v>0</v>
      </c>
      <c r="I137" s="522">
        <v>0</v>
      </c>
      <c r="J137" s="522">
        <v>0</v>
      </c>
      <c r="K137" s="381"/>
      <c r="L137" s="381"/>
      <c r="M137" s="381"/>
      <c r="N137" s="530"/>
    </row>
    <row r="138" ht="14.25" spans="1:14">
      <c r="A138" s="520">
        <v>134</v>
      </c>
      <c r="B138" s="523">
        <v>2011402</v>
      </c>
      <c r="C138" s="344"/>
      <c r="D138" s="344"/>
      <c r="E138" s="344" t="s">
        <v>263</v>
      </c>
      <c r="F138" s="527" t="s">
        <v>168</v>
      </c>
      <c r="G138" s="522">
        <v>0</v>
      </c>
      <c r="H138" s="522">
        <v>0</v>
      </c>
      <c r="I138" s="522">
        <v>0</v>
      </c>
      <c r="J138" s="522">
        <v>0</v>
      </c>
      <c r="K138" s="381"/>
      <c r="L138" s="381"/>
      <c r="M138" s="381"/>
      <c r="N138" s="530"/>
    </row>
    <row r="139" ht="14.25" spans="1:14">
      <c r="A139" s="520">
        <v>135</v>
      </c>
      <c r="B139" s="523">
        <v>2011403</v>
      </c>
      <c r="C139" s="344"/>
      <c r="D139" s="344"/>
      <c r="E139" s="344" t="s">
        <v>263</v>
      </c>
      <c r="F139" s="527" t="s">
        <v>169</v>
      </c>
      <c r="G139" s="522">
        <v>0</v>
      </c>
      <c r="H139" s="522">
        <v>0</v>
      </c>
      <c r="I139" s="522">
        <v>0</v>
      </c>
      <c r="J139" s="522">
        <v>0</v>
      </c>
      <c r="K139" s="381"/>
      <c r="L139" s="381"/>
      <c r="M139" s="381"/>
      <c r="N139" s="530"/>
    </row>
    <row r="140" ht="14.25" spans="1:14">
      <c r="A140" s="520">
        <v>136</v>
      </c>
      <c r="B140" s="523">
        <v>2011404</v>
      </c>
      <c r="C140" s="344"/>
      <c r="D140" s="344"/>
      <c r="E140" s="344" t="s">
        <v>263</v>
      </c>
      <c r="F140" s="527" t="s">
        <v>264</v>
      </c>
      <c r="G140" s="522">
        <v>0</v>
      </c>
      <c r="H140" s="522">
        <v>0</v>
      </c>
      <c r="I140" s="522">
        <v>0</v>
      </c>
      <c r="J140" s="522">
        <v>0</v>
      </c>
      <c r="K140" s="381"/>
      <c r="L140" s="381"/>
      <c r="M140" s="381"/>
      <c r="N140" s="530"/>
    </row>
    <row r="141" ht="14.25" spans="1:14">
      <c r="A141" s="520">
        <v>137</v>
      </c>
      <c r="B141" s="523">
        <v>2011405</v>
      </c>
      <c r="C141" s="344"/>
      <c r="D141" s="344"/>
      <c r="E141" s="344" t="s">
        <v>263</v>
      </c>
      <c r="F141" s="527" t="s">
        <v>265</v>
      </c>
      <c r="G141" s="522">
        <v>0</v>
      </c>
      <c r="H141" s="522">
        <v>0</v>
      </c>
      <c r="I141" s="522">
        <v>0</v>
      </c>
      <c r="J141" s="522">
        <v>0</v>
      </c>
      <c r="K141" s="381"/>
      <c r="L141" s="381"/>
      <c r="M141" s="381"/>
      <c r="N141" s="530"/>
    </row>
    <row r="142" ht="14.25" spans="1:14">
      <c r="A142" s="520">
        <v>138</v>
      </c>
      <c r="B142" s="523">
        <v>2011406</v>
      </c>
      <c r="C142" s="344"/>
      <c r="D142" s="344"/>
      <c r="E142" s="344" t="s">
        <v>263</v>
      </c>
      <c r="F142" s="527" t="s">
        <v>266</v>
      </c>
      <c r="G142" s="522">
        <v>0</v>
      </c>
      <c r="H142" s="522">
        <v>0</v>
      </c>
      <c r="I142" s="522">
        <v>0</v>
      </c>
      <c r="J142" s="522">
        <v>38</v>
      </c>
      <c r="K142" s="381">
        <f t="shared" ref="K142" si="42">I142/J142-1</f>
        <v>-1</v>
      </c>
      <c r="L142" s="381"/>
      <c r="M142" s="381"/>
      <c r="N142" s="530"/>
    </row>
    <row r="143" ht="14.25" spans="1:14">
      <c r="A143" s="520">
        <v>139</v>
      </c>
      <c r="B143" s="523">
        <v>2011408</v>
      </c>
      <c r="C143" s="344"/>
      <c r="D143" s="344"/>
      <c r="E143" s="344" t="s">
        <v>263</v>
      </c>
      <c r="F143" s="527" t="s">
        <v>267</v>
      </c>
      <c r="G143" s="522">
        <v>0</v>
      </c>
      <c r="H143" s="522">
        <v>0</v>
      </c>
      <c r="I143" s="522">
        <v>0</v>
      </c>
      <c r="J143" s="522">
        <v>0</v>
      </c>
      <c r="K143" s="381"/>
      <c r="L143" s="381"/>
      <c r="M143" s="381"/>
      <c r="N143" s="530"/>
    </row>
    <row r="144" ht="14.25" spans="1:14">
      <c r="A144" s="520">
        <v>140</v>
      </c>
      <c r="B144" s="523">
        <v>2011409</v>
      </c>
      <c r="C144" s="344"/>
      <c r="D144" s="344"/>
      <c r="E144" s="344" t="s">
        <v>263</v>
      </c>
      <c r="F144" s="527" t="s">
        <v>268</v>
      </c>
      <c r="G144" s="522">
        <v>54609.66</v>
      </c>
      <c r="H144" s="522">
        <v>49218.6</v>
      </c>
      <c r="I144" s="522">
        <v>48975</v>
      </c>
      <c r="J144" s="522">
        <v>79017</v>
      </c>
      <c r="K144" s="381">
        <f>I144/J144-1</f>
        <v>-0.380196666540112</v>
      </c>
      <c r="L144" s="381">
        <f>I144/G144</f>
        <v>0.896819353938479</v>
      </c>
      <c r="M144" s="381">
        <f t="shared" ref="M144" si="43">I144/G144-1</f>
        <v>-0.103180646061521</v>
      </c>
      <c r="N144" s="530"/>
    </row>
    <row r="145" ht="14.25" spans="1:14">
      <c r="A145" s="520">
        <v>141</v>
      </c>
      <c r="B145" s="523">
        <v>2011410</v>
      </c>
      <c r="C145" s="344"/>
      <c r="D145" s="344"/>
      <c r="E145" s="344" t="s">
        <v>263</v>
      </c>
      <c r="F145" s="527" t="s">
        <v>269</v>
      </c>
      <c r="G145" s="522">
        <v>0</v>
      </c>
      <c r="H145" s="522">
        <v>0</v>
      </c>
      <c r="I145" s="522">
        <v>0</v>
      </c>
      <c r="J145" s="522">
        <v>0</v>
      </c>
      <c r="K145" s="381"/>
      <c r="L145" s="381"/>
      <c r="M145" s="381"/>
      <c r="N145" s="530"/>
    </row>
    <row r="146" ht="14.25" spans="1:14">
      <c r="A146" s="520">
        <v>142</v>
      </c>
      <c r="B146" s="523">
        <v>2011411</v>
      </c>
      <c r="C146" s="344"/>
      <c r="D146" s="344"/>
      <c r="E146" s="344" t="s">
        <v>263</v>
      </c>
      <c r="F146" s="527" t="s">
        <v>270</v>
      </c>
      <c r="G146" s="522">
        <v>0</v>
      </c>
      <c r="H146" s="522">
        <v>0</v>
      </c>
      <c r="I146" s="522">
        <v>0</v>
      </c>
      <c r="J146" s="522">
        <v>0</v>
      </c>
      <c r="K146" s="381"/>
      <c r="L146" s="381"/>
      <c r="M146" s="381"/>
      <c r="N146" s="530"/>
    </row>
    <row r="147" ht="14.25" spans="1:14">
      <c r="A147" s="520">
        <v>143</v>
      </c>
      <c r="B147" s="523">
        <v>2011450</v>
      </c>
      <c r="C147" s="344"/>
      <c r="D147" s="344"/>
      <c r="E147" s="344" t="s">
        <v>263</v>
      </c>
      <c r="F147" s="527" t="s">
        <v>176</v>
      </c>
      <c r="G147" s="522">
        <v>622.9</v>
      </c>
      <c r="H147" s="522">
        <v>572</v>
      </c>
      <c r="I147" s="522">
        <v>572</v>
      </c>
      <c r="J147" s="522">
        <v>156</v>
      </c>
      <c r="K147" s="381">
        <f>I147/J147-1</f>
        <v>2.66666666666667</v>
      </c>
      <c r="L147" s="381">
        <f>I147/G147</f>
        <v>0.918285439075293</v>
      </c>
      <c r="M147" s="381">
        <f>I147/G147-1</f>
        <v>-0.081714560924707</v>
      </c>
      <c r="N147" s="530"/>
    </row>
    <row r="148" ht="14.25" spans="1:14">
      <c r="A148" s="520">
        <v>144</v>
      </c>
      <c r="B148" s="523">
        <v>2011499</v>
      </c>
      <c r="C148" s="344"/>
      <c r="D148" s="344"/>
      <c r="E148" s="344" t="s">
        <v>263</v>
      </c>
      <c r="F148" s="527" t="s">
        <v>271</v>
      </c>
      <c r="G148" s="522">
        <v>1133</v>
      </c>
      <c r="H148" s="522">
        <v>2278</v>
      </c>
      <c r="I148" s="522">
        <v>1768</v>
      </c>
      <c r="J148" s="522">
        <v>6894</v>
      </c>
      <c r="K148" s="381">
        <f>I148/J148-1</f>
        <v>-0.743545111691326</v>
      </c>
      <c r="L148" s="381">
        <f>I148/G148</f>
        <v>1.56045895851721</v>
      </c>
      <c r="M148" s="381">
        <f>I148/G148-1</f>
        <v>0.560458958517211</v>
      </c>
      <c r="N148" s="530"/>
    </row>
    <row r="149" ht="14.25" spans="1:14">
      <c r="A149" s="520">
        <v>145</v>
      </c>
      <c r="B149" s="523">
        <v>20123</v>
      </c>
      <c r="C149" s="344"/>
      <c r="D149" s="344" t="s">
        <v>163</v>
      </c>
      <c r="E149" s="344"/>
      <c r="F149" s="526" t="s">
        <v>272</v>
      </c>
      <c r="G149" s="522">
        <v>60.5</v>
      </c>
      <c r="H149" s="522">
        <v>69</v>
      </c>
      <c r="I149" s="522">
        <f>SUM(I150:I155)</f>
        <v>69</v>
      </c>
      <c r="J149" s="522">
        <v>327</v>
      </c>
      <c r="K149" s="381">
        <f>I149/J149-1</f>
        <v>-0.788990825688073</v>
      </c>
      <c r="L149" s="381">
        <f>I149/G149</f>
        <v>1.1404958677686</v>
      </c>
      <c r="M149" s="381">
        <f>I149/G149-1</f>
        <v>0.140495867768595</v>
      </c>
      <c r="N149" s="530"/>
    </row>
    <row r="150" ht="14.25" spans="1:14">
      <c r="A150" s="520">
        <v>146</v>
      </c>
      <c r="B150" s="523">
        <v>2012301</v>
      </c>
      <c r="C150" s="344"/>
      <c r="D150" s="344"/>
      <c r="E150" s="344" t="s">
        <v>273</v>
      </c>
      <c r="F150" s="527" t="s">
        <v>167</v>
      </c>
      <c r="G150" s="522">
        <v>0</v>
      </c>
      <c r="H150" s="522">
        <v>0</v>
      </c>
      <c r="I150" s="522">
        <v>0</v>
      </c>
      <c r="J150" s="522">
        <v>271</v>
      </c>
      <c r="K150" s="381">
        <f>I150/J150-1</f>
        <v>-1</v>
      </c>
      <c r="L150" s="381"/>
      <c r="M150" s="381"/>
      <c r="N150" s="530"/>
    </row>
    <row r="151" ht="14.25" spans="1:14">
      <c r="A151" s="520">
        <v>147</v>
      </c>
      <c r="B151" s="523">
        <v>2012302</v>
      </c>
      <c r="C151" s="344"/>
      <c r="D151" s="344"/>
      <c r="E151" s="344" t="s">
        <v>273</v>
      </c>
      <c r="F151" s="527" t="s">
        <v>168</v>
      </c>
      <c r="G151" s="522">
        <v>60.5</v>
      </c>
      <c r="H151" s="522">
        <v>59</v>
      </c>
      <c r="I151" s="522">
        <v>59</v>
      </c>
      <c r="J151" s="522">
        <v>54</v>
      </c>
      <c r="K151" s="381">
        <f>I151/J151-1</f>
        <v>0.0925925925925926</v>
      </c>
      <c r="L151" s="381">
        <f>I151/G151</f>
        <v>0.975206611570248</v>
      </c>
      <c r="M151" s="381">
        <f>I151/G151-1</f>
        <v>-0.0247933884297521</v>
      </c>
      <c r="N151" s="530"/>
    </row>
    <row r="152" ht="14.25" spans="1:14">
      <c r="A152" s="520">
        <v>148</v>
      </c>
      <c r="B152" s="523">
        <v>2012303</v>
      </c>
      <c r="C152" s="344"/>
      <c r="D152" s="344"/>
      <c r="E152" s="344" t="s">
        <v>273</v>
      </c>
      <c r="F152" s="527" t="s">
        <v>169</v>
      </c>
      <c r="G152" s="522">
        <v>0</v>
      </c>
      <c r="H152" s="522">
        <v>0</v>
      </c>
      <c r="I152" s="522">
        <v>0</v>
      </c>
      <c r="J152" s="522">
        <v>0</v>
      </c>
      <c r="K152" s="381"/>
      <c r="L152" s="381"/>
      <c r="M152" s="381"/>
      <c r="N152" s="530"/>
    </row>
    <row r="153" ht="14.25" spans="1:14">
      <c r="A153" s="520">
        <v>149</v>
      </c>
      <c r="B153" s="523">
        <v>2012304</v>
      </c>
      <c r="C153" s="344"/>
      <c r="D153" s="344"/>
      <c r="E153" s="344" t="s">
        <v>273</v>
      </c>
      <c r="F153" s="527" t="s">
        <v>274</v>
      </c>
      <c r="G153" s="522">
        <v>0</v>
      </c>
      <c r="H153" s="522">
        <v>0</v>
      </c>
      <c r="I153" s="522">
        <v>0</v>
      </c>
      <c r="J153" s="522">
        <v>0</v>
      </c>
      <c r="K153" s="381"/>
      <c r="L153" s="381"/>
      <c r="M153" s="381"/>
      <c r="N153" s="530"/>
    </row>
    <row r="154" ht="14.25" spans="1:14">
      <c r="A154" s="520">
        <v>150</v>
      </c>
      <c r="B154" s="523">
        <v>2012350</v>
      </c>
      <c r="C154" s="344"/>
      <c r="D154" s="344"/>
      <c r="E154" s="344" t="s">
        <v>273</v>
      </c>
      <c r="F154" s="527" t="s">
        <v>176</v>
      </c>
      <c r="G154" s="522">
        <v>0</v>
      </c>
      <c r="H154" s="522">
        <v>0</v>
      </c>
      <c r="I154" s="522">
        <v>0</v>
      </c>
      <c r="J154" s="522">
        <v>0</v>
      </c>
      <c r="K154" s="381"/>
      <c r="L154" s="381"/>
      <c r="M154" s="381"/>
      <c r="N154" s="530"/>
    </row>
    <row r="155" ht="14.25" spans="1:14">
      <c r="A155" s="520">
        <v>151</v>
      </c>
      <c r="B155" s="523">
        <v>2012399</v>
      </c>
      <c r="C155" s="344"/>
      <c r="D155" s="344"/>
      <c r="E155" s="344" t="s">
        <v>273</v>
      </c>
      <c r="F155" s="527" t="s">
        <v>275</v>
      </c>
      <c r="G155" s="522">
        <v>0</v>
      </c>
      <c r="H155" s="522">
        <v>10</v>
      </c>
      <c r="I155" s="522">
        <v>10</v>
      </c>
      <c r="J155" s="522">
        <v>2</v>
      </c>
      <c r="K155" s="381">
        <f t="shared" ref="K155:K157" si="44">I155/J155-1</f>
        <v>4</v>
      </c>
      <c r="L155" s="381"/>
      <c r="M155" s="381"/>
      <c r="N155" s="530"/>
    </row>
    <row r="156" ht="14.25" spans="1:14">
      <c r="A156" s="520">
        <v>152</v>
      </c>
      <c r="B156" s="523">
        <v>20125</v>
      </c>
      <c r="C156" s="344"/>
      <c r="D156" s="344" t="s">
        <v>163</v>
      </c>
      <c r="E156" s="344"/>
      <c r="F156" s="526" t="s">
        <v>276</v>
      </c>
      <c r="G156" s="522">
        <v>8714.02</v>
      </c>
      <c r="H156" s="522">
        <v>8732.47</v>
      </c>
      <c r="I156" s="522">
        <f>SUM(I157:I163)</f>
        <v>8248</v>
      </c>
      <c r="J156" s="522">
        <v>6355</v>
      </c>
      <c r="K156" s="381">
        <f t="shared" si="44"/>
        <v>0.297875688434304</v>
      </c>
      <c r="L156" s="381">
        <f>I156/G156</f>
        <v>0.946520664400587</v>
      </c>
      <c r="M156" s="381">
        <f t="shared" ref="M156:M157" si="45">I156/G156-1</f>
        <v>-0.0534793355994134</v>
      </c>
      <c r="N156" s="530"/>
    </row>
    <row r="157" ht="14.25" spans="1:14">
      <c r="A157" s="520">
        <v>153</v>
      </c>
      <c r="B157" s="523">
        <v>2012501</v>
      </c>
      <c r="C157" s="344"/>
      <c r="D157" s="344"/>
      <c r="E157" s="344" t="s">
        <v>277</v>
      </c>
      <c r="F157" s="527" t="s">
        <v>167</v>
      </c>
      <c r="G157" s="522">
        <v>2003.56</v>
      </c>
      <c r="H157" s="522">
        <v>2266</v>
      </c>
      <c r="I157" s="522">
        <v>2266</v>
      </c>
      <c r="J157" s="522">
        <v>1195</v>
      </c>
      <c r="K157" s="381">
        <f t="shared" si="44"/>
        <v>0.896234309623431</v>
      </c>
      <c r="L157" s="381">
        <f>I157/G157</f>
        <v>1.13098684341871</v>
      </c>
      <c r="M157" s="381">
        <f t="shared" si="45"/>
        <v>0.130986843418715</v>
      </c>
      <c r="N157" s="530"/>
    </row>
    <row r="158" ht="14.25" spans="1:14">
      <c r="A158" s="520">
        <v>154</v>
      </c>
      <c r="B158" s="523">
        <v>2012502</v>
      </c>
      <c r="C158" s="344"/>
      <c r="D158" s="344"/>
      <c r="E158" s="344" t="s">
        <v>277</v>
      </c>
      <c r="F158" s="527" t="s">
        <v>168</v>
      </c>
      <c r="G158" s="522">
        <v>0</v>
      </c>
      <c r="H158" s="522">
        <v>0</v>
      </c>
      <c r="I158" s="522">
        <v>0</v>
      </c>
      <c r="J158" s="522">
        <v>0</v>
      </c>
      <c r="K158" s="381"/>
      <c r="L158" s="381"/>
      <c r="M158" s="381"/>
      <c r="N158" s="530"/>
    </row>
    <row r="159" ht="14.25" spans="1:14">
      <c r="A159" s="520">
        <v>155</v>
      </c>
      <c r="B159" s="523">
        <v>2012503</v>
      </c>
      <c r="C159" s="344"/>
      <c r="D159" s="344"/>
      <c r="E159" s="344" t="s">
        <v>277</v>
      </c>
      <c r="F159" s="527" t="s">
        <v>169</v>
      </c>
      <c r="G159" s="522">
        <v>0</v>
      </c>
      <c r="H159" s="522">
        <v>0</v>
      </c>
      <c r="I159" s="522">
        <v>0</v>
      </c>
      <c r="J159" s="522">
        <v>0</v>
      </c>
      <c r="K159" s="381"/>
      <c r="L159" s="381"/>
      <c r="M159" s="381"/>
      <c r="N159" s="530"/>
    </row>
    <row r="160" ht="14.25" spans="1:14">
      <c r="A160" s="520">
        <v>156</v>
      </c>
      <c r="B160" s="523">
        <v>2012504</v>
      </c>
      <c r="C160" s="344"/>
      <c r="D160" s="344"/>
      <c r="E160" s="344" t="s">
        <v>277</v>
      </c>
      <c r="F160" s="527" t="s">
        <v>278</v>
      </c>
      <c r="G160" s="522">
        <v>2414.39</v>
      </c>
      <c r="H160" s="522">
        <v>2443.47</v>
      </c>
      <c r="I160" s="522">
        <v>1959</v>
      </c>
      <c r="J160" s="522">
        <v>0</v>
      </c>
      <c r="K160" s="381"/>
      <c r="L160" s="381">
        <f>I160/G160</f>
        <v>0.811385070349032</v>
      </c>
      <c r="M160" s="381">
        <f>I160/G160-1</f>
        <v>-0.188614929650968</v>
      </c>
      <c r="N160" s="530"/>
    </row>
    <row r="161" ht="14.25" spans="1:14">
      <c r="A161" s="520">
        <v>157</v>
      </c>
      <c r="B161" s="523">
        <v>2012505</v>
      </c>
      <c r="C161" s="344"/>
      <c r="D161" s="344"/>
      <c r="E161" s="344" t="s">
        <v>277</v>
      </c>
      <c r="F161" s="527" t="s">
        <v>279</v>
      </c>
      <c r="G161" s="522">
        <v>1525.67</v>
      </c>
      <c r="H161" s="522">
        <v>1119</v>
      </c>
      <c r="I161" s="522">
        <v>1119</v>
      </c>
      <c r="J161" s="522">
        <v>2189</v>
      </c>
      <c r="K161" s="381">
        <f t="shared" ref="K161" si="46">I161/J161-1</f>
        <v>-0.488807674737323</v>
      </c>
      <c r="L161" s="381">
        <f>I161/G161</f>
        <v>0.733448255520525</v>
      </c>
      <c r="M161" s="381">
        <f>I161/G161-1</f>
        <v>-0.266551744479475</v>
      </c>
      <c r="N161" s="530"/>
    </row>
    <row r="162" ht="14.25" spans="1:14">
      <c r="A162" s="520">
        <v>158</v>
      </c>
      <c r="B162" s="523">
        <v>2012550</v>
      </c>
      <c r="C162" s="344"/>
      <c r="D162" s="344"/>
      <c r="E162" s="344" t="s">
        <v>277</v>
      </c>
      <c r="F162" s="527" t="s">
        <v>176</v>
      </c>
      <c r="G162" s="522">
        <v>0</v>
      </c>
      <c r="H162" s="522">
        <v>0</v>
      </c>
      <c r="I162" s="522">
        <v>0</v>
      </c>
      <c r="J162" s="522">
        <v>0</v>
      </c>
      <c r="K162" s="381"/>
      <c r="L162" s="381"/>
      <c r="M162" s="381"/>
      <c r="N162" s="530"/>
    </row>
    <row r="163" ht="14.25" spans="1:14">
      <c r="A163" s="520">
        <v>159</v>
      </c>
      <c r="B163" s="523">
        <v>2012599</v>
      </c>
      <c r="C163" s="344"/>
      <c r="D163" s="344"/>
      <c r="E163" s="344" t="s">
        <v>277</v>
      </c>
      <c r="F163" s="527" t="s">
        <v>280</v>
      </c>
      <c r="G163" s="522">
        <v>2770.4</v>
      </c>
      <c r="H163" s="522">
        <v>2904</v>
      </c>
      <c r="I163" s="522">
        <v>2904</v>
      </c>
      <c r="J163" s="522">
        <v>2971</v>
      </c>
      <c r="K163" s="381">
        <f>I163/J163-1</f>
        <v>-0.0225513295186806</v>
      </c>
      <c r="L163" s="381">
        <f>I163/G163</f>
        <v>1.04822408316489</v>
      </c>
      <c r="M163" s="381">
        <f t="shared" ref="M163:M165" si="47">I163/G163-1</f>
        <v>0.0482240831648859</v>
      </c>
      <c r="N163" s="530"/>
    </row>
    <row r="164" ht="48" spans="1:14">
      <c r="A164" s="520">
        <v>160</v>
      </c>
      <c r="B164" s="523">
        <v>20126</v>
      </c>
      <c r="C164" s="344"/>
      <c r="D164" s="344" t="s">
        <v>163</v>
      </c>
      <c r="E164" s="344"/>
      <c r="F164" s="526" t="s">
        <v>281</v>
      </c>
      <c r="G164" s="522">
        <v>3400.11</v>
      </c>
      <c r="H164" s="522">
        <v>4604.985061</v>
      </c>
      <c r="I164" s="522">
        <f>SUM(I165:I169)</f>
        <v>4448</v>
      </c>
      <c r="J164" s="522">
        <v>4200</v>
      </c>
      <c r="K164" s="381">
        <f>I164/J164-1</f>
        <v>0.059047619047619</v>
      </c>
      <c r="L164" s="381">
        <f>I164/G164</f>
        <v>1.30819297022743</v>
      </c>
      <c r="M164" s="381">
        <f t="shared" si="47"/>
        <v>0.308192970227434</v>
      </c>
      <c r="N164" s="533" t="s">
        <v>282</v>
      </c>
    </row>
    <row r="165" ht="14.25" spans="1:14">
      <c r="A165" s="520">
        <v>161</v>
      </c>
      <c r="B165" s="523">
        <v>2012601</v>
      </c>
      <c r="C165" s="344"/>
      <c r="D165" s="344"/>
      <c r="E165" s="344" t="s">
        <v>283</v>
      </c>
      <c r="F165" s="527" t="s">
        <v>167</v>
      </c>
      <c r="G165" s="522">
        <v>1023.02</v>
      </c>
      <c r="H165" s="522">
        <v>989</v>
      </c>
      <c r="I165" s="522">
        <v>989</v>
      </c>
      <c r="J165" s="522">
        <v>1249</v>
      </c>
      <c r="K165" s="381">
        <f>I165/J165-1</f>
        <v>-0.208166533226581</v>
      </c>
      <c r="L165" s="381">
        <f>I165/G165</f>
        <v>0.966745518171688</v>
      </c>
      <c r="M165" s="381">
        <f t="shared" si="47"/>
        <v>-0.0332544818283123</v>
      </c>
      <c r="N165" s="530"/>
    </row>
    <row r="166" ht="14.25" spans="1:14">
      <c r="A166" s="520">
        <v>162</v>
      </c>
      <c r="B166" s="523">
        <v>2012602</v>
      </c>
      <c r="C166" s="344"/>
      <c r="D166" s="344"/>
      <c r="E166" s="344" t="s">
        <v>283</v>
      </c>
      <c r="F166" s="527" t="s">
        <v>168</v>
      </c>
      <c r="G166" s="522">
        <v>0</v>
      </c>
      <c r="H166" s="522">
        <v>0</v>
      </c>
      <c r="I166" s="522">
        <v>0</v>
      </c>
      <c r="J166" s="522">
        <v>0</v>
      </c>
      <c r="K166" s="381"/>
      <c r="L166" s="381"/>
      <c r="M166" s="381"/>
      <c r="N166" s="530"/>
    </row>
    <row r="167" ht="14.25" spans="1:14">
      <c r="A167" s="520">
        <v>163</v>
      </c>
      <c r="B167" s="523">
        <v>2012603</v>
      </c>
      <c r="C167" s="344"/>
      <c r="D167" s="344"/>
      <c r="E167" s="344" t="s">
        <v>283</v>
      </c>
      <c r="F167" s="527" t="s">
        <v>169</v>
      </c>
      <c r="G167" s="522">
        <v>0</v>
      </c>
      <c r="H167" s="522">
        <v>0</v>
      </c>
      <c r="I167" s="522">
        <v>0</v>
      </c>
      <c r="J167" s="522">
        <v>0</v>
      </c>
      <c r="K167" s="381"/>
      <c r="L167" s="381"/>
      <c r="M167" s="381"/>
      <c r="N167" s="530"/>
    </row>
    <row r="168" ht="14.25" spans="1:14">
      <c r="A168" s="520">
        <v>164</v>
      </c>
      <c r="B168" s="523">
        <v>2012604</v>
      </c>
      <c r="C168" s="344"/>
      <c r="D168" s="344"/>
      <c r="E168" s="344" t="s">
        <v>283</v>
      </c>
      <c r="F168" s="527" t="s">
        <v>284</v>
      </c>
      <c r="G168" s="522">
        <v>1485.88</v>
      </c>
      <c r="H168" s="522">
        <v>2591.2344</v>
      </c>
      <c r="I168" s="522">
        <v>2450</v>
      </c>
      <c r="J168" s="522">
        <v>1738</v>
      </c>
      <c r="K168" s="381">
        <f t="shared" ref="K168:K172" si="48">I168/J168-1</f>
        <v>0.409666283084005</v>
      </c>
      <c r="L168" s="381">
        <f>I168/G168</f>
        <v>1.64885455083856</v>
      </c>
      <c r="M168" s="381">
        <f t="shared" ref="M168:M172" si="49">I168/G168-1</f>
        <v>0.64885455083856</v>
      </c>
      <c r="N168" s="530"/>
    </row>
    <row r="169" ht="14.25" spans="1:14">
      <c r="A169" s="520">
        <v>165</v>
      </c>
      <c r="B169" s="523">
        <v>2012699</v>
      </c>
      <c r="C169" s="344"/>
      <c r="D169" s="344"/>
      <c r="E169" s="344" t="s">
        <v>283</v>
      </c>
      <c r="F169" s="527" t="s">
        <v>285</v>
      </c>
      <c r="G169" s="522">
        <v>891.21</v>
      </c>
      <c r="H169" s="522">
        <v>1024.750661</v>
      </c>
      <c r="I169" s="522">
        <v>1009</v>
      </c>
      <c r="J169" s="522">
        <v>1213</v>
      </c>
      <c r="K169" s="381">
        <f t="shared" si="48"/>
        <v>-0.168178070898598</v>
      </c>
      <c r="L169" s="381">
        <f>I169/G169</f>
        <v>1.13216862467881</v>
      </c>
      <c r="M169" s="381">
        <f t="shared" si="49"/>
        <v>0.132168624678807</v>
      </c>
      <c r="N169" s="530"/>
    </row>
    <row r="170" ht="14.25" spans="1:14">
      <c r="A170" s="520">
        <v>166</v>
      </c>
      <c r="B170" s="523">
        <v>20128</v>
      </c>
      <c r="C170" s="344"/>
      <c r="D170" s="344" t="s">
        <v>163</v>
      </c>
      <c r="E170" s="344"/>
      <c r="F170" s="526" t="s">
        <v>286</v>
      </c>
      <c r="G170" s="522">
        <v>12142.95</v>
      </c>
      <c r="H170" s="522">
        <v>12828</v>
      </c>
      <c r="I170" s="522">
        <f>SUM(I171:I176)</f>
        <v>12728</v>
      </c>
      <c r="J170" s="522">
        <v>11356</v>
      </c>
      <c r="K170" s="381">
        <f t="shared" si="48"/>
        <v>0.12081718915111</v>
      </c>
      <c r="L170" s="381">
        <f>I170/G170</f>
        <v>1.04818021979832</v>
      </c>
      <c r="M170" s="381">
        <f t="shared" si="49"/>
        <v>0.0481802197983192</v>
      </c>
      <c r="N170" s="530"/>
    </row>
    <row r="171" ht="14.25" spans="1:14">
      <c r="A171" s="520">
        <v>167</v>
      </c>
      <c r="B171" s="523">
        <v>2012801</v>
      </c>
      <c r="C171" s="344"/>
      <c r="D171" s="344"/>
      <c r="E171" s="344" t="s">
        <v>287</v>
      </c>
      <c r="F171" s="527" t="s">
        <v>167</v>
      </c>
      <c r="G171" s="522">
        <v>2479.5</v>
      </c>
      <c r="H171" s="522">
        <v>2613</v>
      </c>
      <c r="I171" s="522">
        <v>2613</v>
      </c>
      <c r="J171" s="522">
        <v>2198</v>
      </c>
      <c r="K171" s="381">
        <f t="shared" si="48"/>
        <v>0.188808007279345</v>
      </c>
      <c r="L171" s="381">
        <f>I171/G171</f>
        <v>1.05384150030248</v>
      </c>
      <c r="M171" s="381">
        <f t="shared" si="49"/>
        <v>0.0538415003024804</v>
      </c>
      <c r="N171" s="530"/>
    </row>
    <row r="172" ht="14.25" spans="1:14">
      <c r="A172" s="520">
        <v>168</v>
      </c>
      <c r="B172" s="523">
        <v>2012802</v>
      </c>
      <c r="C172" s="344"/>
      <c r="D172" s="344"/>
      <c r="E172" s="344" t="s">
        <v>287</v>
      </c>
      <c r="F172" s="527" t="s">
        <v>168</v>
      </c>
      <c r="G172" s="522">
        <v>8862.77</v>
      </c>
      <c r="H172" s="522">
        <v>9108</v>
      </c>
      <c r="I172" s="522">
        <v>9108</v>
      </c>
      <c r="J172" s="522">
        <v>7810</v>
      </c>
      <c r="K172" s="381">
        <f t="shared" si="48"/>
        <v>0.166197183098592</v>
      </c>
      <c r="L172" s="381">
        <f>I172/G172</f>
        <v>1.02766967889272</v>
      </c>
      <c r="M172" s="381">
        <f t="shared" si="49"/>
        <v>0.0276696788927164</v>
      </c>
      <c r="N172" s="530"/>
    </row>
    <row r="173" ht="14.25" spans="1:14">
      <c r="A173" s="520">
        <v>169</v>
      </c>
      <c r="B173" s="523">
        <v>2012803</v>
      </c>
      <c r="C173" s="344"/>
      <c r="D173" s="344"/>
      <c r="E173" s="344" t="s">
        <v>287</v>
      </c>
      <c r="F173" s="527" t="s">
        <v>169</v>
      </c>
      <c r="G173" s="522">
        <v>0</v>
      </c>
      <c r="H173" s="522">
        <v>0</v>
      </c>
      <c r="I173" s="522">
        <v>0</v>
      </c>
      <c r="J173" s="522">
        <v>0</v>
      </c>
      <c r="K173" s="381"/>
      <c r="L173" s="381"/>
      <c r="M173" s="381"/>
      <c r="N173" s="530"/>
    </row>
    <row r="174" ht="14.25" spans="1:14">
      <c r="A174" s="520">
        <v>170</v>
      </c>
      <c r="B174" s="523">
        <v>2012804</v>
      </c>
      <c r="C174" s="344"/>
      <c r="D174" s="344"/>
      <c r="E174" s="344" t="s">
        <v>287</v>
      </c>
      <c r="F174" s="527" t="s">
        <v>182</v>
      </c>
      <c r="G174" s="522">
        <v>37</v>
      </c>
      <c r="H174" s="522">
        <v>25</v>
      </c>
      <c r="I174" s="522">
        <v>25</v>
      </c>
      <c r="J174" s="522">
        <v>32</v>
      </c>
      <c r="K174" s="381">
        <f t="shared" ref="K174" si="50">I174/J174-1</f>
        <v>-0.21875</v>
      </c>
      <c r="L174" s="381">
        <f>I174/G174</f>
        <v>0.675675675675676</v>
      </c>
      <c r="M174" s="381">
        <f t="shared" ref="M174" si="51">I174/G174-1</f>
        <v>-0.324324324324324</v>
      </c>
      <c r="N174" s="530"/>
    </row>
    <row r="175" ht="14.25" spans="1:14">
      <c r="A175" s="520">
        <v>171</v>
      </c>
      <c r="B175" s="523">
        <v>2012850</v>
      </c>
      <c r="C175" s="344"/>
      <c r="D175" s="344"/>
      <c r="E175" s="344" t="s">
        <v>287</v>
      </c>
      <c r="F175" s="527" t="s">
        <v>176</v>
      </c>
      <c r="G175" s="522">
        <v>0</v>
      </c>
      <c r="H175" s="522">
        <v>0</v>
      </c>
      <c r="I175" s="522">
        <v>0</v>
      </c>
      <c r="J175" s="522">
        <v>0</v>
      </c>
      <c r="K175" s="381"/>
      <c r="L175" s="381"/>
      <c r="M175" s="381"/>
      <c r="N175" s="530"/>
    </row>
    <row r="176" ht="24" spans="1:14">
      <c r="A176" s="520">
        <v>172</v>
      </c>
      <c r="B176" s="523">
        <v>2012899</v>
      </c>
      <c r="C176" s="344"/>
      <c r="D176" s="344"/>
      <c r="E176" s="344" t="s">
        <v>287</v>
      </c>
      <c r="F176" s="527" t="s">
        <v>288</v>
      </c>
      <c r="G176" s="522">
        <v>763.68</v>
      </c>
      <c r="H176" s="522">
        <v>1082</v>
      </c>
      <c r="I176" s="522">
        <v>982</v>
      </c>
      <c r="J176" s="522">
        <v>1316</v>
      </c>
      <c r="K176" s="381">
        <f>I176/J176-1</f>
        <v>-0.253799392097264</v>
      </c>
      <c r="L176" s="381">
        <f>I176/G176</f>
        <v>1.28587890215797</v>
      </c>
      <c r="M176" s="381">
        <f>I176/G176-1</f>
        <v>0.285878902157972</v>
      </c>
      <c r="N176" s="530"/>
    </row>
    <row r="177" ht="36" spans="1:14">
      <c r="A177" s="520">
        <v>173</v>
      </c>
      <c r="B177" s="523">
        <v>20129</v>
      </c>
      <c r="C177" s="344"/>
      <c r="D177" s="344" t="s">
        <v>163</v>
      </c>
      <c r="E177" s="344"/>
      <c r="F177" s="526" t="s">
        <v>289</v>
      </c>
      <c r="G177" s="522">
        <v>12226.25</v>
      </c>
      <c r="H177" s="522">
        <v>15553</v>
      </c>
      <c r="I177" s="522">
        <f>SUM(I178:I183)</f>
        <v>15523</v>
      </c>
      <c r="J177" s="522">
        <v>16435</v>
      </c>
      <c r="K177" s="381">
        <f>I177/J177-1</f>
        <v>-0.0554913294797688</v>
      </c>
      <c r="L177" s="381">
        <f>I177/G177</f>
        <v>1.26964523054902</v>
      </c>
      <c r="M177" s="381">
        <f>I177/G177-1</f>
        <v>0.269645230549024</v>
      </c>
      <c r="N177" s="533" t="s">
        <v>165</v>
      </c>
    </row>
    <row r="178" ht="14.25" spans="1:14">
      <c r="A178" s="520">
        <v>174</v>
      </c>
      <c r="B178" s="523">
        <v>2012901</v>
      </c>
      <c r="C178" s="344"/>
      <c r="D178" s="344"/>
      <c r="E178" s="344" t="s">
        <v>290</v>
      </c>
      <c r="F178" s="527" t="s">
        <v>167</v>
      </c>
      <c r="G178" s="522">
        <v>3511.6</v>
      </c>
      <c r="H178" s="522">
        <v>3711</v>
      </c>
      <c r="I178" s="522">
        <v>3711</v>
      </c>
      <c r="J178" s="522">
        <v>4269</v>
      </c>
      <c r="K178" s="381">
        <f>I178/J178-1</f>
        <v>-0.130709768095573</v>
      </c>
      <c r="L178" s="381">
        <f>I178/G178</f>
        <v>1.05678323271443</v>
      </c>
      <c r="M178" s="381">
        <f>I178/G178-1</f>
        <v>0.0567832327144322</v>
      </c>
      <c r="N178" s="530"/>
    </row>
    <row r="179" ht="14.25" spans="1:14">
      <c r="A179" s="520">
        <v>175</v>
      </c>
      <c r="B179" s="523">
        <v>2012902</v>
      </c>
      <c r="C179" s="344"/>
      <c r="D179" s="344"/>
      <c r="E179" s="344" t="s">
        <v>290</v>
      </c>
      <c r="F179" s="527" t="s">
        <v>168</v>
      </c>
      <c r="G179" s="522">
        <v>3799.64</v>
      </c>
      <c r="H179" s="522">
        <v>4042</v>
      </c>
      <c r="I179" s="522">
        <v>4042</v>
      </c>
      <c r="J179" s="522">
        <v>3664</v>
      </c>
      <c r="K179" s="381">
        <f>I179/J179-1</f>
        <v>0.103165938864629</v>
      </c>
      <c r="L179" s="381">
        <f>I179/G179</f>
        <v>1.06378499015696</v>
      </c>
      <c r="M179" s="381">
        <f>I179/G179-1</f>
        <v>0.0637849901569623</v>
      </c>
      <c r="N179" s="530"/>
    </row>
    <row r="180" ht="14.25" spans="1:14">
      <c r="A180" s="520">
        <v>176</v>
      </c>
      <c r="B180" s="523">
        <v>2012903</v>
      </c>
      <c r="C180" s="344"/>
      <c r="D180" s="344"/>
      <c r="E180" s="344" t="s">
        <v>290</v>
      </c>
      <c r="F180" s="527" t="s">
        <v>169</v>
      </c>
      <c r="G180" s="522">
        <v>0</v>
      </c>
      <c r="H180" s="522">
        <v>0</v>
      </c>
      <c r="I180" s="522">
        <v>0</v>
      </c>
      <c r="J180" s="522">
        <v>0</v>
      </c>
      <c r="K180" s="381"/>
      <c r="L180" s="381"/>
      <c r="M180" s="381"/>
      <c r="N180" s="530"/>
    </row>
    <row r="181" ht="14.25" spans="1:14">
      <c r="A181" s="520">
        <v>177</v>
      </c>
      <c r="B181" s="523">
        <v>2012906</v>
      </c>
      <c r="C181" s="344"/>
      <c r="D181" s="344"/>
      <c r="E181" s="344" t="s">
        <v>290</v>
      </c>
      <c r="F181" s="527" t="s">
        <v>291</v>
      </c>
      <c r="G181" s="522">
        <v>0</v>
      </c>
      <c r="H181" s="522">
        <v>0</v>
      </c>
      <c r="I181" s="522">
        <v>0</v>
      </c>
      <c r="J181" s="522">
        <v>0</v>
      </c>
      <c r="K181" s="381"/>
      <c r="L181" s="381"/>
      <c r="M181" s="381"/>
      <c r="N181" s="530"/>
    </row>
    <row r="182" ht="14.25" spans="1:14">
      <c r="A182" s="520">
        <v>178</v>
      </c>
      <c r="B182" s="523">
        <v>2012950</v>
      </c>
      <c r="C182" s="344"/>
      <c r="D182" s="344"/>
      <c r="E182" s="344" t="s">
        <v>290</v>
      </c>
      <c r="F182" s="527" t="s">
        <v>176</v>
      </c>
      <c r="G182" s="522">
        <v>1017</v>
      </c>
      <c r="H182" s="522">
        <v>785</v>
      </c>
      <c r="I182" s="522">
        <v>785</v>
      </c>
      <c r="J182" s="522">
        <v>722</v>
      </c>
      <c r="K182" s="381">
        <f t="shared" ref="K182:K186" si="52">I182/J182-1</f>
        <v>0.0872576177285318</v>
      </c>
      <c r="L182" s="381">
        <f>I182/G182</f>
        <v>0.771878072763029</v>
      </c>
      <c r="M182" s="381">
        <f t="shared" ref="M182:M186" si="53">I182/G182-1</f>
        <v>-0.228121927236971</v>
      </c>
      <c r="N182" s="530"/>
    </row>
    <row r="183" ht="14.25" spans="1:14">
      <c r="A183" s="520">
        <v>179</v>
      </c>
      <c r="B183" s="523">
        <v>2012999</v>
      </c>
      <c r="C183" s="344"/>
      <c r="D183" s="344"/>
      <c r="E183" s="344" t="s">
        <v>290</v>
      </c>
      <c r="F183" s="527" t="s">
        <v>292</v>
      </c>
      <c r="G183" s="522">
        <v>3898.01</v>
      </c>
      <c r="H183" s="522">
        <v>7015</v>
      </c>
      <c r="I183" s="522">
        <v>6985</v>
      </c>
      <c r="J183" s="522">
        <v>7780</v>
      </c>
      <c r="K183" s="381">
        <f t="shared" si="52"/>
        <v>-0.102185089974293</v>
      </c>
      <c r="L183" s="381">
        <f>I183/G183</f>
        <v>1.79193998989228</v>
      </c>
      <c r="M183" s="381">
        <f t="shared" si="53"/>
        <v>0.791939989892278</v>
      </c>
      <c r="N183" s="530"/>
    </row>
    <row r="184" ht="24" spans="1:14">
      <c r="A184" s="520">
        <v>180</v>
      </c>
      <c r="B184" s="523">
        <v>20131</v>
      </c>
      <c r="C184" s="344"/>
      <c r="D184" s="344" t="s">
        <v>163</v>
      </c>
      <c r="E184" s="344"/>
      <c r="F184" s="526" t="s">
        <v>293</v>
      </c>
      <c r="G184" s="522">
        <v>18410.57</v>
      </c>
      <c r="H184" s="522">
        <v>28041.038319</v>
      </c>
      <c r="I184" s="522">
        <f>SUM(I185:I190)</f>
        <v>26792</v>
      </c>
      <c r="J184" s="522">
        <v>15751</v>
      </c>
      <c r="K184" s="381">
        <f t="shared" si="52"/>
        <v>0.70097136689734</v>
      </c>
      <c r="L184" s="381">
        <f>I184/G184</f>
        <v>1.4552509781066</v>
      </c>
      <c r="M184" s="381">
        <f t="shared" si="53"/>
        <v>0.455250978106599</v>
      </c>
      <c r="N184" s="533" t="s">
        <v>294</v>
      </c>
    </row>
    <row r="185" ht="14.25" spans="1:14">
      <c r="A185" s="520">
        <v>181</v>
      </c>
      <c r="B185" s="523">
        <v>2013101</v>
      </c>
      <c r="C185" s="344"/>
      <c r="D185" s="344"/>
      <c r="E185" s="344" t="s">
        <v>295</v>
      </c>
      <c r="F185" s="527" t="s">
        <v>167</v>
      </c>
      <c r="G185" s="522">
        <v>4506.11</v>
      </c>
      <c r="H185" s="522">
        <v>5122.506</v>
      </c>
      <c r="I185" s="522">
        <v>4947</v>
      </c>
      <c r="J185" s="522">
        <v>6869</v>
      </c>
      <c r="K185" s="381">
        <f t="shared" si="52"/>
        <v>-0.279807832289999</v>
      </c>
      <c r="L185" s="381">
        <f>I185/G185</f>
        <v>1.09784270690241</v>
      </c>
      <c r="M185" s="381">
        <f t="shared" si="53"/>
        <v>0.0978427069024059</v>
      </c>
      <c r="N185" s="530"/>
    </row>
    <row r="186" ht="14.25" spans="1:14">
      <c r="A186" s="520">
        <v>182</v>
      </c>
      <c r="B186" s="523">
        <v>2013102</v>
      </c>
      <c r="C186" s="344"/>
      <c r="D186" s="344"/>
      <c r="E186" s="344" t="s">
        <v>295</v>
      </c>
      <c r="F186" s="527" t="s">
        <v>168</v>
      </c>
      <c r="G186" s="522">
        <v>1450.04</v>
      </c>
      <c r="H186" s="522">
        <v>1560.5</v>
      </c>
      <c r="I186" s="522">
        <v>1500</v>
      </c>
      <c r="J186" s="522">
        <v>401</v>
      </c>
      <c r="K186" s="381">
        <f t="shared" si="52"/>
        <v>2.74064837905237</v>
      </c>
      <c r="L186" s="381">
        <f>I186/G186</f>
        <v>1.0344542219525</v>
      </c>
      <c r="M186" s="381">
        <f t="shared" si="53"/>
        <v>0.0344542219524979</v>
      </c>
      <c r="N186" s="530"/>
    </row>
    <row r="187" ht="14.25" spans="1:14">
      <c r="A187" s="520">
        <v>183</v>
      </c>
      <c r="B187" s="523">
        <v>2013103</v>
      </c>
      <c r="C187" s="344"/>
      <c r="D187" s="344"/>
      <c r="E187" s="344" t="s">
        <v>295</v>
      </c>
      <c r="F187" s="527" t="s">
        <v>169</v>
      </c>
      <c r="G187" s="522">
        <v>0</v>
      </c>
      <c r="H187" s="522">
        <v>0</v>
      </c>
      <c r="I187" s="522">
        <v>0</v>
      </c>
      <c r="J187" s="522">
        <v>0</v>
      </c>
      <c r="K187" s="381"/>
      <c r="L187" s="381"/>
      <c r="M187" s="381"/>
      <c r="N187" s="530"/>
    </row>
    <row r="188" ht="14.25" spans="1:14">
      <c r="A188" s="520">
        <v>184</v>
      </c>
      <c r="B188" s="523">
        <v>2013105</v>
      </c>
      <c r="C188" s="344"/>
      <c r="D188" s="344"/>
      <c r="E188" s="344" t="s">
        <v>295</v>
      </c>
      <c r="F188" s="527" t="s">
        <v>296</v>
      </c>
      <c r="G188" s="522">
        <v>398.87</v>
      </c>
      <c r="H188" s="522">
        <v>1317</v>
      </c>
      <c r="I188" s="522">
        <v>1317</v>
      </c>
      <c r="J188" s="522">
        <v>1587</v>
      </c>
      <c r="K188" s="381">
        <f t="shared" ref="K188:K195" si="54">I188/J188-1</f>
        <v>-0.170132325141777</v>
      </c>
      <c r="L188" s="381">
        <f>I188/G188</f>
        <v>3.30182766314839</v>
      </c>
      <c r="M188" s="381">
        <f t="shared" ref="M188:M192" si="55">I188/G188-1</f>
        <v>2.30182766314839</v>
      </c>
      <c r="N188" s="530"/>
    </row>
    <row r="189" ht="14.25" spans="1:14">
      <c r="A189" s="520">
        <v>185</v>
      </c>
      <c r="B189" s="523">
        <v>2013150</v>
      </c>
      <c r="C189" s="344"/>
      <c r="D189" s="344"/>
      <c r="E189" s="344" t="s">
        <v>295</v>
      </c>
      <c r="F189" s="527" t="s">
        <v>176</v>
      </c>
      <c r="G189" s="522">
        <v>2480.92</v>
      </c>
      <c r="H189" s="522">
        <v>2191</v>
      </c>
      <c r="I189" s="522">
        <v>2191</v>
      </c>
      <c r="J189" s="522">
        <v>2813</v>
      </c>
      <c r="K189" s="381">
        <f t="shared" si="54"/>
        <v>-0.221116246000711</v>
      </c>
      <c r="L189" s="381">
        <f>I189/G189</f>
        <v>0.883140125437338</v>
      </c>
      <c r="M189" s="381">
        <f t="shared" si="55"/>
        <v>-0.116859874562662</v>
      </c>
      <c r="N189" s="530"/>
    </row>
    <row r="190" ht="24" spans="1:14">
      <c r="A190" s="520">
        <v>186</v>
      </c>
      <c r="B190" s="523">
        <v>2013199</v>
      </c>
      <c r="C190" s="344"/>
      <c r="D190" s="344"/>
      <c r="E190" s="344" t="s">
        <v>295</v>
      </c>
      <c r="F190" s="527" t="s">
        <v>297</v>
      </c>
      <c r="G190" s="522">
        <v>9574.63</v>
      </c>
      <c r="H190" s="522">
        <v>17850.032319</v>
      </c>
      <c r="I190" s="522">
        <v>16837</v>
      </c>
      <c r="J190" s="522">
        <v>4081</v>
      </c>
      <c r="K190" s="381">
        <f t="shared" si="54"/>
        <v>3.12570448419505</v>
      </c>
      <c r="L190" s="381">
        <f>I190/G190</f>
        <v>1.75850137289901</v>
      </c>
      <c r="M190" s="381">
        <f t="shared" si="55"/>
        <v>0.758501372899005</v>
      </c>
      <c r="N190" s="533"/>
    </row>
    <row r="191" ht="36" spans="1:14">
      <c r="A191" s="520">
        <v>187</v>
      </c>
      <c r="B191" s="523">
        <v>20132</v>
      </c>
      <c r="C191" s="344"/>
      <c r="D191" s="344" t="s">
        <v>163</v>
      </c>
      <c r="E191" s="344"/>
      <c r="F191" s="526" t="s">
        <v>298</v>
      </c>
      <c r="G191" s="522">
        <v>9806.77</v>
      </c>
      <c r="H191" s="522">
        <v>12969.3864</v>
      </c>
      <c r="I191" s="522">
        <f>SUM(I192:I197)</f>
        <v>12331</v>
      </c>
      <c r="J191" s="522">
        <v>11304</v>
      </c>
      <c r="K191" s="381">
        <f t="shared" si="54"/>
        <v>0.09085279547063</v>
      </c>
      <c r="L191" s="381">
        <f>I191/G191</f>
        <v>1.25739667596976</v>
      </c>
      <c r="M191" s="381">
        <f t="shared" si="55"/>
        <v>0.257396675969764</v>
      </c>
      <c r="N191" s="533" t="s">
        <v>165</v>
      </c>
    </row>
    <row r="192" ht="14.25" spans="1:14">
      <c r="A192" s="520">
        <v>188</v>
      </c>
      <c r="B192" s="523">
        <v>2013201</v>
      </c>
      <c r="C192" s="344"/>
      <c r="D192" s="344"/>
      <c r="E192" s="344" t="s">
        <v>299</v>
      </c>
      <c r="F192" s="527" t="s">
        <v>167</v>
      </c>
      <c r="G192" s="522">
        <v>8791.32</v>
      </c>
      <c r="H192" s="522">
        <v>11677.3864</v>
      </c>
      <c r="I192" s="522">
        <v>11359</v>
      </c>
      <c r="J192" s="522">
        <v>9109</v>
      </c>
      <c r="K192" s="381">
        <f t="shared" si="54"/>
        <v>0.247008453178175</v>
      </c>
      <c r="L192" s="381">
        <f>I192/G192</f>
        <v>1.2920699053157</v>
      </c>
      <c r="M192" s="381">
        <f t="shared" si="55"/>
        <v>0.292069905315698</v>
      </c>
      <c r="N192" s="530"/>
    </row>
    <row r="193" ht="14.25" spans="1:14">
      <c r="A193" s="520">
        <v>189</v>
      </c>
      <c r="B193" s="523">
        <v>2013202</v>
      </c>
      <c r="C193" s="344"/>
      <c r="D193" s="344"/>
      <c r="E193" s="344" t="s">
        <v>299</v>
      </c>
      <c r="F193" s="527" t="s">
        <v>168</v>
      </c>
      <c r="G193" s="522">
        <v>0</v>
      </c>
      <c r="H193" s="522">
        <v>0</v>
      </c>
      <c r="I193" s="522">
        <v>0</v>
      </c>
      <c r="J193" s="522">
        <v>61</v>
      </c>
      <c r="K193" s="381">
        <f t="shared" si="54"/>
        <v>-1</v>
      </c>
      <c r="L193" s="381"/>
      <c r="M193" s="381"/>
      <c r="N193" s="530"/>
    </row>
    <row r="194" ht="14.25" spans="1:14">
      <c r="A194" s="520">
        <v>190</v>
      </c>
      <c r="B194" s="523">
        <v>2013203</v>
      </c>
      <c r="C194" s="344"/>
      <c r="D194" s="344"/>
      <c r="E194" s="344" t="s">
        <v>299</v>
      </c>
      <c r="F194" s="527" t="s">
        <v>169</v>
      </c>
      <c r="G194" s="522">
        <v>991</v>
      </c>
      <c r="H194" s="522">
        <v>936</v>
      </c>
      <c r="I194" s="522">
        <v>936</v>
      </c>
      <c r="J194" s="522">
        <v>644</v>
      </c>
      <c r="K194" s="381">
        <f t="shared" si="54"/>
        <v>0.453416149068323</v>
      </c>
      <c r="L194" s="381">
        <f>I194/G194</f>
        <v>0.944500504540868</v>
      </c>
      <c r="M194" s="381">
        <f t="shared" ref="M194" si="56">I194/G194-1</f>
        <v>-0.0554994954591322</v>
      </c>
      <c r="N194" s="530"/>
    </row>
    <row r="195" ht="14.25" spans="1:14">
      <c r="A195" s="520">
        <v>191</v>
      </c>
      <c r="B195" s="523">
        <v>2013204</v>
      </c>
      <c r="C195" s="344"/>
      <c r="D195" s="344"/>
      <c r="E195" s="344" t="s">
        <v>299</v>
      </c>
      <c r="F195" s="527" t="s">
        <v>300</v>
      </c>
      <c r="G195" s="522">
        <v>0</v>
      </c>
      <c r="H195" s="522">
        <v>0</v>
      </c>
      <c r="I195" s="522">
        <v>0</v>
      </c>
      <c r="J195" s="522">
        <v>1299</v>
      </c>
      <c r="K195" s="381">
        <f t="shared" si="54"/>
        <v>-1</v>
      </c>
      <c r="L195" s="381"/>
      <c r="M195" s="381"/>
      <c r="N195" s="530"/>
    </row>
    <row r="196" ht="14.25" spans="1:14">
      <c r="A196" s="520">
        <v>192</v>
      </c>
      <c r="B196" s="523">
        <v>2013250</v>
      </c>
      <c r="C196" s="344"/>
      <c r="D196" s="344"/>
      <c r="E196" s="344" t="s">
        <v>299</v>
      </c>
      <c r="F196" s="527" t="s">
        <v>176</v>
      </c>
      <c r="G196" s="522">
        <v>0</v>
      </c>
      <c r="H196" s="522">
        <v>0</v>
      </c>
      <c r="I196" s="522">
        <v>0</v>
      </c>
      <c r="J196" s="522">
        <v>0</v>
      </c>
      <c r="K196" s="381"/>
      <c r="L196" s="381"/>
      <c r="M196" s="381"/>
      <c r="N196" s="530"/>
    </row>
    <row r="197" ht="14.25" spans="1:14">
      <c r="A197" s="520">
        <v>193</v>
      </c>
      <c r="B197" s="523">
        <v>2013299</v>
      </c>
      <c r="C197" s="344"/>
      <c r="D197" s="344"/>
      <c r="E197" s="344" t="s">
        <v>299</v>
      </c>
      <c r="F197" s="527" t="s">
        <v>301</v>
      </c>
      <c r="G197" s="522">
        <v>24.45</v>
      </c>
      <c r="H197" s="522">
        <v>356</v>
      </c>
      <c r="I197" s="522">
        <v>36</v>
      </c>
      <c r="J197" s="522">
        <v>191</v>
      </c>
      <c r="K197" s="381">
        <f t="shared" ref="K197:K200" si="57">I197/J197-1</f>
        <v>-0.81151832460733</v>
      </c>
      <c r="L197" s="381">
        <f>I197/G197</f>
        <v>1.47239263803681</v>
      </c>
      <c r="M197" s="381">
        <f>I197/G197-1</f>
        <v>0.47239263803681</v>
      </c>
      <c r="N197" s="530"/>
    </row>
    <row r="198" ht="14.25" spans="1:14">
      <c r="A198" s="520">
        <v>194</v>
      </c>
      <c r="B198" s="523">
        <v>20133</v>
      </c>
      <c r="C198" s="344"/>
      <c r="D198" s="344" t="s">
        <v>163</v>
      </c>
      <c r="E198" s="344"/>
      <c r="F198" s="526" t="s">
        <v>302</v>
      </c>
      <c r="G198" s="522">
        <v>11107.09</v>
      </c>
      <c r="H198" s="522">
        <v>11695.58</v>
      </c>
      <c r="I198" s="522">
        <f>SUM(I199:I204)</f>
        <v>11570</v>
      </c>
      <c r="J198" s="522">
        <v>12113</v>
      </c>
      <c r="K198" s="381">
        <f t="shared" si="57"/>
        <v>-0.0448278708825229</v>
      </c>
      <c r="L198" s="381">
        <f t="shared" ref="L198:L200" si="58">I198/G198</f>
        <v>1.04167698290011</v>
      </c>
      <c r="M198" s="381">
        <f>I198/G198-1</f>
        <v>0.0416769829001116</v>
      </c>
      <c r="N198" s="530"/>
    </row>
    <row r="199" ht="14.25" spans="1:14">
      <c r="A199" s="520">
        <v>195</v>
      </c>
      <c r="B199" s="523">
        <v>2013301</v>
      </c>
      <c r="C199" s="344"/>
      <c r="D199" s="344"/>
      <c r="E199" s="344" t="s">
        <v>303</v>
      </c>
      <c r="F199" s="527" t="s">
        <v>167</v>
      </c>
      <c r="G199" s="522">
        <v>3570.12</v>
      </c>
      <c r="H199" s="522">
        <v>4871</v>
      </c>
      <c r="I199" s="522">
        <v>4871</v>
      </c>
      <c r="J199" s="522">
        <v>3639</v>
      </c>
      <c r="K199" s="381">
        <f t="shared" si="57"/>
        <v>0.338554547952734</v>
      </c>
      <c r="L199" s="381">
        <f t="shared" si="58"/>
        <v>1.36437990879858</v>
      </c>
      <c r="M199" s="381">
        <f>I199/G199-1</f>
        <v>0.364379908798584</v>
      </c>
      <c r="N199" s="530"/>
    </row>
    <row r="200" ht="14.25" spans="1:14">
      <c r="A200" s="520">
        <v>196</v>
      </c>
      <c r="B200" s="523">
        <v>2013302</v>
      </c>
      <c r="C200" s="344"/>
      <c r="D200" s="344"/>
      <c r="E200" s="344" t="s">
        <v>303</v>
      </c>
      <c r="F200" s="527" t="s">
        <v>168</v>
      </c>
      <c r="G200" s="522">
        <v>374.84</v>
      </c>
      <c r="H200" s="522">
        <v>331</v>
      </c>
      <c r="I200" s="522">
        <v>331</v>
      </c>
      <c r="J200" s="522">
        <v>1333</v>
      </c>
      <c r="K200" s="381">
        <f t="shared" si="57"/>
        <v>-0.751687921980495</v>
      </c>
      <c r="L200" s="381">
        <f t="shared" si="58"/>
        <v>0.883043431864262</v>
      </c>
      <c r="M200" s="381">
        <f>I200/G200-1</f>
        <v>-0.116956568135738</v>
      </c>
      <c r="N200" s="530"/>
    </row>
    <row r="201" ht="14.25" spans="1:14">
      <c r="A201" s="520">
        <v>197</v>
      </c>
      <c r="B201" s="523">
        <v>2013303</v>
      </c>
      <c r="C201" s="344"/>
      <c r="D201" s="344"/>
      <c r="E201" s="344" t="s">
        <v>303</v>
      </c>
      <c r="F201" s="527" t="s">
        <v>169</v>
      </c>
      <c r="G201" s="522">
        <v>0</v>
      </c>
      <c r="H201" s="522">
        <v>0</v>
      </c>
      <c r="I201" s="522">
        <v>0</v>
      </c>
      <c r="J201" s="522">
        <v>0</v>
      </c>
      <c r="K201" s="381"/>
      <c r="L201" s="381"/>
      <c r="M201" s="381"/>
      <c r="N201" s="530"/>
    </row>
    <row r="202" ht="14.25" spans="1:14">
      <c r="A202" s="520">
        <v>198</v>
      </c>
      <c r="B202" s="523">
        <v>2013304</v>
      </c>
      <c r="C202" s="344"/>
      <c r="D202" s="344"/>
      <c r="E202" s="344" t="s">
        <v>303</v>
      </c>
      <c r="F202" s="527" t="s">
        <v>304</v>
      </c>
      <c r="G202" s="522">
        <v>0</v>
      </c>
      <c r="H202" s="522">
        <v>0</v>
      </c>
      <c r="I202" s="522">
        <v>0</v>
      </c>
      <c r="J202" s="522"/>
      <c r="K202" s="381"/>
      <c r="L202" s="381"/>
      <c r="M202" s="381"/>
      <c r="N202" s="530"/>
    </row>
    <row r="203" ht="14.25" spans="1:14">
      <c r="A203" s="520">
        <v>199</v>
      </c>
      <c r="B203" s="523">
        <v>2013350</v>
      </c>
      <c r="C203" s="344"/>
      <c r="D203" s="344"/>
      <c r="E203" s="344" t="s">
        <v>303</v>
      </c>
      <c r="F203" s="527" t="s">
        <v>176</v>
      </c>
      <c r="G203" s="522">
        <v>634.62</v>
      </c>
      <c r="H203" s="522">
        <v>743</v>
      </c>
      <c r="I203" s="522">
        <v>743</v>
      </c>
      <c r="J203" s="522">
        <v>575</v>
      </c>
      <c r="K203" s="381">
        <f t="shared" ref="K203:K207" si="59">I203/J203-1</f>
        <v>0.292173913043478</v>
      </c>
      <c r="L203" s="381">
        <f>I203/G203</f>
        <v>1.17077936402887</v>
      </c>
      <c r="M203" s="381">
        <f t="shared" ref="M203:M207" si="60">I203/G203-1</f>
        <v>0.170779364028868</v>
      </c>
      <c r="N203" s="530"/>
    </row>
    <row r="204" ht="14.25" spans="1:14">
      <c r="A204" s="520">
        <v>200</v>
      </c>
      <c r="B204" s="523">
        <v>2013399</v>
      </c>
      <c r="C204" s="344"/>
      <c r="D204" s="344"/>
      <c r="E204" s="344" t="s">
        <v>303</v>
      </c>
      <c r="F204" s="527" t="s">
        <v>305</v>
      </c>
      <c r="G204" s="522">
        <v>6527.51</v>
      </c>
      <c r="H204" s="522">
        <v>5750.58</v>
      </c>
      <c r="I204" s="522">
        <v>5625</v>
      </c>
      <c r="J204" s="522">
        <v>6566</v>
      </c>
      <c r="K204" s="381">
        <f t="shared" si="59"/>
        <v>-0.143314042034724</v>
      </c>
      <c r="L204" s="381">
        <f>I204/G204</f>
        <v>0.861737477230981</v>
      </c>
      <c r="M204" s="381">
        <f t="shared" si="60"/>
        <v>-0.138262522769019</v>
      </c>
      <c r="N204" s="530"/>
    </row>
    <row r="205" ht="14.25" spans="1:14">
      <c r="A205" s="520">
        <v>201</v>
      </c>
      <c r="B205" s="523">
        <v>20134</v>
      </c>
      <c r="C205" s="344"/>
      <c r="D205" s="344" t="s">
        <v>163</v>
      </c>
      <c r="E205" s="344"/>
      <c r="F205" s="526" t="s">
        <v>306</v>
      </c>
      <c r="G205" s="522">
        <v>6057.41</v>
      </c>
      <c r="H205" s="522">
        <v>6132.592</v>
      </c>
      <c r="I205" s="522">
        <f>SUM(I206:I212)</f>
        <v>6104</v>
      </c>
      <c r="J205" s="522">
        <v>6812</v>
      </c>
      <c r="K205" s="381">
        <f t="shared" si="59"/>
        <v>-0.103934233705226</v>
      </c>
      <c r="L205" s="381">
        <f>I205/G205</f>
        <v>1.00769140606299</v>
      </c>
      <c r="M205" s="381">
        <f t="shared" si="60"/>
        <v>0.00769140606298735</v>
      </c>
      <c r="N205" s="530"/>
    </row>
    <row r="206" ht="14.25" spans="1:14">
      <c r="A206" s="520">
        <v>202</v>
      </c>
      <c r="B206" s="523">
        <v>2013401</v>
      </c>
      <c r="C206" s="344"/>
      <c r="D206" s="344"/>
      <c r="E206" s="344" t="s">
        <v>307</v>
      </c>
      <c r="F206" s="527" t="s">
        <v>167</v>
      </c>
      <c r="G206" s="522">
        <v>2800.6</v>
      </c>
      <c r="H206" s="522">
        <v>2715</v>
      </c>
      <c r="I206" s="522">
        <v>2715</v>
      </c>
      <c r="J206" s="522">
        <v>3730</v>
      </c>
      <c r="K206" s="381">
        <f t="shared" si="59"/>
        <v>-0.272117962466488</v>
      </c>
      <c r="L206" s="381">
        <f>I206/G206</f>
        <v>0.96943512104549</v>
      </c>
      <c r="M206" s="381">
        <f t="shared" si="60"/>
        <v>-0.0305648789545098</v>
      </c>
      <c r="N206" s="530"/>
    </row>
    <row r="207" ht="14.25" spans="1:14">
      <c r="A207" s="520">
        <v>203</v>
      </c>
      <c r="B207" s="523">
        <v>2013402</v>
      </c>
      <c r="C207" s="344"/>
      <c r="D207" s="344"/>
      <c r="E207" s="344" t="s">
        <v>307</v>
      </c>
      <c r="F207" s="527" t="s">
        <v>168</v>
      </c>
      <c r="G207" s="522">
        <v>611.65</v>
      </c>
      <c r="H207" s="522">
        <v>1337</v>
      </c>
      <c r="I207" s="522">
        <v>1337</v>
      </c>
      <c r="J207" s="522">
        <v>712</v>
      </c>
      <c r="K207" s="381">
        <f t="shared" si="59"/>
        <v>0.877808988764045</v>
      </c>
      <c r="L207" s="381">
        <f>I207/G207</f>
        <v>2.18589062372272</v>
      </c>
      <c r="M207" s="381">
        <f t="shared" si="60"/>
        <v>1.18589062372272</v>
      </c>
      <c r="N207" s="530"/>
    </row>
    <row r="208" ht="14.25" spans="1:14">
      <c r="A208" s="520">
        <v>204</v>
      </c>
      <c r="B208" s="523">
        <v>2013403</v>
      </c>
      <c r="C208" s="344"/>
      <c r="D208" s="344"/>
      <c r="E208" s="344" t="s">
        <v>307</v>
      </c>
      <c r="F208" s="527" t="s">
        <v>169</v>
      </c>
      <c r="G208" s="522">
        <v>0</v>
      </c>
      <c r="H208" s="522">
        <v>0</v>
      </c>
      <c r="I208" s="522">
        <v>0</v>
      </c>
      <c r="J208" s="522">
        <v>0</v>
      </c>
      <c r="K208" s="381"/>
      <c r="L208" s="381"/>
      <c r="M208" s="381"/>
      <c r="N208" s="530"/>
    </row>
    <row r="209" ht="14.25" spans="1:14">
      <c r="A209" s="520">
        <v>205</v>
      </c>
      <c r="B209" s="523">
        <v>2013404</v>
      </c>
      <c r="C209" s="344"/>
      <c r="D209" s="344"/>
      <c r="E209" s="344" t="s">
        <v>307</v>
      </c>
      <c r="F209" s="527" t="s">
        <v>308</v>
      </c>
      <c r="G209" s="522">
        <v>684.38</v>
      </c>
      <c r="H209" s="522">
        <v>866</v>
      </c>
      <c r="I209" s="522">
        <v>866</v>
      </c>
      <c r="J209" s="522">
        <v>1059</v>
      </c>
      <c r="K209" s="381">
        <f t="shared" ref="K209:K210" si="61">I209/J209-1</f>
        <v>-0.182247403210576</v>
      </c>
      <c r="L209" s="381">
        <f>I209/G209</f>
        <v>1.26537888307665</v>
      </c>
      <c r="M209" s="381">
        <f t="shared" ref="M209:M210" si="62">I209/G209-1</f>
        <v>0.265378883076653</v>
      </c>
      <c r="N209" s="530"/>
    </row>
    <row r="210" ht="14.25" spans="1:14">
      <c r="A210" s="520">
        <v>206</v>
      </c>
      <c r="B210" s="523">
        <v>2013405</v>
      </c>
      <c r="C210" s="344"/>
      <c r="D210" s="344"/>
      <c r="E210" s="344" t="s">
        <v>307</v>
      </c>
      <c r="F210" s="527" t="s">
        <v>309</v>
      </c>
      <c r="G210" s="522">
        <v>1098.13</v>
      </c>
      <c r="H210" s="522">
        <v>599.592</v>
      </c>
      <c r="I210" s="522">
        <v>571</v>
      </c>
      <c r="J210" s="522">
        <v>882</v>
      </c>
      <c r="K210" s="381">
        <f t="shared" si="61"/>
        <v>-0.352607709750567</v>
      </c>
      <c r="L210" s="381">
        <f>I210/G210</f>
        <v>0.519974866363727</v>
      </c>
      <c r="M210" s="381">
        <f t="shared" si="62"/>
        <v>-0.480025133636273</v>
      </c>
      <c r="N210" s="530"/>
    </row>
    <row r="211" ht="14.25" spans="1:14">
      <c r="A211" s="520">
        <v>207</v>
      </c>
      <c r="B211" s="523">
        <v>2013450</v>
      </c>
      <c r="C211" s="344"/>
      <c r="D211" s="344"/>
      <c r="E211" s="344" t="s">
        <v>307</v>
      </c>
      <c r="F211" s="527" t="s">
        <v>176</v>
      </c>
      <c r="G211" s="522">
        <v>0</v>
      </c>
      <c r="H211" s="522">
        <v>0</v>
      </c>
      <c r="I211" s="522">
        <v>0</v>
      </c>
      <c r="J211" s="522">
        <v>0</v>
      </c>
      <c r="K211" s="381"/>
      <c r="L211" s="381"/>
      <c r="M211" s="381"/>
      <c r="N211" s="530"/>
    </row>
    <row r="212" ht="14.25" spans="1:14">
      <c r="A212" s="520">
        <v>208</v>
      </c>
      <c r="B212" s="523">
        <v>2013499</v>
      </c>
      <c r="C212" s="344"/>
      <c r="D212" s="344"/>
      <c r="E212" s="344" t="s">
        <v>307</v>
      </c>
      <c r="F212" s="527" t="s">
        <v>310</v>
      </c>
      <c r="G212" s="522">
        <v>862.65</v>
      </c>
      <c r="H212" s="522">
        <v>615</v>
      </c>
      <c r="I212" s="522">
        <v>615</v>
      </c>
      <c r="J212" s="522">
        <v>429</v>
      </c>
      <c r="K212" s="381">
        <f>I212/J212-1</f>
        <v>0.433566433566434</v>
      </c>
      <c r="L212" s="381">
        <f>I212/G212</f>
        <v>0.712919492262215</v>
      </c>
      <c r="M212" s="381">
        <f>I212/G212-1</f>
        <v>-0.287080507737785</v>
      </c>
      <c r="N212" s="530"/>
    </row>
    <row r="213" ht="14.25" spans="1:14">
      <c r="A213" s="520">
        <v>209</v>
      </c>
      <c r="B213" s="523">
        <v>20135</v>
      </c>
      <c r="C213" s="344"/>
      <c r="D213" s="344" t="s">
        <v>163</v>
      </c>
      <c r="E213" s="344"/>
      <c r="F213" s="526" t="s">
        <v>311</v>
      </c>
      <c r="G213" s="522">
        <v>0</v>
      </c>
      <c r="H213" s="522">
        <v>0</v>
      </c>
      <c r="I213" s="522">
        <f>SUM(I214:I218)</f>
        <v>0</v>
      </c>
      <c r="J213" s="522">
        <v>0</v>
      </c>
      <c r="K213" s="381"/>
      <c r="L213" s="381"/>
      <c r="M213" s="381"/>
      <c r="N213" s="530"/>
    </row>
    <row r="214" ht="14.25" spans="1:14">
      <c r="A214" s="520">
        <v>210</v>
      </c>
      <c r="B214" s="523">
        <v>2013501</v>
      </c>
      <c r="C214" s="344"/>
      <c r="D214" s="344"/>
      <c r="E214" s="344" t="s">
        <v>312</v>
      </c>
      <c r="F214" s="527" t="s">
        <v>167</v>
      </c>
      <c r="G214" s="522">
        <v>0</v>
      </c>
      <c r="H214" s="522">
        <v>0</v>
      </c>
      <c r="I214" s="522">
        <v>0</v>
      </c>
      <c r="J214" s="522">
        <v>0</v>
      </c>
      <c r="K214" s="381"/>
      <c r="L214" s="381"/>
      <c r="M214" s="381"/>
      <c r="N214" s="530"/>
    </row>
    <row r="215" ht="14.25" spans="1:14">
      <c r="A215" s="520">
        <v>211</v>
      </c>
      <c r="B215" s="523">
        <v>2013502</v>
      </c>
      <c r="C215" s="344"/>
      <c r="D215" s="344"/>
      <c r="E215" s="344" t="s">
        <v>312</v>
      </c>
      <c r="F215" s="527" t="s">
        <v>168</v>
      </c>
      <c r="G215" s="522">
        <v>0</v>
      </c>
      <c r="H215" s="522">
        <v>0</v>
      </c>
      <c r="I215" s="522">
        <v>0</v>
      </c>
      <c r="J215" s="522">
        <v>0</v>
      </c>
      <c r="K215" s="381"/>
      <c r="L215" s="381"/>
      <c r="M215" s="381"/>
      <c r="N215" s="530"/>
    </row>
    <row r="216" ht="14.25" spans="1:14">
      <c r="A216" s="520">
        <v>212</v>
      </c>
      <c r="B216" s="523">
        <v>2013503</v>
      </c>
      <c r="C216" s="344"/>
      <c r="D216" s="344"/>
      <c r="E216" s="344" t="s">
        <v>312</v>
      </c>
      <c r="F216" s="527" t="s">
        <v>169</v>
      </c>
      <c r="G216" s="522">
        <v>0</v>
      </c>
      <c r="H216" s="522">
        <v>0</v>
      </c>
      <c r="I216" s="522">
        <v>0</v>
      </c>
      <c r="J216" s="522">
        <v>0</v>
      </c>
      <c r="K216" s="381"/>
      <c r="L216" s="381"/>
      <c r="M216" s="381"/>
      <c r="N216" s="530"/>
    </row>
    <row r="217" ht="14.25" spans="1:14">
      <c r="A217" s="520">
        <v>213</v>
      </c>
      <c r="B217" s="523">
        <v>2013550</v>
      </c>
      <c r="C217" s="344"/>
      <c r="D217" s="344"/>
      <c r="E217" s="344" t="s">
        <v>312</v>
      </c>
      <c r="F217" s="527" t="s">
        <v>176</v>
      </c>
      <c r="G217" s="522">
        <v>0</v>
      </c>
      <c r="H217" s="522">
        <v>0</v>
      </c>
      <c r="I217" s="522">
        <v>0</v>
      </c>
      <c r="J217" s="522">
        <v>0</v>
      </c>
      <c r="K217" s="381"/>
      <c r="L217" s="381"/>
      <c r="M217" s="381"/>
      <c r="N217" s="530"/>
    </row>
    <row r="218" ht="14.25" spans="1:14">
      <c r="A218" s="520">
        <v>214</v>
      </c>
      <c r="B218" s="523">
        <v>2013599</v>
      </c>
      <c r="C218" s="344"/>
      <c r="D218" s="344"/>
      <c r="E218" s="344" t="s">
        <v>312</v>
      </c>
      <c r="F218" s="527" t="s">
        <v>313</v>
      </c>
      <c r="G218" s="522">
        <v>0</v>
      </c>
      <c r="H218" s="522">
        <v>0</v>
      </c>
      <c r="I218" s="522">
        <v>0</v>
      </c>
      <c r="J218" s="522">
        <v>0</v>
      </c>
      <c r="K218" s="381"/>
      <c r="L218" s="381"/>
      <c r="M218" s="381"/>
      <c r="N218" s="530"/>
    </row>
    <row r="219" ht="14.25" spans="1:14">
      <c r="A219" s="520">
        <v>215</v>
      </c>
      <c r="B219" s="523">
        <v>20136</v>
      </c>
      <c r="C219" s="344"/>
      <c r="D219" s="344" t="s">
        <v>163</v>
      </c>
      <c r="E219" s="344"/>
      <c r="F219" s="526" t="s">
        <v>314</v>
      </c>
      <c r="G219" s="522">
        <v>23059.02</v>
      </c>
      <c r="H219" s="522">
        <v>22936.9852</v>
      </c>
      <c r="I219" s="522">
        <f>SUM(I220:I224)</f>
        <v>22719</v>
      </c>
      <c r="J219" s="522">
        <v>27588</v>
      </c>
      <c r="K219" s="381">
        <f t="shared" ref="K219:K221" si="63">I219/J219-1</f>
        <v>-0.176489778164419</v>
      </c>
      <c r="L219" s="381">
        <f>I219/G219</f>
        <v>0.985254360332746</v>
      </c>
      <c r="M219" s="381">
        <f t="shared" ref="M219:M221" si="64">I219/G219-1</f>
        <v>-0.0147456396672538</v>
      </c>
      <c r="N219" s="530"/>
    </row>
    <row r="220" ht="14.25" spans="1:14">
      <c r="A220" s="520">
        <v>216</v>
      </c>
      <c r="B220" s="523">
        <v>2013601</v>
      </c>
      <c r="C220" s="344"/>
      <c r="D220" s="344"/>
      <c r="E220" s="344" t="s">
        <v>315</v>
      </c>
      <c r="F220" s="527" t="s">
        <v>167</v>
      </c>
      <c r="G220" s="522">
        <v>10986.37</v>
      </c>
      <c r="H220" s="522">
        <v>11258.1287</v>
      </c>
      <c r="I220" s="522">
        <v>11254</v>
      </c>
      <c r="J220" s="522">
        <v>12088</v>
      </c>
      <c r="K220" s="381">
        <f t="shared" si="63"/>
        <v>-0.0689940436796823</v>
      </c>
      <c r="L220" s="381">
        <f>I220/G220</f>
        <v>1.02436018448314</v>
      </c>
      <c r="M220" s="381">
        <f t="shared" si="64"/>
        <v>0.0243601844831367</v>
      </c>
      <c r="N220" s="530"/>
    </row>
    <row r="221" ht="14.25" spans="1:14">
      <c r="A221" s="520">
        <v>217</v>
      </c>
      <c r="B221" s="523">
        <v>2013602</v>
      </c>
      <c r="C221" s="344"/>
      <c r="D221" s="344"/>
      <c r="E221" s="344" t="s">
        <v>315</v>
      </c>
      <c r="F221" s="527" t="s">
        <v>168</v>
      </c>
      <c r="G221" s="522">
        <v>484.98</v>
      </c>
      <c r="H221" s="522">
        <v>433</v>
      </c>
      <c r="I221" s="522">
        <v>433</v>
      </c>
      <c r="J221" s="522">
        <v>630</v>
      </c>
      <c r="K221" s="381">
        <f t="shared" si="63"/>
        <v>-0.312698412698413</v>
      </c>
      <c r="L221" s="381">
        <f>I221/G221</f>
        <v>0.892820322487525</v>
      </c>
      <c r="M221" s="381">
        <f t="shared" si="64"/>
        <v>-0.107179677512475</v>
      </c>
      <c r="N221" s="530"/>
    </row>
    <row r="222" ht="14.25" spans="1:14">
      <c r="A222" s="520">
        <v>218</v>
      </c>
      <c r="B222" s="523">
        <v>2013603</v>
      </c>
      <c r="C222" s="344"/>
      <c r="D222" s="344"/>
      <c r="E222" s="344" t="s">
        <v>315</v>
      </c>
      <c r="F222" s="527" t="s">
        <v>169</v>
      </c>
      <c r="G222" s="522">
        <v>0</v>
      </c>
      <c r="H222" s="522">
        <v>0</v>
      </c>
      <c r="I222" s="522">
        <v>0</v>
      </c>
      <c r="J222" s="522">
        <v>0</v>
      </c>
      <c r="K222" s="381"/>
      <c r="L222" s="381"/>
      <c r="M222" s="381"/>
      <c r="N222" s="530"/>
    </row>
    <row r="223" ht="14.25" spans="1:14">
      <c r="A223" s="520">
        <v>219</v>
      </c>
      <c r="B223" s="523">
        <v>2013650</v>
      </c>
      <c r="C223" s="344"/>
      <c r="D223" s="344"/>
      <c r="E223" s="344" t="s">
        <v>315</v>
      </c>
      <c r="F223" s="527" t="s">
        <v>176</v>
      </c>
      <c r="G223" s="522">
        <v>240.04</v>
      </c>
      <c r="H223" s="522">
        <v>232</v>
      </c>
      <c r="I223" s="522">
        <v>232</v>
      </c>
      <c r="J223" s="522">
        <v>0</v>
      </c>
      <c r="K223" s="381"/>
      <c r="L223" s="381">
        <f>I223/G223</f>
        <v>0.966505582402933</v>
      </c>
      <c r="M223" s="381">
        <f t="shared" ref="M223:M225" si="65">I223/G223-1</f>
        <v>-0.0334944175970672</v>
      </c>
      <c r="N223" s="530"/>
    </row>
    <row r="224" ht="14.25" spans="1:14">
      <c r="A224" s="520">
        <v>220</v>
      </c>
      <c r="B224" s="523">
        <v>2013699</v>
      </c>
      <c r="C224" s="344"/>
      <c r="D224" s="344"/>
      <c r="E224" s="344" t="s">
        <v>315</v>
      </c>
      <c r="F224" s="527" t="s">
        <v>316</v>
      </c>
      <c r="G224" s="522">
        <v>11347.63</v>
      </c>
      <c r="H224" s="522">
        <v>11013.8565</v>
      </c>
      <c r="I224" s="522">
        <v>10800</v>
      </c>
      <c r="J224" s="522">
        <v>14870</v>
      </c>
      <c r="K224" s="381">
        <f>I224/J224-1</f>
        <v>-0.273705447209146</v>
      </c>
      <c r="L224" s="381">
        <f>I224/G224</f>
        <v>0.9517405837166</v>
      </c>
      <c r="M224" s="381">
        <f t="shared" si="65"/>
        <v>-0.0482594162834</v>
      </c>
      <c r="N224" s="530"/>
    </row>
    <row r="225" ht="14.25" spans="1:14">
      <c r="A225" s="520">
        <v>221</v>
      </c>
      <c r="B225" s="523">
        <v>20137</v>
      </c>
      <c r="C225" s="344"/>
      <c r="D225" s="344" t="s">
        <v>163</v>
      </c>
      <c r="E225" s="344"/>
      <c r="F225" s="526" t="s">
        <v>317</v>
      </c>
      <c r="G225" s="522">
        <v>1727.68</v>
      </c>
      <c r="H225" s="522">
        <v>1396.167353</v>
      </c>
      <c r="I225" s="522">
        <f>SUM(I226:I231)</f>
        <v>1386</v>
      </c>
      <c r="J225" s="522">
        <v>17964</v>
      </c>
      <c r="K225" s="381">
        <f>I225/J225-1</f>
        <v>-0.922845691382766</v>
      </c>
      <c r="L225" s="381">
        <f>I225/G225</f>
        <v>0.802231894795332</v>
      </c>
      <c r="M225" s="381">
        <f t="shared" si="65"/>
        <v>-0.197768105204668</v>
      </c>
      <c r="N225" s="530"/>
    </row>
    <row r="226" ht="14.25" spans="1:14">
      <c r="A226" s="520">
        <v>222</v>
      </c>
      <c r="B226" s="523">
        <v>2013701</v>
      </c>
      <c r="C226" s="344"/>
      <c r="D226" s="344"/>
      <c r="E226" s="344" t="s">
        <v>318</v>
      </c>
      <c r="F226" s="527" t="s">
        <v>167</v>
      </c>
      <c r="G226" s="522">
        <v>0</v>
      </c>
      <c r="H226" s="522">
        <v>0</v>
      </c>
      <c r="I226" s="522">
        <v>0</v>
      </c>
      <c r="J226" s="522">
        <v>0</v>
      </c>
      <c r="K226" s="381"/>
      <c r="L226" s="381"/>
      <c r="M226" s="381"/>
      <c r="N226" s="530"/>
    </row>
    <row r="227" ht="14.25" spans="1:14">
      <c r="A227" s="520">
        <v>223</v>
      </c>
      <c r="B227" s="523">
        <v>2013702</v>
      </c>
      <c r="C227" s="344"/>
      <c r="D227" s="344"/>
      <c r="E227" s="344" t="s">
        <v>318</v>
      </c>
      <c r="F227" s="527" t="s">
        <v>168</v>
      </c>
      <c r="G227" s="522">
        <v>0</v>
      </c>
      <c r="H227" s="522">
        <v>0</v>
      </c>
      <c r="I227" s="522">
        <v>0</v>
      </c>
      <c r="J227" s="522">
        <v>0</v>
      </c>
      <c r="K227" s="381"/>
      <c r="L227" s="381"/>
      <c r="M227" s="381"/>
      <c r="N227" s="530"/>
    </row>
    <row r="228" ht="14.25" spans="1:14">
      <c r="A228" s="520">
        <v>224</v>
      </c>
      <c r="B228" s="523">
        <v>2013703</v>
      </c>
      <c r="C228" s="344"/>
      <c r="D228" s="344"/>
      <c r="E228" s="344" t="s">
        <v>318</v>
      </c>
      <c r="F228" s="527" t="s">
        <v>169</v>
      </c>
      <c r="G228" s="522">
        <v>0</v>
      </c>
      <c r="H228" s="522">
        <v>0</v>
      </c>
      <c r="I228" s="522">
        <v>0</v>
      </c>
      <c r="J228" s="522">
        <v>0</v>
      </c>
      <c r="K228" s="381"/>
      <c r="L228" s="381"/>
      <c r="M228" s="381"/>
      <c r="N228" s="530"/>
    </row>
    <row r="229" ht="14.25" spans="1:14">
      <c r="A229" s="520">
        <v>225</v>
      </c>
      <c r="B229" s="523">
        <v>2013704</v>
      </c>
      <c r="C229" s="344"/>
      <c r="D229" s="344"/>
      <c r="E229" s="344" t="s">
        <v>318</v>
      </c>
      <c r="F229" s="527" t="s">
        <v>319</v>
      </c>
      <c r="G229" s="522">
        <v>0</v>
      </c>
      <c r="H229" s="522">
        <v>0</v>
      </c>
      <c r="I229" s="522">
        <v>0</v>
      </c>
      <c r="J229" s="522"/>
      <c r="K229" s="381"/>
      <c r="L229" s="381"/>
      <c r="M229" s="381"/>
      <c r="N229" s="530"/>
    </row>
    <row r="230" ht="14.25" spans="1:14">
      <c r="A230" s="520">
        <v>226</v>
      </c>
      <c r="B230" s="523">
        <v>2013750</v>
      </c>
      <c r="C230" s="344"/>
      <c r="D230" s="344"/>
      <c r="E230" s="344" t="s">
        <v>318</v>
      </c>
      <c r="F230" s="527" t="s">
        <v>176</v>
      </c>
      <c r="G230" s="522">
        <v>0</v>
      </c>
      <c r="H230" s="522">
        <v>0</v>
      </c>
      <c r="I230" s="522">
        <v>0</v>
      </c>
      <c r="J230" s="522">
        <v>0</v>
      </c>
      <c r="K230" s="381"/>
      <c r="L230" s="381"/>
      <c r="M230" s="381"/>
      <c r="N230" s="530"/>
    </row>
    <row r="231" ht="14.25" spans="1:14">
      <c r="A231" s="520">
        <v>227</v>
      </c>
      <c r="B231" s="523">
        <v>2013799</v>
      </c>
      <c r="C231" s="344"/>
      <c r="D231" s="344"/>
      <c r="E231" s="344" t="s">
        <v>318</v>
      </c>
      <c r="F231" s="527" t="s">
        <v>320</v>
      </c>
      <c r="G231" s="522">
        <v>1727.68</v>
      </c>
      <c r="H231" s="522">
        <v>1396.167353</v>
      </c>
      <c r="I231" s="522">
        <v>1386</v>
      </c>
      <c r="J231" s="522">
        <v>17964</v>
      </c>
      <c r="K231" s="381">
        <f t="shared" ref="K231:K242" si="66">I231/J231-1</f>
        <v>-0.922845691382766</v>
      </c>
      <c r="L231" s="381">
        <f>I231/G231</f>
        <v>0.802231894795332</v>
      </c>
      <c r="M231" s="381">
        <f t="shared" ref="M231:M234" si="67">I231/G231-1</f>
        <v>-0.197768105204668</v>
      </c>
      <c r="N231" s="530"/>
    </row>
    <row r="232" ht="14.25" spans="1:14">
      <c r="A232" s="520">
        <v>228</v>
      </c>
      <c r="B232" s="523">
        <v>20138</v>
      </c>
      <c r="C232" s="344"/>
      <c r="D232" s="344" t="s">
        <v>163</v>
      </c>
      <c r="E232" s="344"/>
      <c r="F232" s="526" t="s">
        <v>321</v>
      </c>
      <c r="G232" s="522">
        <v>368038.35</v>
      </c>
      <c r="H232" s="522">
        <v>383075.933435</v>
      </c>
      <c r="I232" s="522">
        <f>SUM(I233:I246)</f>
        <v>367932</v>
      </c>
      <c r="J232" s="522">
        <v>331885</v>
      </c>
      <c r="K232" s="381">
        <f t="shared" si="66"/>
        <v>0.108612923151092</v>
      </c>
      <c r="L232" s="381">
        <f>I232/G232</f>
        <v>0.999711035548334</v>
      </c>
      <c r="M232" s="381">
        <f t="shared" si="67"/>
        <v>-0.000288964451666485</v>
      </c>
      <c r="N232" s="530"/>
    </row>
    <row r="233" ht="14.25" spans="1:14">
      <c r="A233" s="520">
        <v>229</v>
      </c>
      <c r="B233" s="523">
        <v>2013801</v>
      </c>
      <c r="C233" s="344"/>
      <c r="D233" s="344"/>
      <c r="E233" s="344" t="s">
        <v>322</v>
      </c>
      <c r="F233" s="527" t="s">
        <v>167</v>
      </c>
      <c r="G233" s="522">
        <v>90671.97</v>
      </c>
      <c r="H233" s="522">
        <v>87906</v>
      </c>
      <c r="I233" s="522">
        <v>87906</v>
      </c>
      <c r="J233" s="522">
        <v>95297</v>
      </c>
      <c r="K233" s="381">
        <f t="shared" si="66"/>
        <v>-0.0775575306672823</v>
      </c>
      <c r="L233" s="381">
        <f>I233/G233</f>
        <v>0.96949476227328</v>
      </c>
      <c r="M233" s="381">
        <f t="shared" si="67"/>
        <v>-0.0305052377267198</v>
      </c>
      <c r="N233" s="530"/>
    </row>
    <row r="234" spans="1:14">
      <c r="A234" s="520">
        <v>230</v>
      </c>
      <c r="B234" s="523">
        <v>2013802</v>
      </c>
      <c r="C234" s="344"/>
      <c r="D234" s="344"/>
      <c r="E234" s="344" t="s">
        <v>322</v>
      </c>
      <c r="F234" s="527" t="s">
        <v>168</v>
      </c>
      <c r="G234" s="522">
        <v>19395.32</v>
      </c>
      <c r="H234" s="522">
        <v>53906</v>
      </c>
      <c r="I234" s="522">
        <v>53906</v>
      </c>
      <c r="J234" s="522">
        <v>5282</v>
      </c>
      <c r="K234" s="381">
        <f t="shared" si="66"/>
        <v>9.20560393790231</v>
      </c>
      <c r="L234" s="381">
        <f>I234/G234</f>
        <v>2.7793302714263</v>
      </c>
      <c r="M234" s="381">
        <f t="shared" si="67"/>
        <v>1.7793302714263</v>
      </c>
      <c r="N234" s="533"/>
    </row>
    <row r="235" ht="14.25" spans="1:14">
      <c r="A235" s="520">
        <v>231</v>
      </c>
      <c r="B235" s="523">
        <v>2013803</v>
      </c>
      <c r="C235" s="344"/>
      <c r="D235" s="344"/>
      <c r="E235" s="344" t="s">
        <v>322</v>
      </c>
      <c r="F235" s="527" t="s">
        <v>169</v>
      </c>
      <c r="G235" s="522">
        <v>0</v>
      </c>
      <c r="H235" s="522">
        <v>0</v>
      </c>
      <c r="I235" s="522">
        <v>0</v>
      </c>
      <c r="J235" s="522">
        <v>353</v>
      </c>
      <c r="K235" s="381">
        <f t="shared" si="66"/>
        <v>-1</v>
      </c>
      <c r="L235" s="381"/>
      <c r="M235" s="381"/>
      <c r="N235" s="530"/>
    </row>
    <row r="236" ht="14.25" spans="1:14">
      <c r="A236" s="520">
        <v>232</v>
      </c>
      <c r="B236" s="523">
        <v>2013804</v>
      </c>
      <c r="C236" s="344"/>
      <c r="D236" s="344"/>
      <c r="E236" s="344" t="s">
        <v>322</v>
      </c>
      <c r="F236" s="527" t="s">
        <v>323</v>
      </c>
      <c r="G236" s="522">
        <v>9720.51</v>
      </c>
      <c r="H236" s="522">
        <v>9302</v>
      </c>
      <c r="I236" s="522">
        <v>9302</v>
      </c>
      <c r="J236" s="522">
        <v>105269</v>
      </c>
      <c r="K236" s="381">
        <f t="shared" si="66"/>
        <v>-0.911635904207317</v>
      </c>
      <c r="L236" s="381">
        <f t="shared" ref="L236:L249" si="68">I236/G236</f>
        <v>0.956945674661103</v>
      </c>
      <c r="M236" s="381">
        <f t="shared" ref="M236:M249" si="69">I236/G236-1</f>
        <v>-0.0430543253388969</v>
      </c>
      <c r="N236" s="530"/>
    </row>
    <row r="237" ht="14.25" spans="1:14">
      <c r="A237" s="520">
        <v>233</v>
      </c>
      <c r="B237" s="523">
        <v>2013805</v>
      </c>
      <c r="C237" s="344"/>
      <c r="D237" s="344"/>
      <c r="E237" s="344" t="s">
        <v>322</v>
      </c>
      <c r="F237" s="527" t="s">
        <v>324</v>
      </c>
      <c r="G237" s="522">
        <v>7615.6</v>
      </c>
      <c r="H237" s="522">
        <v>7073.2158</v>
      </c>
      <c r="I237" s="522">
        <v>7068</v>
      </c>
      <c r="J237" s="522">
        <v>3288</v>
      </c>
      <c r="K237" s="381">
        <f t="shared" si="66"/>
        <v>1.14963503649635</v>
      </c>
      <c r="L237" s="381">
        <f t="shared" si="68"/>
        <v>0.928094962970744</v>
      </c>
      <c r="M237" s="381">
        <f t="shared" si="69"/>
        <v>-0.0719050370292558</v>
      </c>
      <c r="N237" s="530"/>
    </row>
    <row r="238" ht="14.25" spans="1:14">
      <c r="A238" s="520">
        <v>234</v>
      </c>
      <c r="B238" s="523">
        <v>2013808</v>
      </c>
      <c r="C238" s="344"/>
      <c r="D238" s="344"/>
      <c r="E238" s="344" t="s">
        <v>322</v>
      </c>
      <c r="F238" s="527" t="s">
        <v>214</v>
      </c>
      <c r="G238" s="522">
        <v>6122.22</v>
      </c>
      <c r="H238" s="522">
        <v>6030</v>
      </c>
      <c r="I238" s="522">
        <v>5922</v>
      </c>
      <c r="J238" s="522">
        <v>4915</v>
      </c>
      <c r="K238" s="381">
        <f t="shared" si="66"/>
        <v>0.204883011190234</v>
      </c>
      <c r="L238" s="381">
        <f t="shared" si="68"/>
        <v>0.967296176877015</v>
      </c>
      <c r="M238" s="381">
        <f t="shared" si="69"/>
        <v>-0.0327038231229848</v>
      </c>
      <c r="N238" s="530"/>
    </row>
    <row r="239" ht="14.25" spans="1:14">
      <c r="A239" s="520">
        <v>235</v>
      </c>
      <c r="B239" s="523">
        <v>2013810</v>
      </c>
      <c r="C239" s="344"/>
      <c r="D239" s="344"/>
      <c r="E239" s="344" t="s">
        <v>322</v>
      </c>
      <c r="F239" s="527" t="s">
        <v>325</v>
      </c>
      <c r="G239" s="522">
        <v>35968.31</v>
      </c>
      <c r="H239" s="522">
        <v>39223.605</v>
      </c>
      <c r="I239" s="522">
        <v>37072</v>
      </c>
      <c r="J239" s="522">
        <v>158</v>
      </c>
      <c r="K239" s="381">
        <f t="shared" si="66"/>
        <v>233.632911392405</v>
      </c>
      <c r="L239" s="381">
        <f t="shared" si="68"/>
        <v>1.03068506693809</v>
      </c>
      <c r="M239" s="381">
        <f t="shared" si="69"/>
        <v>0.0306850669380909</v>
      </c>
      <c r="N239" s="530"/>
    </row>
    <row r="240" spans="1:14">
      <c r="A240" s="520">
        <v>236</v>
      </c>
      <c r="B240" s="523">
        <v>2013812</v>
      </c>
      <c r="C240" s="344"/>
      <c r="D240" s="344"/>
      <c r="E240" s="344" t="s">
        <v>322</v>
      </c>
      <c r="F240" s="527" t="s">
        <v>326</v>
      </c>
      <c r="G240" s="522">
        <v>5466.05</v>
      </c>
      <c r="H240" s="522">
        <v>19670</v>
      </c>
      <c r="I240" s="522">
        <v>19670</v>
      </c>
      <c r="J240" s="522">
        <v>13750</v>
      </c>
      <c r="K240" s="381">
        <f t="shared" si="66"/>
        <v>0.430545454545455</v>
      </c>
      <c r="L240" s="381">
        <f t="shared" si="68"/>
        <v>3.59857666870958</v>
      </c>
      <c r="M240" s="381">
        <f t="shared" si="69"/>
        <v>2.59857666870958</v>
      </c>
      <c r="N240" s="533"/>
    </row>
    <row r="241" spans="1:14">
      <c r="A241" s="520">
        <v>237</v>
      </c>
      <c r="B241" s="523">
        <v>2013813</v>
      </c>
      <c r="C241" s="344"/>
      <c r="D241" s="344"/>
      <c r="E241" s="344" t="s">
        <v>322</v>
      </c>
      <c r="F241" s="527" t="s">
        <v>327</v>
      </c>
      <c r="G241" s="522">
        <v>15344.79</v>
      </c>
      <c r="H241" s="522">
        <v>78980.867095</v>
      </c>
      <c r="I241" s="522">
        <v>69911</v>
      </c>
      <c r="J241" s="522">
        <v>25576</v>
      </c>
      <c r="K241" s="381">
        <f t="shared" si="66"/>
        <v>1.73346105724116</v>
      </c>
      <c r="L241" s="381">
        <f t="shared" si="68"/>
        <v>4.55600891247127</v>
      </c>
      <c r="M241" s="381">
        <f t="shared" si="69"/>
        <v>3.55600891247127</v>
      </c>
      <c r="N241" s="533"/>
    </row>
    <row r="242" ht="14.25" spans="1:14">
      <c r="A242" s="520">
        <v>238</v>
      </c>
      <c r="B242" s="523">
        <v>2013814</v>
      </c>
      <c r="C242" s="344"/>
      <c r="D242" s="344"/>
      <c r="E242" s="344" t="s">
        <v>322</v>
      </c>
      <c r="F242" s="527" t="s">
        <v>328</v>
      </c>
      <c r="G242" s="522">
        <v>271</v>
      </c>
      <c r="H242" s="522">
        <v>250</v>
      </c>
      <c r="I242" s="522">
        <v>250</v>
      </c>
      <c r="J242" s="522">
        <v>165</v>
      </c>
      <c r="K242" s="381">
        <f t="shared" si="66"/>
        <v>0.515151515151515</v>
      </c>
      <c r="L242" s="381">
        <f t="shared" si="68"/>
        <v>0.922509225092251</v>
      </c>
      <c r="M242" s="381">
        <f t="shared" si="69"/>
        <v>-0.077490774907749</v>
      </c>
      <c r="N242" s="530"/>
    </row>
    <row r="243" ht="14.25" spans="1:14">
      <c r="A243" s="520">
        <v>239</v>
      </c>
      <c r="B243" s="523">
        <v>2013815</v>
      </c>
      <c r="C243" s="344"/>
      <c r="D243" s="344"/>
      <c r="E243" s="344" t="s">
        <v>322</v>
      </c>
      <c r="F243" s="527" t="s">
        <v>329</v>
      </c>
      <c r="G243" s="522">
        <v>20242.08</v>
      </c>
      <c r="H243" s="522">
        <v>19221</v>
      </c>
      <c r="I243" s="522">
        <v>19221</v>
      </c>
      <c r="J243" s="522"/>
      <c r="K243" s="381"/>
      <c r="L243" s="381">
        <f t="shared" si="68"/>
        <v>0.949556567309288</v>
      </c>
      <c r="M243" s="381">
        <f t="shared" si="69"/>
        <v>-0.0504434326907117</v>
      </c>
      <c r="N243" s="530"/>
    </row>
    <row r="244" spans="1:14">
      <c r="A244" s="520">
        <v>240</v>
      </c>
      <c r="B244" s="523">
        <v>2013816</v>
      </c>
      <c r="C244" s="344"/>
      <c r="D244" s="344"/>
      <c r="E244" s="344" t="s">
        <v>322</v>
      </c>
      <c r="F244" s="527" t="s">
        <v>330</v>
      </c>
      <c r="G244" s="522">
        <v>133906.06</v>
      </c>
      <c r="H244" s="522">
        <v>34381.90344</v>
      </c>
      <c r="I244" s="522">
        <v>32606</v>
      </c>
      <c r="J244" s="522"/>
      <c r="K244" s="381"/>
      <c r="L244" s="381">
        <f t="shared" si="68"/>
        <v>0.243499061954328</v>
      </c>
      <c r="M244" s="381">
        <f t="shared" si="69"/>
        <v>-0.756500938045672</v>
      </c>
      <c r="N244" s="533"/>
    </row>
    <row r="245" ht="14.25" spans="1:14">
      <c r="A245" s="520">
        <v>241</v>
      </c>
      <c r="B245" s="523">
        <v>2013850</v>
      </c>
      <c r="C245" s="344"/>
      <c r="D245" s="344"/>
      <c r="E245" s="344" t="s">
        <v>322</v>
      </c>
      <c r="F245" s="527" t="s">
        <v>176</v>
      </c>
      <c r="G245" s="522">
        <v>17431.19</v>
      </c>
      <c r="H245" s="522">
        <v>17446</v>
      </c>
      <c r="I245" s="522">
        <v>17446</v>
      </c>
      <c r="J245" s="522">
        <v>15774</v>
      </c>
      <c r="K245" s="381">
        <f t="shared" ref="K245:K249" si="70">I245/J245-1</f>
        <v>0.105997210599721</v>
      </c>
      <c r="L245" s="381">
        <f t="shared" si="68"/>
        <v>1.00084962644547</v>
      </c>
      <c r="M245" s="381">
        <f t="shared" si="69"/>
        <v>0.000849626445469376</v>
      </c>
      <c r="N245" s="530"/>
    </row>
    <row r="246" ht="14.25" spans="1:14">
      <c r="A246" s="520">
        <v>242</v>
      </c>
      <c r="B246" s="523">
        <v>2013899</v>
      </c>
      <c r="C246" s="344"/>
      <c r="D246" s="344"/>
      <c r="E246" s="344" t="s">
        <v>322</v>
      </c>
      <c r="F246" s="527" t="s">
        <v>331</v>
      </c>
      <c r="G246" s="522">
        <v>5883.25</v>
      </c>
      <c r="H246" s="522">
        <v>9685.3421</v>
      </c>
      <c r="I246" s="522">
        <v>7652</v>
      </c>
      <c r="J246" s="522">
        <v>33932</v>
      </c>
      <c r="K246" s="381">
        <f t="shared" si="70"/>
        <v>-0.774490156784157</v>
      </c>
      <c r="L246" s="381">
        <f t="shared" si="68"/>
        <v>1.30064165214805</v>
      </c>
      <c r="M246" s="381">
        <f t="shared" si="69"/>
        <v>0.300641652148048</v>
      </c>
      <c r="N246" s="530"/>
    </row>
    <row r="247" ht="36" spans="1:14">
      <c r="A247" s="520">
        <v>243</v>
      </c>
      <c r="B247" s="523">
        <v>20199</v>
      </c>
      <c r="C247" s="344"/>
      <c r="D247" s="344" t="s">
        <v>163</v>
      </c>
      <c r="E247" s="344"/>
      <c r="F247" s="526" t="s">
        <v>332</v>
      </c>
      <c r="G247" s="522">
        <v>272346.4073</v>
      </c>
      <c r="H247" s="522">
        <v>184298.169399</v>
      </c>
      <c r="I247" s="522">
        <f>SUM(I248:I249)</f>
        <v>173286</v>
      </c>
      <c r="J247" s="522">
        <v>170234</v>
      </c>
      <c r="K247" s="381">
        <f t="shared" si="70"/>
        <v>0.0179282634491347</v>
      </c>
      <c r="L247" s="381">
        <f t="shared" si="68"/>
        <v>0.636270556009644</v>
      </c>
      <c r="M247" s="381">
        <f t="shared" si="69"/>
        <v>-0.363729443990356</v>
      </c>
      <c r="N247" s="533" t="s">
        <v>333</v>
      </c>
    </row>
    <row r="248" ht="14.25" spans="1:14">
      <c r="A248" s="520">
        <v>244</v>
      </c>
      <c r="B248" s="523">
        <v>2019901</v>
      </c>
      <c r="C248" s="344"/>
      <c r="D248" s="344"/>
      <c r="E248" s="344" t="s">
        <v>334</v>
      </c>
      <c r="F248" s="527" t="s">
        <v>335</v>
      </c>
      <c r="G248" s="522">
        <v>4138</v>
      </c>
      <c r="H248" s="522">
        <v>2039</v>
      </c>
      <c r="I248" s="522">
        <v>2039</v>
      </c>
      <c r="J248" s="522">
        <v>1609</v>
      </c>
      <c r="K248" s="381">
        <f t="shared" si="70"/>
        <v>0.267246737103791</v>
      </c>
      <c r="L248" s="381">
        <f t="shared" si="68"/>
        <v>0.492750120831319</v>
      </c>
      <c r="M248" s="381">
        <f t="shared" si="69"/>
        <v>-0.507249879168681</v>
      </c>
      <c r="N248" s="530"/>
    </row>
    <row r="249" ht="24" spans="1:14">
      <c r="A249" s="520">
        <v>245</v>
      </c>
      <c r="B249" s="523">
        <v>2019999</v>
      </c>
      <c r="C249" s="344"/>
      <c r="D249" s="344"/>
      <c r="E249" s="344" t="s">
        <v>334</v>
      </c>
      <c r="F249" s="527" t="s">
        <v>336</v>
      </c>
      <c r="G249" s="522">
        <v>268208.4073</v>
      </c>
      <c r="H249" s="522">
        <v>182259.169399</v>
      </c>
      <c r="I249" s="522">
        <v>171247</v>
      </c>
      <c r="J249" s="522">
        <v>168625</v>
      </c>
      <c r="K249" s="381">
        <f t="shared" si="70"/>
        <v>0.0155492957746479</v>
      </c>
      <c r="L249" s="381">
        <f t="shared" si="68"/>
        <v>0.638484832462595</v>
      </c>
      <c r="M249" s="381">
        <f t="shared" si="69"/>
        <v>-0.361515167537405</v>
      </c>
      <c r="N249" s="530"/>
    </row>
    <row r="250" ht="28.5" customHeight="1" spans="1:14">
      <c r="A250" s="520">
        <v>246</v>
      </c>
      <c r="B250" s="523">
        <v>202</v>
      </c>
      <c r="C250" s="344"/>
      <c r="D250" s="344"/>
      <c r="E250" s="344"/>
      <c r="F250" s="524" t="s">
        <v>337</v>
      </c>
      <c r="G250" s="525">
        <v>0</v>
      </c>
      <c r="H250" s="525">
        <v>0</v>
      </c>
      <c r="I250" s="525">
        <f>SUM(I251,I258,I261,I264,I270,I275,I277,I282,I288)</f>
        <v>0</v>
      </c>
      <c r="J250" s="525">
        <f>SUM(J251,J258,J261,J264,J270,J275,J277,J282,J288)</f>
        <v>0</v>
      </c>
      <c r="K250" s="531"/>
      <c r="L250" s="531"/>
      <c r="M250" s="531"/>
      <c r="N250" s="532"/>
    </row>
    <row r="251" ht="14.25" spans="1:14">
      <c r="A251" s="520">
        <v>247</v>
      </c>
      <c r="B251" s="523">
        <v>20201</v>
      </c>
      <c r="C251" s="344"/>
      <c r="D251" s="344" t="s">
        <v>338</v>
      </c>
      <c r="E251" s="344"/>
      <c r="F251" s="526" t="s">
        <v>339</v>
      </c>
      <c r="G251" s="522">
        <v>0</v>
      </c>
      <c r="H251" s="522">
        <v>0</v>
      </c>
      <c r="I251" s="522">
        <f>SUM(I252:I257)</f>
        <v>0</v>
      </c>
      <c r="J251" s="522">
        <v>0</v>
      </c>
      <c r="K251" s="381"/>
      <c r="L251" s="381"/>
      <c r="M251" s="381"/>
      <c r="N251" s="530"/>
    </row>
    <row r="252" ht="14.25" spans="1:14">
      <c r="A252" s="520">
        <v>248</v>
      </c>
      <c r="B252" s="523">
        <v>2020101</v>
      </c>
      <c r="C252" s="344"/>
      <c r="D252" s="344"/>
      <c r="E252" s="344" t="s">
        <v>340</v>
      </c>
      <c r="F252" s="527" t="s">
        <v>167</v>
      </c>
      <c r="G252" s="522">
        <v>0</v>
      </c>
      <c r="H252" s="522">
        <v>0</v>
      </c>
      <c r="I252" s="522">
        <v>0</v>
      </c>
      <c r="J252" s="522">
        <v>0</v>
      </c>
      <c r="K252" s="381"/>
      <c r="L252" s="381"/>
      <c r="M252" s="381"/>
      <c r="N252" s="530"/>
    </row>
    <row r="253" ht="14.25" spans="1:14">
      <c r="A253" s="520">
        <v>249</v>
      </c>
      <c r="B253" s="523">
        <v>2020102</v>
      </c>
      <c r="C253" s="344"/>
      <c r="D253" s="344"/>
      <c r="E253" s="344" t="s">
        <v>340</v>
      </c>
      <c r="F253" s="527" t="s">
        <v>168</v>
      </c>
      <c r="G253" s="522">
        <v>0</v>
      </c>
      <c r="H253" s="522">
        <v>0</v>
      </c>
      <c r="I253" s="522">
        <v>0</v>
      </c>
      <c r="J253" s="522">
        <v>0</v>
      </c>
      <c r="K253" s="381"/>
      <c r="L253" s="381"/>
      <c r="M253" s="381"/>
      <c r="N253" s="530"/>
    </row>
    <row r="254" ht="14.25" spans="1:14">
      <c r="A254" s="520">
        <v>250</v>
      </c>
      <c r="B254" s="523">
        <v>2020103</v>
      </c>
      <c r="C254" s="344"/>
      <c r="D254" s="344"/>
      <c r="E254" s="344" t="s">
        <v>340</v>
      </c>
      <c r="F254" s="527" t="s">
        <v>169</v>
      </c>
      <c r="G254" s="522">
        <v>0</v>
      </c>
      <c r="H254" s="522">
        <v>0</v>
      </c>
      <c r="I254" s="522">
        <v>0</v>
      </c>
      <c r="J254" s="522">
        <v>0</v>
      </c>
      <c r="K254" s="381"/>
      <c r="L254" s="381"/>
      <c r="M254" s="381"/>
      <c r="N254" s="530"/>
    </row>
    <row r="255" ht="14.25" spans="1:14">
      <c r="A255" s="520">
        <v>251</v>
      </c>
      <c r="B255" s="523">
        <v>2020104</v>
      </c>
      <c r="C255" s="344"/>
      <c r="D255" s="344"/>
      <c r="E255" s="344" t="s">
        <v>340</v>
      </c>
      <c r="F255" s="527" t="s">
        <v>296</v>
      </c>
      <c r="G255" s="522">
        <v>0</v>
      </c>
      <c r="H255" s="522">
        <v>0</v>
      </c>
      <c r="I255" s="522">
        <v>0</v>
      </c>
      <c r="J255" s="522">
        <v>0</v>
      </c>
      <c r="K255" s="381"/>
      <c r="L255" s="381"/>
      <c r="M255" s="381"/>
      <c r="N255" s="530"/>
    </row>
    <row r="256" ht="14.25" spans="1:14">
      <c r="A256" s="520">
        <v>252</v>
      </c>
      <c r="B256" s="523">
        <v>2020150</v>
      </c>
      <c r="C256" s="344"/>
      <c r="D256" s="344"/>
      <c r="E256" s="344" t="s">
        <v>340</v>
      </c>
      <c r="F256" s="527" t="s">
        <v>176</v>
      </c>
      <c r="G256" s="522">
        <v>0</v>
      </c>
      <c r="H256" s="522">
        <v>0</v>
      </c>
      <c r="I256" s="522">
        <v>0</v>
      </c>
      <c r="J256" s="522">
        <v>0</v>
      </c>
      <c r="K256" s="381"/>
      <c r="L256" s="381"/>
      <c r="M256" s="381"/>
      <c r="N256" s="530"/>
    </row>
    <row r="257" ht="14.25" spans="1:14">
      <c r="A257" s="520">
        <v>253</v>
      </c>
      <c r="B257" s="523">
        <v>2020199</v>
      </c>
      <c r="C257" s="344"/>
      <c r="D257" s="344"/>
      <c r="E257" s="344" t="s">
        <v>340</v>
      </c>
      <c r="F257" s="527" t="s">
        <v>341</v>
      </c>
      <c r="G257" s="522">
        <v>0</v>
      </c>
      <c r="H257" s="522">
        <v>0</v>
      </c>
      <c r="I257" s="522">
        <v>0</v>
      </c>
      <c r="J257" s="522">
        <v>0</v>
      </c>
      <c r="K257" s="381"/>
      <c r="L257" s="381"/>
      <c r="M257" s="381"/>
      <c r="N257" s="530"/>
    </row>
    <row r="258" ht="14.25" spans="1:14">
      <c r="A258" s="520">
        <v>254</v>
      </c>
      <c r="B258" s="523">
        <v>20202</v>
      </c>
      <c r="C258" s="344"/>
      <c r="D258" s="344" t="s">
        <v>338</v>
      </c>
      <c r="E258" s="344"/>
      <c r="F258" s="526" t="s">
        <v>342</v>
      </c>
      <c r="G258" s="522">
        <v>0</v>
      </c>
      <c r="H258" s="522">
        <v>0</v>
      </c>
      <c r="I258" s="522">
        <f>SUM(I259:I260)</f>
        <v>0</v>
      </c>
      <c r="J258" s="522">
        <v>0</v>
      </c>
      <c r="K258" s="381"/>
      <c r="L258" s="381"/>
      <c r="M258" s="381"/>
      <c r="N258" s="530"/>
    </row>
    <row r="259" ht="14.25" spans="1:14">
      <c r="A259" s="520">
        <v>255</v>
      </c>
      <c r="B259" s="523">
        <v>2020201</v>
      </c>
      <c r="C259" s="344"/>
      <c r="D259" s="344"/>
      <c r="E259" s="344" t="s">
        <v>343</v>
      </c>
      <c r="F259" s="527" t="s">
        <v>344</v>
      </c>
      <c r="G259" s="522">
        <v>0</v>
      </c>
      <c r="H259" s="522">
        <v>0</v>
      </c>
      <c r="I259" s="522">
        <v>0</v>
      </c>
      <c r="J259" s="522">
        <v>0</v>
      </c>
      <c r="K259" s="381"/>
      <c r="L259" s="381"/>
      <c r="M259" s="381"/>
      <c r="N259" s="530"/>
    </row>
    <row r="260" ht="14.25" spans="1:14">
      <c r="A260" s="520">
        <v>256</v>
      </c>
      <c r="B260" s="523">
        <v>2020202</v>
      </c>
      <c r="C260" s="344"/>
      <c r="D260" s="344"/>
      <c r="E260" s="344" t="s">
        <v>343</v>
      </c>
      <c r="F260" s="527" t="s">
        <v>345</v>
      </c>
      <c r="G260" s="522">
        <v>0</v>
      </c>
      <c r="H260" s="522">
        <v>0</v>
      </c>
      <c r="I260" s="522">
        <v>0</v>
      </c>
      <c r="J260" s="522">
        <v>0</v>
      </c>
      <c r="K260" s="381"/>
      <c r="L260" s="381"/>
      <c r="M260" s="381"/>
      <c r="N260" s="530"/>
    </row>
    <row r="261" ht="14.25" spans="1:14">
      <c r="A261" s="520">
        <v>257</v>
      </c>
      <c r="B261" s="523">
        <v>20203</v>
      </c>
      <c r="C261" s="344"/>
      <c r="D261" s="344" t="s">
        <v>338</v>
      </c>
      <c r="E261" s="344"/>
      <c r="F261" s="526" t="s">
        <v>346</v>
      </c>
      <c r="G261" s="522">
        <v>0</v>
      </c>
      <c r="H261" s="522">
        <v>0</v>
      </c>
      <c r="I261" s="522">
        <f>SUM(I262:I263)</f>
        <v>0</v>
      </c>
      <c r="J261" s="522">
        <v>0</v>
      </c>
      <c r="K261" s="381"/>
      <c r="L261" s="381"/>
      <c r="M261" s="381"/>
      <c r="N261" s="530"/>
    </row>
    <row r="262" ht="14.25" spans="1:14">
      <c r="A262" s="520">
        <v>258</v>
      </c>
      <c r="B262" s="523">
        <v>2020304</v>
      </c>
      <c r="C262" s="344"/>
      <c r="D262" s="344"/>
      <c r="E262" s="344" t="s">
        <v>347</v>
      </c>
      <c r="F262" s="527" t="s">
        <v>348</v>
      </c>
      <c r="G262" s="522">
        <v>0</v>
      </c>
      <c r="H262" s="522">
        <v>0</v>
      </c>
      <c r="I262" s="522">
        <v>0</v>
      </c>
      <c r="J262" s="522">
        <v>0</v>
      </c>
      <c r="K262" s="381"/>
      <c r="L262" s="381"/>
      <c r="M262" s="381"/>
      <c r="N262" s="530"/>
    </row>
    <row r="263" ht="14.25" spans="1:14">
      <c r="A263" s="520">
        <v>259</v>
      </c>
      <c r="B263" s="523">
        <v>2020306</v>
      </c>
      <c r="C263" s="344"/>
      <c r="D263" s="344"/>
      <c r="E263" s="344" t="s">
        <v>347</v>
      </c>
      <c r="F263" s="527" t="s">
        <v>349</v>
      </c>
      <c r="G263" s="522">
        <v>0</v>
      </c>
      <c r="H263" s="522">
        <v>0</v>
      </c>
      <c r="I263" s="522">
        <v>0</v>
      </c>
      <c r="J263" s="522">
        <v>0</v>
      </c>
      <c r="K263" s="381"/>
      <c r="L263" s="381"/>
      <c r="M263" s="381"/>
      <c r="N263" s="530"/>
    </row>
    <row r="264" ht="14.25" spans="1:14">
      <c r="A264" s="520">
        <v>260</v>
      </c>
      <c r="B264" s="523">
        <v>20204</v>
      </c>
      <c r="C264" s="344"/>
      <c r="D264" s="344" t="s">
        <v>338</v>
      </c>
      <c r="E264" s="344"/>
      <c r="F264" s="526" t="s">
        <v>350</v>
      </c>
      <c r="G264" s="522">
        <v>0</v>
      </c>
      <c r="H264" s="522">
        <v>0</v>
      </c>
      <c r="I264" s="522">
        <f>SUM(I265:I269)</f>
        <v>0</v>
      </c>
      <c r="J264" s="522">
        <v>0</v>
      </c>
      <c r="K264" s="381"/>
      <c r="L264" s="381"/>
      <c r="M264" s="381"/>
      <c r="N264" s="530"/>
    </row>
    <row r="265" ht="14.25" spans="1:14">
      <c r="A265" s="520">
        <v>261</v>
      </c>
      <c r="B265" s="523">
        <v>2020401</v>
      </c>
      <c r="C265" s="344"/>
      <c r="D265" s="344"/>
      <c r="E265" s="344" t="s">
        <v>351</v>
      </c>
      <c r="F265" s="527" t="s">
        <v>352</v>
      </c>
      <c r="G265" s="522">
        <v>0</v>
      </c>
      <c r="H265" s="522">
        <v>0</v>
      </c>
      <c r="I265" s="522">
        <v>0</v>
      </c>
      <c r="J265" s="522">
        <v>0</v>
      </c>
      <c r="K265" s="381"/>
      <c r="L265" s="381"/>
      <c r="M265" s="381"/>
      <c r="N265" s="530"/>
    </row>
    <row r="266" ht="14.25" spans="1:14">
      <c r="A266" s="520">
        <v>262</v>
      </c>
      <c r="B266" s="523">
        <v>2020402</v>
      </c>
      <c r="C266" s="344"/>
      <c r="D266" s="344"/>
      <c r="E266" s="344" t="s">
        <v>351</v>
      </c>
      <c r="F266" s="527" t="s">
        <v>353</v>
      </c>
      <c r="G266" s="522">
        <v>0</v>
      </c>
      <c r="H266" s="522">
        <v>0</v>
      </c>
      <c r="I266" s="522">
        <v>0</v>
      </c>
      <c r="J266" s="522">
        <v>0</v>
      </c>
      <c r="K266" s="381"/>
      <c r="L266" s="381"/>
      <c r="M266" s="381"/>
      <c r="N266" s="530"/>
    </row>
    <row r="267" ht="14.25" spans="1:14">
      <c r="A267" s="520">
        <v>263</v>
      </c>
      <c r="B267" s="523">
        <v>2020403</v>
      </c>
      <c r="C267" s="344"/>
      <c r="D267" s="344"/>
      <c r="E267" s="344" t="s">
        <v>351</v>
      </c>
      <c r="F267" s="527" t="s">
        <v>354</v>
      </c>
      <c r="G267" s="522">
        <v>0</v>
      </c>
      <c r="H267" s="522">
        <v>0</v>
      </c>
      <c r="I267" s="522">
        <v>0</v>
      </c>
      <c r="J267" s="522">
        <v>0</v>
      </c>
      <c r="K267" s="381"/>
      <c r="L267" s="381"/>
      <c r="M267" s="381"/>
      <c r="N267" s="530"/>
    </row>
    <row r="268" ht="14.25" spans="1:14">
      <c r="A268" s="520">
        <v>264</v>
      </c>
      <c r="B268" s="523">
        <v>2020404</v>
      </c>
      <c r="C268" s="344"/>
      <c r="D268" s="344"/>
      <c r="E268" s="344" t="s">
        <v>351</v>
      </c>
      <c r="F268" s="527" t="s">
        <v>355</v>
      </c>
      <c r="G268" s="522">
        <v>0</v>
      </c>
      <c r="H268" s="522">
        <v>0</v>
      </c>
      <c r="I268" s="522">
        <v>0</v>
      </c>
      <c r="J268" s="522">
        <v>0</v>
      </c>
      <c r="K268" s="381"/>
      <c r="L268" s="381"/>
      <c r="M268" s="381"/>
      <c r="N268" s="530"/>
    </row>
    <row r="269" ht="14.25" spans="1:14">
      <c r="A269" s="520">
        <v>265</v>
      </c>
      <c r="B269" s="523">
        <v>2020499</v>
      </c>
      <c r="C269" s="344"/>
      <c r="D269" s="344"/>
      <c r="E269" s="344" t="s">
        <v>351</v>
      </c>
      <c r="F269" s="527" t="s">
        <v>356</v>
      </c>
      <c r="G269" s="522">
        <v>0</v>
      </c>
      <c r="H269" s="522">
        <v>0</v>
      </c>
      <c r="I269" s="522">
        <v>0</v>
      </c>
      <c r="J269" s="522">
        <v>0</v>
      </c>
      <c r="K269" s="381"/>
      <c r="L269" s="381"/>
      <c r="M269" s="381"/>
      <c r="N269" s="530"/>
    </row>
    <row r="270" ht="14.25" spans="1:14">
      <c r="A270" s="520">
        <v>266</v>
      </c>
      <c r="B270" s="523">
        <v>20205</v>
      </c>
      <c r="C270" s="344"/>
      <c r="D270" s="344" t="s">
        <v>338</v>
      </c>
      <c r="E270" s="344"/>
      <c r="F270" s="526" t="s">
        <v>357</v>
      </c>
      <c r="G270" s="522">
        <v>0</v>
      </c>
      <c r="H270" s="522">
        <v>0</v>
      </c>
      <c r="I270" s="522">
        <f>SUM(I271:I274)</f>
        <v>0</v>
      </c>
      <c r="J270" s="522">
        <v>0</v>
      </c>
      <c r="K270" s="381"/>
      <c r="L270" s="381"/>
      <c r="M270" s="381"/>
      <c r="N270" s="530"/>
    </row>
    <row r="271" ht="14.25" spans="1:14">
      <c r="A271" s="520">
        <v>267</v>
      </c>
      <c r="B271" s="523">
        <v>2020503</v>
      </c>
      <c r="C271" s="344"/>
      <c r="D271" s="344"/>
      <c r="E271" s="344" t="s">
        <v>358</v>
      </c>
      <c r="F271" s="527" t="s">
        <v>359</v>
      </c>
      <c r="G271" s="522">
        <v>0</v>
      </c>
      <c r="H271" s="522">
        <v>0</v>
      </c>
      <c r="I271" s="522">
        <v>0</v>
      </c>
      <c r="J271" s="522">
        <v>0</v>
      </c>
      <c r="K271" s="381"/>
      <c r="L271" s="381"/>
      <c r="M271" s="381"/>
      <c r="N271" s="530"/>
    </row>
    <row r="272" ht="14.25" spans="1:14">
      <c r="A272" s="520">
        <v>268</v>
      </c>
      <c r="B272" s="523">
        <v>2020504</v>
      </c>
      <c r="C272" s="344"/>
      <c r="D272" s="344"/>
      <c r="E272" s="344" t="s">
        <v>358</v>
      </c>
      <c r="F272" s="527" t="s">
        <v>360</v>
      </c>
      <c r="G272" s="522">
        <v>0</v>
      </c>
      <c r="H272" s="522">
        <v>0</v>
      </c>
      <c r="I272" s="522">
        <v>0</v>
      </c>
      <c r="J272" s="522">
        <v>0</v>
      </c>
      <c r="K272" s="381"/>
      <c r="L272" s="381"/>
      <c r="M272" s="381"/>
      <c r="N272" s="530"/>
    </row>
    <row r="273" ht="14.25" spans="1:14">
      <c r="A273" s="520">
        <v>269</v>
      </c>
      <c r="B273" s="523">
        <v>2020505</v>
      </c>
      <c r="C273" s="344"/>
      <c r="D273" s="344"/>
      <c r="E273" s="344" t="s">
        <v>358</v>
      </c>
      <c r="F273" s="527" t="s">
        <v>361</v>
      </c>
      <c r="G273" s="522">
        <v>0</v>
      </c>
      <c r="H273" s="522">
        <v>0</v>
      </c>
      <c r="I273" s="522">
        <v>0</v>
      </c>
      <c r="J273" s="522"/>
      <c r="K273" s="381"/>
      <c r="L273" s="381"/>
      <c r="M273" s="381"/>
      <c r="N273" s="530"/>
    </row>
    <row r="274" ht="14.25" spans="1:14">
      <c r="A274" s="520">
        <v>270</v>
      </c>
      <c r="B274" s="523">
        <v>2020599</v>
      </c>
      <c r="C274" s="344"/>
      <c r="D274" s="344"/>
      <c r="E274" s="344" t="s">
        <v>358</v>
      </c>
      <c r="F274" s="527" t="s">
        <v>362</v>
      </c>
      <c r="G274" s="522">
        <v>0</v>
      </c>
      <c r="H274" s="522">
        <v>0</v>
      </c>
      <c r="I274" s="522">
        <v>0</v>
      </c>
      <c r="J274" s="522">
        <v>0</v>
      </c>
      <c r="K274" s="381"/>
      <c r="L274" s="381"/>
      <c r="M274" s="381"/>
      <c r="N274" s="530"/>
    </row>
    <row r="275" ht="14.25" spans="1:14">
      <c r="A275" s="520">
        <v>271</v>
      </c>
      <c r="B275" s="523">
        <v>20206</v>
      </c>
      <c r="C275" s="344"/>
      <c r="D275" s="344" t="s">
        <v>338</v>
      </c>
      <c r="E275" s="344"/>
      <c r="F275" s="526" t="s">
        <v>363</v>
      </c>
      <c r="G275" s="522">
        <v>0</v>
      </c>
      <c r="H275" s="522">
        <v>0</v>
      </c>
      <c r="I275" s="522">
        <f>I276</f>
        <v>0</v>
      </c>
      <c r="J275" s="522">
        <v>0</v>
      </c>
      <c r="K275" s="381"/>
      <c r="L275" s="381"/>
      <c r="M275" s="381"/>
      <c r="N275" s="530"/>
    </row>
    <row r="276" ht="14.25" spans="1:14">
      <c r="A276" s="520">
        <v>272</v>
      </c>
      <c r="B276" s="523">
        <v>2020601</v>
      </c>
      <c r="C276" s="344"/>
      <c r="D276" s="344"/>
      <c r="E276" s="344" t="s">
        <v>364</v>
      </c>
      <c r="F276" s="527" t="s">
        <v>365</v>
      </c>
      <c r="G276" s="522">
        <v>0</v>
      </c>
      <c r="H276" s="522">
        <v>0</v>
      </c>
      <c r="I276" s="522">
        <v>0</v>
      </c>
      <c r="J276" s="522">
        <v>0</v>
      </c>
      <c r="K276" s="381"/>
      <c r="L276" s="381"/>
      <c r="M276" s="381"/>
      <c r="N276" s="530"/>
    </row>
    <row r="277" ht="14.25" spans="1:14">
      <c r="A277" s="520">
        <v>273</v>
      </c>
      <c r="B277" s="523">
        <v>20207</v>
      </c>
      <c r="C277" s="344"/>
      <c r="D277" s="344" t="s">
        <v>338</v>
      </c>
      <c r="E277" s="344"/>
      <c r="F277" s="526" t="s">
        <v>366</v>
      </c>
      <c r="G277" s="522">
        <v>0</v>
      </c>
      <c r="H277" s="522">
        <v>0</v>
      </c>
      <c r="I277" s="522">
        <f>SUM(I278:I281)</f>
        <v>0</v>
      </c>
      <c r="J277" s="522">
        <v>0</v>
      </c>
      <c r="K277" s="381"/>
      <c r="L277" s="381"/>
      <c r="M277" s="381"/>
      <c r="N277" s="530"/>
    </row>
    <row r="278" ht="14.25" spans="1:14">
      <c r="A278" s="520">
        <v>274</v>
      </c>
      <c r="B278" s="523">
        <v>2020701</v>
      </c>
      <c r="C278" s="344"/>
      <c r="D278" s="344"/>
      <c r="E278" s="344" t="s">
        <v>367</v>
      </c>
      <c r="F278" s="527" t="s">
        <v>368</v>
      </c>
      <c r="G278" s="522">
        <v>0</v>
      </c>
      <c r="H278" s="522">
        <v>0</v>
      </c>
      <c r="I278" s="522">
        <v>0</v>
      </c>
      <c r="J278" s="522">
        <v>0</v>
      </c>
      <c r="K278" s="381"/>
      <c r="L278" s="381"/>
      <c r="M278" s="381"/>
      <c r="N278" s="530"/>
    </row>
    <row r="279" ht="14.25" spans="1:14">
      <c r="A279" s="520">
        <v>275</v>
      </c>
      <c r="B279" s="523">
        <v>2020702</v>
      </c>
      <c r="C279" s="344"/>
      <c r="D279" s="344"/>
      <c r="E279" s="344" t="s">
        <v>367</v>
      </c>
      <c r="F279" s="527" t="s">
        <v>369</v>
      </c>
      <c r="G279" s="522">
        <v>0</v>
      </c>
      <c r="H279" s="522">
        <v>0</v>
      </c>
      <c r="I279" s="522">
        <v>0</v>
      </c>
      <c r="J279" s="522">
        <v>0</v>
      </c>
      <c r="K279" s="381"/>
      <c r="L279" s="381"/>
      <c r="M279" s="381"/>
      <c r="N279" s="530"/>
    </row>
    <row r="280" ht="14.25" spans="1:14">
      <c r="A280" s="520">
        <v>276</v>
      </c>
      <c r="B280" s="523">
        <v>2020703</v>
      </c>
      <c r="C280" s="344"/>
      <c r="D280" s="344"/>
      <c r="E280" s="344" t="s">
        <v>367</v>
      </c>
      <c r="F280" s="527" t="s">
        <v>370</v>
      </c>
      <c r="G280" s="522">
        <v>0</v>
      </c>
      <c r="H280" s="522">
        <v>0</v>
      </c>
      <c r="I280" s="522">
        <v>0</v>
      </c>
      <c r="J280" s="522">
        <v>0</v>
      </c>
      <c r="K280" s="381"/>
      <c r="L280" s="381"/>
      <c r="M280" s="381"/>
      <c r="N280" s="530"/>
    </row>
    <row r="281" ht="14.25" spans="1:14">
      <c r="A281" s="520">
        <v>277</v>
      </c>
      <c r="B281" s="523">
        <v>2020799</v>
      </c>
      <c r="C281" s="344"/>
      <c r="D281" s="344"/>
      <c r="E281" s="344" t="s">
        <v>367</v>
      </c>
      <c r="F281" s="527" t="s">
        <v>371</v>
      </c>
      <c r="G281" s="522">
        <v>0</v>
      </c>
      <c r="H281" s="522">
        <v>0</v>
      </c>
      <c r="I281" s="522">
        <v>0</v>
      </c>
      <c r="J281" s="522">
        <v>0</v>
      </c>
      <c r="K281" s="381"/>
      <c r="L281" s="381"/>
      <c r="M281" s="381"/>
      <c r="N281" s="530"/>
    </row>
    <row r="282" ht="14.25" spans="1:14">
      <c r="A282" s="520">
        <v>278</v>
      </c>
      <c r="B282" s="523">
        <v>20208</v>
      </c>
      <c r="C282" s="344"/>
      <c r="D282" s="344" t="s">
        <v>338</v>
      </c>
      <c r="E282" s="344"/>
      <c r="F282" s="526" t="s">
        <v>372</v>
      </c>
      <c r="G282" s="522">
        <v>0</v>
      </c>
      <c r="H282" s="522">
        <v>0</v>
      </c>
      <c r="I282" s="522">
        <f>SUM(I283:I287)</f>
        <v>0</v>
      </c>
      <c r="J282" s="522">
        <v>0</v>
      </c>
      <c r="K282" s="381"/>
      <c r="L282" s="381"/>
      <c r="M282" s="381"/>
      <c r="N282" s="530"/>
    </row>
    <row r="283" ht="14.25" spans="1:14">
      <c r="A283" s="520">
        <v>279</v>
      </c>
      <c r="B283" s="523">
        <v>2020801</v>
      </c>
      <c r="C283" s="344"/>
      <c r="D283" s="344"/>
      <c r="E283" s="344" t="s">
        <v>373</v>
      </c>
      <c r="F283" s="527" t="s">
        <v>167</v>
      </c>
      <c r="G283" s="522">
        <v>0</v>
      </c>
      <c r="H283" s="522">
        <v>0</v>
      </c>
      <c r="I283" s="522">
        <v>0</v>
      </c>
      <c r="J283" s="522">
        <v>0</v>
      </c>
      <c r="K283" s="381"/>
      <c r="L283" s="381"/>
      <c r="M283" s="381"/>
      <c r="N283" s="530"/>
    </row>
    <row r="284" ht="14.25" spans="1:14">
      <c r="A284" s="520">
        <v>280</v>
      </c>
      <c r="B284" s="523">
        <v>2020802</v>
      </c>
      <c r="C284" s="344"/>
      <c r="D284" s="344"/>
      <c r="E284" s="344" t="s">
        <v>373</v>
      </c>
      <c r="F284" s="527" t="s">
        <v>168</v>
      </c>
      <c r="G284" s="522">
        <v>0</v>
      </c>
      <c r="H284" s="522">
        <v>0</v>
      </c>
      <c r="I284" s="522">
        <v>0</v>
      </c>
      <c r="J284" s="522">
        <v>0</v>
      </c>
      <c r="K284" s="381"/>
      <c r="L284" s="381"/>
      <c r="M284" s="381"/>
      <c r="N284" s="530"/>
    </row>
    <row r="285" ht="14.25" spans="1:14">
      <c r="A285" s="520">
        <v>281</v>
      </c>
      <c r="B285" s="523">
        <v>2020803</v>
      </c>
      <c r="C285" s="344"/>
      <c r="D285" s="344"/>
      <c r="E285" s="344" t="s">
        <v>373</v>
      </c>
      <c r="F285" s="527" t="s">
        <v>169</v>
      </c>
      <c r="G285" s="522">
        <v>0</v>
      </c>
      <c r="H285" s="522">
        <v>0</v>
      </c>
      <c r="I285" s="522">
        <v>0</v>
      </c>
      <c r="J285" s="522">
        <v>0</v>
      </c>
      <c r="K285" s="381"/>
      <c r="L285" s="381"/>
      <c r="M285" s="381"/>
      <c r="N285" s="530"/>
    </row>
    <row r="286" ht="14.25" spans="1:14">
      <c r="A286" s="520">
        <v>282</v>
      </c>
      <c r="B286" s="523">
        <v>2020850</v>
      </c>
      <c r="C286" s="344"/>
      <c r="D286" s="344"/>
      <c r="E286" s="344" t="s">
        <v>373</v>
      </c>
      <c r="F286" s="527" t="s">
        <v>176</v>
      </c>
      <c r="G286" s="522">
        <v>0</v>
      </c>
      <c r="H286" s="522">
        <v>0</v>
      </c>
      <c r="I286" s="522">
        <v>0</v>
      </c>
      <c r="J286" s="522">
        <v>0</v>
      </c>
      <c r="K286" s="381"/>
      <c r="L286" s="381"/>
      <c r="M286" s="381"/>
      <c r="N286" s="530"/>
    </row>
    <row r="287" ht="14.25" spans="1:14">
      <c r="A287" s="520">
        <v>283</v>
      </c>
      <c r="B287" s="523">
        <v>2020899</v>
      </c>
      <c r="C287" s="344"/>
      <c r="D287" s="344"/>
      <c r="E287" s="344" t="s">
        <v>373</v>
      </c>
      <c r="F287" s="527" t="s">
        <v>374</v>
      </c>
      <c r="G287" s="522">
        <v>0</v>
      </c>
      <c r="H287" s="522">
        <v>0</v>
      </c>
      <c r="I287" s="522">
        <v>0</v>
      </c>
      <c r="J287" s="522">
        <v>0</v>
      </c>
      <c r="K287" s="381"/>
      <c r="L287" s="381"/>
      <c r="M287" s="381"/>
      <c r="N287" s="530"/>
    </row>
    <row r="288" ht="14.25" spans="1:14">
      <c r="A288" s="520">
        <v>284</v>
      </c>
      <c r="B288" s="523">
        <v>20299</v>
      </c>
      <c r="C288" s="344"/>
      <c r="D288" s="344" t="s">
        <v>338</v>
      </c>
      <c r="E288" s="344"/>
      <c r="F288" s="526" t="s">
        <v>375</v>
      </c>
      <c r="G288" s="522">
        <v>0</v>
      </c>
      <c r="H288" s="522">
        <v>0</v>
      </c>
      <c r="I288" s="522">
        <f t="shared" ref="I288" si="71">I289</f>
        <v>0</v>
      </c>
      <c r="J288" s="522">
        <v>0</v>
      </c>
      <c r="K288" s="381"/>
      <c r="L288" s="381"/>
      <c r="M288" s="381"/>
      <c r="N288" s="530"/>
    </row>
    <row r="289" ht="14.25" spans="1:14">
      <c r="A289" s="520">
        <v>285</v>
      </c>
      <c r="B289" s="523">
        <v>2029901</v>
      </c>
      <c r="C289" s="344"/>
      <c r="D289" s="344"/>
      <c r="E289" s="344" t="s">
        <v>376</v>
      </c>
      <c r="F289" s="527" t="s">
        <v>377</v>
      </c>
      <c r="G289" s="522">
        <v>0</v>
      </c>
      <c r="H289" s="522">
        <v>0</v>
      </c>
      <c r="I289" s="522">
        <v>0</v>
      </c>
      <c r="J289" s="522">
        <v>0</v>
      </c>
      <c r="K289" s="381"/>
      <c r="L289" s="381"/>
      <c r="M289" s="381"/>
      <c r="N289" s="530"/>
    </row>
    <row r="290" ht="28.5" customHeight="1" spans="1:14">
      <c r="A290" s="520">
        <v>286</v>
      </c>
      <c r="B290" s="523">
        <v>203</v>
      </c>
      <c r="C290" s="344"/>
      <c r="D290" s="344"/>
      <c r="E290" s="344"/>
      <c r="F290" s="524" t="s">
        <v>378</v>
      </c>
      <c r="G290" s="525">
        <v>41416.76</v>
      </c>
      <c r="H290" s="525">
        <v>50666.596367</v>
      </c>
      <c r="I290" s="525">
        <f>SUM(I291,I293,I295,I297,I307)</f>
        <v>49137</v>
      </c>
      <c r="J290" s="525">
        <f>SUM(J291,J293,J295,J297,J307)</f>
        <v>7086</v>
      </c>
      <c r="K290" s="531">
        <f>I290/J290-1</f>
        <v>5.93437764606266</v>
      </c>
      <c r="L290" s="531">
        <f>I290/G290</f>
        <v>1.18640376504584</v>
      </c>
      <c r="M290" s="531">
        <f>I290/G290-1</f>
        <v>0.186403765045841</v>
      </c>
      <c r="N290" s="532"/>
    </row>
    <row r="291" ht="14.25" spans="1:14">
      <c r="A291" s="520">
        <v>287</v>
      </c>
      <c r="B291" s="523">
        <v>20301</v>
      </c>
      <c r="C291" s="344"/>
      <c r="D291" s="344" t="s">
        <v>379</v>
      </c>
      <c r="E291" s="344"/>
      <c r="F291" s="526" t="s">
        <v>380</v>
      </c>
      <c r="G291" s="522">
        <v>0</v>
      </c>
      <c r="H291" s="522">
        <v>1533.596367</v>
      </c>
      <c r="I291" s="522">
        <f>I292</f>
        <v>0</v>
      </c>
      <c r="J291" s="522">
        <v>0</v>
      </c>
      <c r="K291" s="381"/>
      <c r="L291" s="381"/>
      <c r="M291" s="381"/>
      <c r="N291" s="530"/>
    </row>
    <row r="292" ht="14.25" spans="1:14">
      <c r="A292" s="520">
        <v>288</v>
      </c>
      <c r="B292" s="523">
        <v>2030101</v>
      </c>
      <c r="C292" s="344"/>
      <c r="D292" s="344"/>
      <c r="E292" s="344" t="s">
        <v>381</v>
      </c>
      <c r="F292" s="527" t="s">
        <v>382</v>
      </c>
      <c r="G292" s="522">
        <v>0</v>
      </c>
      <c r="H292" s="522">
        <v>1533.596367</v>
      </c>
      <c r="I292" s="522">
        <v>0</v>
      </c>
      <c r="J292" s="522">
        <v>0</v>
      </c>
      <c r="K292" s="381"/>
      <c r="L292" s="381"/>
      <c r="M292" s="381"/>
      <c r="N292" s="530"/>
    </row>
    <row r="293" ht="14.25" spans="1:14">
      <c r="A293" s="520">
        <v>289</v>
      </c>
      <c r="B293" s="523">
        <v>20304</v>
      </c>
      <c r="C293" s="344"/>
      <c r="D293" s="344" t="s">
        <v>379</v>
      </c>
      <c r="E293" s="344"/>
      <c r="F293" s="526" t="s">
        <v>383</v>
      </c>
      <c r="G293" s="522">
        <v>0</v>
      </c>
      <c r="H293" s="522">
        <v>0</v>
      </c>
      <c r="I293" s="522">
        <f>I294</f>
        <v>0</v>
      </c>
      <c r="J293" s="522">
        <v>0</v>
      </c>
      <c r="K293" s="381"/>
      <c r="L293" s="381"/>
      <c r="M293" s="381"/>
      <c r="N293" s="530"/>
    </row>
    <row r="294" ht="14.25" spans="1:14">
      <c r="A294" s="520">
        <v>290</v>
      </c>
      <c r="B294" s="523">
        <v>2030401</v>
      </c>
      <c r="C294" s="344"/>
      <c r="D294" s="344"/>
      <c r="E294" s="344" t="s">
        <v>384</v>
      </c>
      <c r="F294" s="527" t="s">
        <v>385</v>
      </c>
      <c r="G294" s="522">
        <v>0</v>
      </c>
      <c r="H294" s="522">
        <v>0</v>
      </c>
      <c r="I294" s="522">
        <v>0</v>
      </c>
      <c r="J294" s="522">
        <v>0</v>
      </c>
      <c r="K294" s="381"/>
      <c r="L294" s="381"/>
      <c r="M294" s="381"/>
      <c r="N294" s="530"/>
    </row>
    <row r="295" ht="14.25" spans="1:14">
      <c r="A295" s="520">
        <v>291</v>
      </c>
      <c r="B295" s="523">
        <v>20305</v>
      </c>
      <c r="C295" s="344"/>
      <c r="D295" s="344" t="s">
        <v>379</v>
      </c>
      <c r="E295" s="344"/>
      <c r="F295" s="526" t="s">
        <v>386</v>
      </c>
      <c r="G295" s="522">
        <v>0</v>
      </c>
      <c r="H295" s="522">
        <v>0</v>
      </c>
      <c r="I295" s="522">
        <f>I296</f>
        <v>0</v>
      </c>
      <c r="J295" s="522">
        <v>0</v>
      </c>
      <c r="K295" s="381"/>
      <c r="L295" s="381"/>
      <c r="M295" s="381"/>
      <c r="N295" s="530"/>
    </row>
    <row r="296" ht="14.25" spans="1:14">
      <c r="A296" s="520">
        <v>292</v>
      </c>
      <c r="B296" s="523">
        <v>2030501</v>
      </c>
      <c r="C296" s="344"/>
      <c r="D296" s="344"/>
      <c r="E296" s="344" t="s">
        <v>387</v>
      </c>
      <c r="F296" s="527" t="s">
        <v>388</v>
      </c>
      <c r="G296" s="522">
        <v>0</v>
      </c>
      <c r="H296" s="522">
        <v>0</v>
      </c>
      <c r="I296" s="522">
        <v>0</v>
      </c>
      <c r="J296" s="522">
        <v>0</v>
      </c>
      <c r="K296" s="381"/>
      <c r="L296" s="381"/>
      <c r="M296" s="381"/>
      <c r="N296" s="530"/>
    </row>
    <row r="297" spans="1:14">
      <c r="A297" s="520">
        <v>293</v>
      </c>
      <c r="B297" s="523">
        <v>20306</v>
      </c>
      <c r="C297" s="344"/>
      <c r="D297" s="344" t="s">
        <v>379</v>
      </c>
      <c r="E297" s="344"/>
      <c r="F297" s="526" t="s">
        <v>389</v>
      </c>
      <c r="G297" s="522">
        <v>850</v>
      </c>
      <c r="H297" s="522">
        <v>930</v>
      </c>
      <c r="I297" s="522">
        <f>SUM(I298:I306)</f>
        <v>1053</v>
      </c>
      <c r="J297" s="522">
        <v>1897</v>
      </c>
      <c r="K297" s="381">
        <f>I297/J297-1</f>
        <v>-0.444913020558777</v>
      </c>
      <c r="L297" s="381">
        <f>I297/G297</f>
        <v>1.23882352941176</v>
      </c>
      <c r="M297" s="381">
        <f>I297/G297-1</f>
        <v>0.238823529411765</v>
      </c>
      <c r="N297" s="533" t="s">
        <v>390</v>
      </c>
    </row>
    <row r="298" ht="14.25" spans="1:14">
      <c r="A298" s="520">
        <v>294</v>
      </c>
      <c r="B298" s="523">
        <v>2030601</v>
      </c>
      <c r="C298" s="344"/>
      <c r="D298" s="344"/>
      <c r="E298" s="344" t="s">
        <v>391</v>
      </c>
      <c r="F298" s="527" t="s">
        <v>392</v>
      </c>
      <c r="G298" s="522">
        <v>0</v>
      </c>
      <c r="H298" s="522">
        <v>0</v>
      </c>
      <c r="I298" s="522">
        <v>0</v>
      </c>
      <c r="J298" s="522">
        <v>0</v>
      </c>
      <c r="K298" s="381"/>
      <c r="L298" s="381"/>
      <c r="M298" s="381"/>
      <c r="N298" s="530"/>
    </row>
    <row r="299" ht="14.25" spans="1:14">
      <c r="A299" s="520">
        <v>295</v>
      </c>
      <c r="B299" s="523">
        <v>2030602</v>
      </c>
      <c r="C299" s="344"/>
      <c r="D299" s="344"/>
      <c r="E299" s="344" t="s">
        <v>391</v>
      </c>
      <c r="F299" s="527" t="s">
        <v>393</v>
      </c>
      <c r="G299" s="522">
        <v>0</v>
      </c>
      <c r="H299" s="522">
        <v>0</v>
      </c>
      <c r="I299" s="522">
        <v>0</v>
      </c>
      <c r="J299" s="522">
        <v>0</v>
      </c>
      <c r="K299" s="381"/>
      <c r="L299" s="381"/>
      <c r="M299" s="381"/>
      <c r="N299" s="530"/>
    </row>
    <row r="300" ht="14.25" spans="1:14">
      <c r="A300" s="520">
        <v>296</v>
      </c>
      <c r="B300" s="523">
        <v>2030603</v>
      </c>
      <c r="C300" s="344"/>
      <c r="D300" s="344"/>
      <c r="E300" s="344" t="s">
        <v>391</v>
      </c>
      <c r="F300" s="527" t="s">
        <v>394</v>
      </c>
      <c r="G300" s="522">
        <v>0</v>
      </c>
      <c r="H300" s="522">
        <v>0</v>
      </c>
      <c r="I300" s="522">
        <v>0</v>
      </c>
      <c r="J300" s="522">
        <v>0</v>
      </c>
      <c r="K300" s="381"/>
      <c r="L300" s="381"/>
      <c r="M300" s="381"/>
      <c r="N300" s="530"/>
    </row>
    <row r="301" ht="14.25" spans="1:14">
      <c r="A301" s="520">
        <v>297</v>
      </c>
      <c r="B301" s="523">
        <v>2030604</v>
      </c>
      <c r="C301" s="344"/>
      <c r="D301" s="344"/>
      <c r="E301" s="344" t="s">
        <v>391</v>
      </c>
      <c r="F301" s="527" t="s">
        <v>395</v>
      </c>
      <c r="G301" s="522">
        <v>0</v>
      </c>
      <c r="H301" s="522">
        <v>0</v>
      </c>
      <c r="I301" s="522">
        <v>0</v>
      </c>
      <c r="J301" s="522">
        <v>0</v>
      </c>
      <c r="K301" s="381"/>
      <c r="L301" s="381"/>
      <c r="M301" s="381"/>
      <c r="N301" s="530"/>
    </row>
    <row r="302" ht="14.25" spans="1:14">
      <c r="A302" s="520">
        <v>298</v>
      </c>
      <c r="B302" s="523">
        <v>2030605</v>
      </c>
      <c r="C302" s="344"/>
      <c r="D302" s="344"/>
      <c r="E302" s="344" t="s">
        <v>391</v>
      </c>
      <c r="F302" s="527" t="s">
        <v>396</v>
      </c>
      <c r="G302" s="522">
        <v>0</v>
      </c>
      <c r="H302" s="522">
        <v>0</v>
      </c>
      <c r="I302" s="522">
        <v>0</v>
      </c>
      <c r="J302" s="522">
        <v>0</v>
      </c>
      <c r="K302" s="381"/>
      <c r="L302" s="381"/>
      <c r="M302" s="381"/>
      <c r="N302" s="530"/>
    </row>
    <row r="303" ht="14.25" spans="1:14">
      <c r="A303" s="520">
        <v>299</v>
      </c>
      <c r="B303" s="523">
        <v>2030606</v>
      </c>
      <c r="C303" s="344"/>
      <c r="D303" s="344"/>
      <c r="E303" s="344" t="s">
        <v>391</v>
      </c>
      <c r="F303" s="527" t="s">
        <v>397</v>
      </c>
      <c r="G303" s="522">
        <v>0</v>
      </c>
      <c r="H303" s="522">
        <v>1</v>
      </c>
      <c r="I303" s="522">
        <v>124</v>
      </c>
      <c r="J303" s="522">
        <v>666</v>
      </c>
      <c r="K303" s="381">
        <f t="shared" ref="K303:K305" si="72">I303/J303-1</f>
        <v>-0.813813813813814</v>
      </c>
      <c r="L303" s="381"/>
      <c r="M303" s="381"/>
      <c r="N303" s="530"/>
    </row>
    <row r="304" ht="14.25" spans="1:14">
      <c r="A304" s="520">
        <v>300</v>
      </c>
      <c r="B304" s="523">
        <v>2030607</v>
      </c>
      <c r="C304" s="344"/>
      <c r="D304" s="344"/>
      <c r="E304" s="344" t="s">
        <v>391</v>
      </c>
      <c r="F304" s="527" t="s">
        <v>398</v>
      </c>
      <c r="G304" s="522">
        <v>850</v>
      </c>
      <c r="H304" s="522">
        <v>929</v>
      </c>
      <c r="I304" s="522">
        <v>929</v>
      </c>
      <c r="J304" s="522">
        <v>1177</v>
      </c>
      <c r="K304" s="381">
        <f t="shared" si="72"/>
        <v>-0.210705182667799</v>
      </c>
      <c r="L304" s="381">
        <f t="shared" ref="L304" si="73">I304/G304</f>
        <v>1.09294117647059</v>
      </c>
      <c r="M304" s="381">
        <f t="shared" ref="M304" si="74">I304/G304-1</f>
        <v>0.0929411764705883</v>
      </c>
      <c r="N304" s="530"/>
    </row>
    <row r="305" ht="14.25" spans="1:14">
      <c r="A305" s="520">
        <v>301</v>
      </c>
      <c r="B305" s="523">
        <v>2030608</v>
      </c>
      <c r="C305" s="344"/>
      <c r="D305" s="344"/>
      <c r="E305" s="344" t="s">
        <v>391</v>
      </c>
      <c r="F305" s="527" t="s">
        <v>399</v>
      </c>
      <c r="G305" s="522">
        <v>0</v>
      </c>
      <c r="H305" s="522">
        <v>0</v>
      </c>
      <c r="I305" s="522">
        <v>0</v>
      </c>
      <c r="J305" s="522">
        <v>54</v>
      </c>
      <c r="K305" s="381">
        <f t="shared" si="72"/>
        <v>-1</v>
      </c>
      <c r="L305" s="381"/>
      <c r="M305" s="381"/>
      <c r="N305" s="530"/>
    </row>
    <row r="306" ht="14.25" spans="1:14">
      <c r="A306" s="520">
        <v>302</v>
      </c>
      <c r="B306" s="523">
        <v>2030699</v>
      </c>
      <c r="C306" s="344"/>
      <c r="D306" s="344"/>
      <c r="E306" s="344" t="s">
        <v>391</v>
      </c>
      <c r="F306" s="527" t="s">
        <v>400</v>
      </c>
      <c r="G306" s="522">
        <v>0</v>
      </c>
      <c r="H306" s="522">
        <v>0</v>
      </c>
      <c r="I306" s="522">
        <v>0</v>
      </c>
      <c r="J306" s="522">
        <v>0</v>
      </c>
      <c r="K306" s="381"/>
      <c r="L306" s="381"/>
      <c r="M306" s="381"/>
      <c r="N306" s="530"/>
    </row>
    <row r="307" ht="14.25" spans="1:14">
      <c r="A307" s="520">
        <v>303</v>
      </c>
      <c r="B307" s="523">
        <v>20399</v>
      </c>
      <c r="C307" s="344"/>
      <c r="D307" s="344" t="s">
        <v>379</v>
      </c>
      <c r="E307" s="344"/>
      <c r="F307" s="526" t="s">
        <v>401</v>
      </c>
      <c r="G307" s="522">
        <v>40566.76</v>
      </c>
      <c r="H307" s="522">
        <v>48203</v>
      </c>
      <c r="I307" s="522">
        <f>I308</f>
        <v>48084</v>
      </c>
      <c r="J307" s="522">
        <v>5189</v>
      </c>
      <c r="K307" s="381">
        <f t="shared" ref="K307:K319" si="75">I307/J307-1</f>
        <v>8.26652534206976</v>
      </c>
      <c r="L307" s="381">
        <f>I307/G307</f>
        <v>1.1853054076786</v>
      </c>
      <c r="M307" s="381">
        <f>I307/G307-1</f>
        <v>0.185305407678602</v>
      </c>
      <c r="N307" s="530"/>
    </row>
    <row r="308" ht="14.25" spans="1:14">
      <c r="A308" s="520">
        <v>304</v>
      </c>
      <c r="B308" s="523">
        <v>2039901</v>
      </c>
      <c r="C308" s="344"/>
      <c r="D308" s="344"/>
      <c r="E308" s="344" t="s">
        <v>402</v>
      </c>
      <c r="F308" s="527" t="s">
        <v>403</v>
      </c>
      <c r="G308" s="522">
        <v>40566.76</v>
      </c>
      <c r="H308" s="522">
        <v>48203</v>
      </c>
      <c r="I308" s="522">
        <v>48084</v>
      </c>
      <c r="J308" s="522">
        <v>5189</v>
      </c>
      <c r="K308" s="381">
        <f t="shared" si="75"/>
        <v>8.26652534206976</v>
      </c>
      <c r="L308" s="381">
        <f>I308/G308</f>
        <v>1.1853054076786</v>
      </c>
      <c r="M308" s="381">
        <f>I308/G308-1</f>
        <v>0.185305407678602</v>
      </c>
      <c r="N308" s="530"/>
    </row>
    <row r="309" ht="28.5" customHeight="1" spans="1:14">
      <c r="A309" s="520">
        <v>305</v>
      </c>
      <c r="B309" s="523">
        <v>204</v>
      </c>
      <c r="C309" s="344"/>
      <c r="D309" s="344"/>
      <c r="E309" s="344"/>
      <c r="F309" s="524" t="s">
        <v>404</v>
      </c>
      <c r="G309" s="525">
        <v>1386590.59</v>
      </c>
      <c r="H309" s="525">
        <v>1324054.597561</v>
      </c>
      <c r="I309" s="525">
        <f>SUM(I310,I313,I324,I331,I339,I348,I364,I374,I384,I392,I398)</f>
        <v>1282230</v>
      </c>
      <c r="J309" s="525">
        <f>SUM(J310,J313,J324,J331,J339,J348,J364,J374,J384,J392,J398)</f>
        <v>1237869</v>
      </c>
      <c r="K309" s="531">
        <f t="shared" si="75"/>
        <v>0.0358365869086308</v>
      </c>
      <c r="L309" s="531">
        <f>I309/G309</f>
        <v>0.924735829917899</v>
      </c>
      <c r="M309" s="531">
        <f>I309/G309-1</f>
        <v>-0.0752641700821005</v>
      </c>
      <c r="N309" s="532"/>
    </row>
    <row r="310" ht="24" spans="1:14">
      <c r="A310" s="520">
        <v>306</v>
      </c>
      <c r="B310" s="523">
        <v>20401</v>
      </c>
      <c r="C310" s="344"/>
      <c r="D310" s="344" t="s">
        <v>405</v>
      </c>
      <c r="E310" s="344"/>
      <c r="F310" s="526" t="s">
        <v>406</v>
      </c>
      <c r="G310" s="522">
        <v>9340.32</v>
      </c>
      <c r="H310" s="522">
        <v>71</v>
      </c>
      <c r="I310" s="522">
        <f>SUM(I311:I312)</f>
        <v>71</v>
      </c>
      <c r="J310" s="522">
        <v>13080</v>
      </c>
      <c r="K310" s="381">
        <f t="shared" si="75"/>
        <v>-0.994571865443425</v>
      </c>
      <c r="L310" s="381">
        <f>I310/G310</f>
        <v>0.00760145262689073</v>
      </c>
      <c r="M310" s="381">
        <f>I310/G310-1</f>
        <v>-0.992398547373109</v>
      </c>
      <c r="N310" s="533" t="s">
        <v>407</v>
      </c>
    </row>
    <row r="311" ht="14.25" spans="1:14">
      <c r="A311" s="520">
        <v>307</v>
      </c>
      <c r="B311" s="523">
        <v>2040101</v>
      </c>
      <c r="C311" s="344"/>
      <c r="D311" s="344"/>
      <c r="E311" s="344" t="s">
        <v>408</v>
      </c>
      <c r="F311" s="527" t="s">
        <v>409</v>
      </c>
      <c r="G311" s="522">
        <v>0</v>
      </c>
      <c r="H311" s="522">
        <v>0</v>
      </c>
      <c r="I311" s="522">
        <v>0</v>
      </c>
      <c r="J311" s="522">
        <v>1179</v>
      </c>
      <c r="K311" s="381">
        <f t="shared" si="75"/>
        <v>-1</v>
      </c>
      <c r="L311" s="381"/>
      <c r="M311" s="381"/>
      <c r="N311" s="530"/>
    </row>
    <row r="312" ht="14.25" spans="1:14">
      <c r="A312" s="520">
        <v>308</v>
      </c>
      <c r="B312" s="523">
        <v>2040199</v>
      </c>
      <c r="C312" s="344"/>
      <c r="D312" s="344"/>
      <c r="E312" s="344" t="s">
        <v>408</v>
      </c>
      <c r="F312" s="527" t="s">
        <v>410</v>
      </c>
      <c r="G312" s="522">
        <v>9340.32</v>
      </c>
      <c r="H312" s="522">
        <v>71</v>
      </c>
      <c r="I312" s="522">
        <v>71</v>
      </c>
      <c r="J312" s="522">
        <v>11901</v>
      </c>
      <c r="K312" s="381">
        <f t="shared" si="75"/>
        <v>-0.994034114780271</v>
      </c>
      <c r="L312" s="381">
        <f t="shared" ref="L312:L315" si="76">I312/G312</f>
        <v>0.00760145262689073</v>
      </c>
      <c r="M312" s="381">
        <f t="shared" ref="M312:M315" si="77">I312/G312-1</f>
        <v>-0.992398547373109</v>
      </c>
      <c r="N312" s="530"/>
    </row>
    <row r="313" ht="14.25" spans="1:14">
      <c r="A313" s="520">
        <v>309</v>
      </c>
      <c r="B313" s="523">
        <v>20402</v>
      </c>
      <c r="C313" s="344"/>
      <c r="D313" s="344" t="s">
        <v>405</v>
      </c>
      <c r="E313" s="344"/>
      <c r="F313" s="526" t="s">
        <v>411</v>
      </c>
      <c r="G313" s="522">
        <v>687635.49</v>
      </c>
      <c r="H313" s="522">
        <v>731634.637518</v>
      </c>
      <c r="I313" s="522">
        <f>SUM(I314:I323)</f>
        <v>711289</v>
      </c>
      <c r="J313" s="522">
        <v>716283</v>
      </c>
      <c r="K313" s="381">
        <f t="shared" si="75"/>
        <v>-0.00697210460111441</v>
      </c>
      <c r="L313" s="381">
        <f t="shared" si="76"/>
        <v>1.03439832635747</v>
      </c>
      <c r="M313" s="381">
        <f t="shared" si="77"/>
        <v>0.0343983263574719</v>
      </c>
      <c r="N313" s="530"/>
    </row>
    <row r="314" ht="14.25" spans="1:14">
      <c r="A314" s="520">
        <v>310</v>
      </c>
      <c r="B314" s="523">
        <v>2040201</v>
      </c>
      <c r="C314" s="344"/>
      <c r="D314" s="344"/>
      <c r="E314" s="344" t="s">
        <v>412</v>
      </c>
      <c r="F314" s="527" t="s">
        <v>167</v>
      </c>
      <c r="G314" s="522">
        <v>227809</v>
      </c>
      <c r="H314" s="522">
        <v>257515</v>
      </c>
      <c r="I314" s="522">
        <v>257515</v>
      </c>
      <c r="J314" s="522">
        <v>290439</v>
      </c>
      <c r="K314" s="381">
        <f t="shared" si="75"/>
        <v>-0.113359431756754</v>
      </c>
      <c r="L314" s="381">
        <f t="shared" si="76"/>
        <v>1.13039871120105</v>
      </c>
      <c r="M314" s="381">
        <f t="shared" si="77"/>
        <v>0.13039871120105</v>
      </c>
      <c r="N314" s="530"/>
    </row>
    <row r="315" ht="14.25" spans="1:14">
      <c r="A315" s="520">
        <v>311</v>
      </c>
      <c r="B315" s="523">
        <v>2040202</v>
      </c>
      <c r="C315" s="344"/>
      <c r="D315" s="344"/>
      <c r="E315" s="344" t="s">
        <v>412</v>
      </c>
      <c r="F315" s="527" t="s">
        <v>168</v>
      </c>
      <c r="G315" s="522">
        <v>255767</v>
      </c>
      <c r="H315" s="522">
        <v>269492.835851</v>
      </c>
      <c r="I315" s="522">
        <v>263220</v>
      </c>
      <c r="J315" s="522">
        <v>170367</v>
      </c>
      <c r="K315" s="381">
        <f t="shared" si="75"/>
        <v>0.545017520998785</v>
      </c>
      <c r="L315" s="381">
        <f t="shared" si="76"/>
        <v>1.02913980302385</v>
      </c>
      <c r="M315" s="381">
        <f t="shared" si="77"/>
        <v>0.0291398030238459</v>
      </c>
      <c r="N315" s="530"/>
    </row>
    <row r="316" ht="14.25" spans="1:14">
      <c r="A316" s="520">
        <v>312</v>
      </c>
      <c r="B316" s="523">
        <v>2040203</v>
      </c>
      <c r="C316" s="344"/>
      <c r="D316" s="344"/>
      <c r="E316" s="344" t="s">
        <v>412</v>
      </c>
      <c r="F316" s="527" t="s">
        <v>169</v>
      </c>
      <c r="G316" s="522">
        <v>0</v>
      </c>
      <c r="H316" s="522">
        <v>0</v>
      </c>
      <c r="I316" s="522">
        <v>0</v>
      </c>
      <c r="J316" s="522">
        <v>737</v>
      </c>
      <c r="K316" s="381">
        <f t="shared" si="75"/>
        <v>-1</v>
      </c>
      <c r="L316" s="381"/>
      <c r="M316" s="381"/>
      <c r="N316" s="530"/>
    </row>
    <row r="317" ht="14.25" spans="1:14">
      <c r="A317" s="520">
        <v>313</v>
      </c>
      <c r="B317" s="523">
        <v>2040219</v>
      </c>
      <c r="C317" s="344"/>
      <c r="D317" s="344"/>
      <c r="E317" s="344" t="s">
        <v>412</v>
      </c>
      <c r="F317" s="527" t="s">
        <v>214</v>
      </c>
      <c r="G317" s="522">
        <v>37028</v>
      </c>
      <c r="H317" s="522">
        <v>14081.84253</v>
      </c>
      <c r="I317" s="522">
        <v>11136</v>
      </c>
      <c r="J317" s="522">
        <v>31215</v>
      </c>
      <c r="K317" s="381">
        <f t="shared" si="75"/>
        <v>-0.643248438250841</v>
      </c>
      <c r="L317" s="381">
        <f t="shared" ref="L317:L319" si="78">I317/G317</f>
        <v>0.300745381873177</v>
      </c>
      <c r="M317" s="381">
        <f t="shared" ref="M317:M319" si="79">I317/G317-1</f>
        <v>-0.699254618126823</v>
      </c>
      <c r="N317" s="530"/>
    </row>
    <row r="318" ht="14.25" spans="1:14">
      <c r="A318" s="520">
        <v>314</v>
      </c>
      <c r="B318" s="523">
        <v>2040220</v>
      </c>
      <c r="C318" s="344"/>
      <c r="D318" s="344"/>
      <c r="E318" s="344" t="s">
        <v>412</v>
      </c>
      <c r="F318" s="527" t="s">
        <v>413</v>
      </c>
      <c r="G318" s="522">
        <v>12797</v>
      </c>
      <c r="H318" s="522">
        <v>33615.4628</v>
      </c>
      <c r="I318" s="522">
        <v>33363</v>
      </c>
      <c r="J318" s="522">
        <v>31395</v>
      </c>
      <c r="K318" s="381">
        <f t="shared" si="75"/>
        <v>0.0626851409460105</v>
      </c>
      <c r="L318" s="381">
        <f t="shared" si="78"/>
        <v>2.60709541298742</v>
      </c>
      <c r="M318" s="381">
        <f t="shared" si="79"/>
        <v>1.60709541298742</v>
      </c>
      <c r="N318" s="530"/>
    </row>
    <row r="319" ht="14.25" spans="1:14">
      <c r="A319" s="520">
        <v>315</v>
      </c>
      <c r="B319" s="523">
        <v>2040221</v>
      </c>
      <c r="C319" s="344"/>
      <c r="D319" s="344"/>
      <c r="E319" s="344" t="s">
        <v>412</v>
      </c>
      <c r="F319" s="527" t="s">
        <v>414</v>
      </c>
      <c r="G319" s="522">
        <v>4586</v>
      </c>
      <c r="H319" s="522">
        <v>4533.4756</v>
      </c>
      <c r="I319" s="522">
        <v>4311</v>
      </c>
      <c r="J319" s="522">
        <v>6450</v>
      </c>
      <c r="K319" s="381">
        <f t="shared" si="75"/>
        <v>-0.331627906976744</v>
      </c>
      <c r="L319" s="381">
        <f t="shared" si="78"/>
        <v>0.940034888791976</v>
      </c>
      <c r="M319" s="381">
        <f t="shared" si="79"/>
        <v>-0.0599651112080244</v>
      </c>
      <c r="N319" s="530"/>
    </row>
    <row r="320" ht="14.25" spans="1:14">
      <c r="A320" s="520">
        <v>316</v>
      </c>
      <c r="B320" s="523">
        <v>2040222</v>
      </c>
      <c r="C320" s="344"/>
      <c r="D320" s="344"/>
      <c r="E320" s="344" t="s">
        <v>412</v>
      </c>
      <c r="F320" s="527" t="s">
        <v>415</v>
      </c>
      <c r="G320" s="522">
        <v>0</v>
      </c>
      <c r="H320" s="522">
        <v>0</v>
      </c>
      <c r="I320" s="522">
        <v>0</v>
      </c>
      <c r="J320" s="522"/>
      <c r="K320" s="381"/>
      <c r="L320" s="381"/>
      <c r="M320" s="381"/>
      <c r="N320" s="530"/>
    </row>
    <row r="321" ht="14.25" spans="1:14">
      <c r="A321" s="520">
        <v>317</v>
      </c>
      <c r="B321" s="523">
        <v>2040223</v>
      </c>
      <c r="C321" s="344"/>
      <c r="D321" s="344"/>
      <c r="E321" s="344" t="s">
        <v>412</v>
      </c>
      <c r="F321" s="527" t="s">
        <v>416</v>
      </c>
      <c r="G321" s="522">
        <v>0</v>
      </c>
      <c r="H321" s="522">
        <v>4494</v>
      </c>
      <c r="I321" s="522">
        <v>1868</v>
      </c>
      <c r="J321" s="522"/>
      <c r="K321" s="381"/>
      <c r="L321" s="381"/>
      <c r="M321" s="381"/>
      <c r="N321" s="530"/>
    </row>
    <row r="322" ht="14.25" spans="1:14">
      <c r="A322" s="520">
        <v>318</v>
      </c>
      <c r="B322" s="523">
        <v>2040250</v>
      </c>
      <c r="C322" s="344"/>
      <c r="D322" s="344"/>
      <c r="E322" s="344" t="s">
        <v>412</v>
      </c>
      <c r="F322" s="527" t="s">
        <v>176</v>
      </c>
      <c r="G322" s="522">
        <v>0</v>
      </c>
      <c r="H322" s="522">
        <v>0</v>
      </c>
      <c r="I322" s="522">
        <v>0</v>
      </c>
      <c r="J322" s="522">
        <v>0</v>
      </c>
      <c r="K322" s="381"/>
      <c r="L322" s="381"/>
      <c r="M322" s="381"/>
      <c r="N322" s="530"/>
    </row>
    <row r="323" ht="14.25" spans="1:14">
      <c r="A323" s="520">
        <v>319</v>
      </c>
      <c r="B323" s="523">
        <v>2040299</v>
      </c>
      <c r="C323" s="344"/>
      <c r="D323" s="344"/>
      <c r="E323" s="344" t="s">
        <v>412</v>
      </c>
      <c r="F323" s="527" t="s">
        <v>417</v>
      </c>
      <c r="G323" s="522">
        <v>149648.49</v>
      </c>
      <c r="H323" s="522">
        <v>147902.020737</v>
      </c>
      <c r="I323" s="522">
        <v>139876</v>
      </c>
      <c r="J323" s="522">
        <v>185680</v>
      </c>
      <c r="K323" s="381">
        <f t="shared" ref="K323:K326" si="80">I323/J323-1</f>
        <v>-0.246682464454976</v>
      </c>
      <c r="L323" s="381">
        <f t="shared" ref="L323:L325" si="81">I323/G323</f>
        <v>0.934697035700126</v>
      </c>
      <c r="M323" s="381">
        <f t="shared" ref="M323:M326" si="82">I323/G323-1</f>
        <v>-0.0653029642998736</v>
      </c>
      <c r="N323" s="530"/>
    </row>
    <row r="324" ht="36" spans="1:14">
      <c r="A324" s="520">
        <v>320</v>
      </c>
      <c r="B324" s="523">
        <v>20403</v>
      </c>
      <c r="C324" s="344"/>
      <c r="D324" s="344" t="s">
        <v>405</v>
      </c>
      <c r="E324" s="344"/>
      <c r="F324" s="526" t="s">
        <v>418</v>
      </c>
      <c r="G324" s="522">
        <v>18555</v>
      </c>
      <c r="H324" s="522">
        <v>23573</v>
      </c>
      <c r="I324" s="522">
        <f>SUM(I325:I330)</f>
        <v>23573</v>
      </c>
      <c r="J324" s="522">
        <v>24949</v>
      </c>
      <c r="K324" s="381">
        <f t="shared" si="80"/>
        <v>-0.0551525111226903</v>
      </c>
      <c r="L324" s="381">
        <f t="shared" si="81"/>
        <v>1.27043923470763</v>
      </c>
      <c r="M324" s="381">
        <f t="shared" si="82"/>
        <v>0.270439234707626</v>
      </c>
      <c r="N324" s="533" t="s">
        <v>419</v>
      </c>
    </row>
    <row r="325" ht="14.25" spans="1:14">
      <c r="A325" s="520">
        <v>321</v>
      </c>
      <c r="B325" s="523">
        <v>2040301</v>
      </c>
      <c r="C325" s="344"/>
      <c r="D325" s="344"/>
      <c r="E325" s="344" t="s">
        <v>420</v>
      </c>
      <c r="F325" s="527" t="s">
        <v>167</v>
      </c>
      <c r="G325" s="522">
        <v>15280</v>
      </c>
      <c r="H325" s="522">
        <v>15139</v>
      </c>
      <c r="I325" s="522">
        <v>15139</v>
      </c>
      <c r="J325" s="522">
        <v>15882</v>
      </c>
      <c r="K325" s="381">
        <f t="shared" si="80"/>
        <v>-0.0467825210930614</v>
      </c>
      <c r="L325" s="381">
        <f t="shared" si="81"/>
        <v>0.990772251308901</v>
      </c>
      <c r="M325" s="381">
        <f t="shared" si="82"/>
        <v>-0.00922774869109944</v>
      </c>
      <c r="N325" s="530"/>
    </row>
    <row r="326" ht="14.25" spans="1:14">
      <c r="A326" s="520">
        <v>322</v>
      </c>
      <c r="B326" s="523">
        <v>2040302</v>
      </c>
      <c r="C326" s="344"/>
      <c r="D326" s="344"/>
      <c r="E326" s="344" t="s">
        <v>420</v>
      </c>
      <c r="F326" s="527" t="s">
        <v>168</v>
      </c>
      <c r="G326" s="522">
        <v>831</v>
      </c>
      <c r="H326" s="522">
        <v>723</v>
      </c>
      <c r="I326" s="522">
        <v>723</v>
      </c>
      <c r="J326" s="522">
        <v>715</v>
      </c>
      <c r="K326" s="381">
        <f t="shared" si="80"/>
        <v>0.0111888111888112</v>
      </c>
      <c r="L326" s="381">
        <f t="shared" ref="L326" si="83">I326/G326</f>
        <v>0.870036101083033</v>
      </c>
      <c r="M326" s="381">
        <f t="shared" si="82"/>
        <v>-0.129963898916967</v>
      </c>
      <c r="N326" s="530"/>
    </row>
    <row r="327" ht="14.25" spans="1:14">
      <c r="A327" s="520">
        <v>323</v>
      </c>
      <c r="B327" s="523">
        <v>2040303</v>
      </c>
      <c r="C327" s="344"/>
      <c r="D327" s="344"/>
      <c r="E327" s="344" t="s">
        <v>420</v>
      </c>
      <c r="F327" s="527" t="s">
        <v>169</v>
      </c>
      <c r="G327" s="522">
        <v>0</v>
      </c>
      <c r="H327" s="522">
        <v>0</v>
      </c>
      <c r="I327" s="522">
        <v>0</v>
      </c>
      <c r="J327" s="522">
        <v>0</v>
      </c>
      <c r="K327" s="381"/>
      <c r="L327" s="381"/>
      <c r="M327" s="381"/>
      <c r="N327" s="530"/>
    </row>
    <row r="328" ht="14.25" spans="1:14">
      <c r="A328" s="520">
        <v>324</v>
      </c>
      <c r="B328" s="523">
        <v>2040304</v>
      </c>
      <c r="C328" s="344"/>
      <c r="D328" s="344"/>
      <c r="E328" s="344" t="s">
        <v>420</v>
      </c>
      <c r="F328" s="527" t="s">
        <v>421</v>
      </c>
      <c r="G328" s="522">
        <v>2057</v>
      </c>
      <c r="H328" s="522">
        <v>2057</v>
      </c>
      <c r="I328" s="522">
        <v>2057</v>
      </c>
      <c r="J328" s="522">
        <v>1950</v>
      </c>
      <c r="K328" s="381">
        <f t="shared" ref="K328" si="84">I328/J328-1</f>
        <v>0.0548717948717949</v>
      </c>
      <c r="L328" s="381">
        <f>I328/G328</f>
        <v>1</v>
      </c>
      <c r="M328" s="381">
        <f t="shared" ref="M328" si="85">I328/G328-1</f>
        <v>0</v>
      </c>
      <c r="N328" s="530"/>
    </row>
    <row r="329" ht="14.25" spans="1:14">
      <c r="A329" s="520">
        <v>325</v>
      </c>
      <c r="B329" s="523">
        <v>2040350</v>
      </c>
      <c r="C329" s="344"/>
      <c r="D329" s="344"/>
      <c r="E329" s="344" t="s">
        <v>420</v>
      </c>
      <c r="F329" s="527" t="s">
        <v>176</v>
      </c>
      <c r="G329" s="522">
        <v>0</v>
      </c>
      <c r="H329" s="522">
        <v>0</v>
      </c>
      <c r="I329" s="522">
        <v>0</v>
      </c>
      <c r="J329" s="522">
        <v>0</v>
      </c>
      <c r="K329" s="381"/>
      <c r="L329" s="381"/>
      <c r="M329" s="381"/>
      <c r="N329" s="530"/>
    </row>
    <row r="330" spans="1:14">
      <c r="A330" s="520">
        <v>326</v>
      </c>
      <c r="B330" s="523">
        <v>2040399</v>
      </c>
      <c r="C330" s="344"/>
      <c r="D330" s="344"/>
      <c r="E330" s="344" t="s">
        <v>420</v>
      </c>
      <c r="F330" s="527" t="s">
        <v>422</v>
      </c>
      <c r="G330" s="522">
        <v>387</v>
      </c>
      <c r="H330" s="522">
        <v>5654</v>
      </c>
      <c r="I330" s="522">
        <v>5654</v>
      </c>
      <c r="J330" s="522">
        <v>6402</v>
      </c>
      <c r="K330" s="381">
        <f t="shared" ref="K330:K336" si="86">I330/J330-1</f>
        <v>-0.116838487972509</v>
      </c>
      <c r="L330" s="381">
        <f>I330/G330</f>
        <v>14.609819121447</v>
      </c>
      <c r="M330" s="381">
        <f>I330/G330-1</f>
        <v>13.609819121447</v>
      </c>
      <c r="N330" s="533"/>
    </row>
    <row r="331" ht="14.25" spans="1:14">
      <c r="A331" s="520">
        <v>327</v>
      </c>
      <c r="B331" s="523">
        <v>20404</v>
      </c>
      <c r="C331" s="344"/>
      <c r="D331" s="344" t="s">
        <v>405</v>
      </c>
      <c r="E331" s="344"/>
      <c r="F331" s="526" t="s">
        <v>423</v>
      </c>
      <c r="G331" s="522">
        <v>107717.46</v>
      </c>
      <c r="H331" s="522">
        <v>105380.853495</v>
      </c>
      <c r="I331" s="522">
        <f>SUM(I332:I338)</f>
        <v>101873</v>
      </c>
      <c r="J331" s="522">
        <v>115943</v>
      </c>
      <c r="K331" s="381">
        <f t="shared" si="86"/>
        <v>-0.121352733670856</v>
      </c>
      <c r="L331" s="381">
        <f>I331/G331</f>
        <v>0.945742686468842</v>
      </c>
      <c r="M331" s="381">
        <f>I331/G331-1</f>
        <v>-0.0542573135311584</v>
      </c>
      <c r="N331" s="530"/>
    </row>
    <row r="332" ht="14.25" spans="1:14">
      <c r="A332" s="520">
        <v>328</v>
      </c>
      <c r="B332" s="523">
        <v>2040401</v>
      </c>
      <c r="C332" s="344"/>
      <c r="D332" s="344"/>
      <c r="E332" s="344" t="s">
        <v>424</v>
      </c>
      <c r="F332" s="527" t="s">
        <v>167</v>
      </c>
      <c r="G332" s="522">
        <v>49634</v>
      </c>
      <c r="H332" s="522">
        <v>41822</v>
      </c>
      <c r="I332" s="522">
        <v>41822</v>
      </c>
      <c r="J332" s="522">
        <v>55129</v>
      </c>
      <c r="K332" s="381">
        <f t="shared" si="86"/>
        <v>-0.241379310344828</v>
      </c>
      <c r="L332" s="381">
        <f>I332/G332</f>
        <v>0.842607889752992</v>
      </c>
      <c r="M332" s="381">
        <f>I332/G332-1</f>
        <v>-0.157392110247008</v>
      </c>
      <c r="N332" s="530"/>
    </row>
    <row r="333" ht="14.25" spans="1:14">
      <c r="A333" s="520">
        <v>329</v>
      </c>
      <c r="B333" s="523">
        <v>2040402</v>
      </c>
      <c r="C333" s="344"/>
      <c r="D333" s="344"/>
      <c r="E333" s="344" t="s">
        <v>424</v>
      </c>
      <c r="F333" s="527" t="s">
        <v>168</v>
      </c>
      <c r="G333" s="522">
        <v>31042</v>
      </c>
      <c r="H333" s="522">
        <v>18659.0981</v>
      </c>
      <c r="I333" s="522">
        <v>18440</v>
      </c>
      <c r="J333" s="522">
        <v>16485</v>
      </c>
      <c r="K333" s="381">
        <f t="shared" si="86"/>
        <v>0.118592659993934</v>
      </c>
      <c r="L333" s="381">
        <f>I333/G333</f>
        <v>0.594033889568971</v>
      </c>
      <c r="M333" s="381">
        <f>I333/G333-1</f>
        <v>-0.405966110431029</v>
      </c>
      <c r="N333" s="530"/>
    </row>
    <row r="334" ht="14.25" spans="1:14">
      <c r="A334" s="520">
        <v>330</v>
      </c>
      <c r="B334" s="523">
        <v>2040403</v>
      </c>
      <c r="C334" s="344"/>
      <c r="D334" s="344"/>
      <c r="E334" s="344" t="s">
        <v>424</v>
      </c>
      <c r="F334" s="527" t="s">
        <v>169</v>
      </c>
      <c r="G334" s="522">
        <v>0</v>
      </c>
      <c r="H334" s="522">
        <v>18</v>
      </c>
      <c r="I334" s="522">
        <v>18</v>
      </c>
      <c r="J334" s="522">
        <v>645</v>
      </c>
      <c r="K334" s="381">
        <f t="shared" si="86"/>
        <v>-0.972093023255814</v>
      </c>
      <c r="L334" s="381"/>
      <c r="M334" s="381"/>
      <c r="N334" s="530"/>
    </row>
    <row r="335" ht="14.25" spans="1:14">
      <c r="A335" s="520">
        <v>331</v>
      </c>
      <c r="B335" s="523">
        <v>2040409</v>
      </c>
      <c r="C335" s="344"/>
      <c r="D335" s="344"/>
      <c r="E335" s="344" t="s">
        <v>424</v>
      </c>
      <c r="F335" s="527" t="s">
        <v>425</v>
      </c>
      <c r="G335" s="522">
        <v>3222</v>
      </c>
      <c r="H335" s="522">
        <v>2945.353607</v>
      </c>
      <c r="I335" s="522">
        <v>2800</v>
      </c>
      <c r="J335" s="522">
        <v>1580</v>
      </c>
      <c r="K335" s="381">
        <f t="shared" si="86"/>
        <v>0.772151898734177</v>
      </c>
      <c r="L335" s="381">
        <f>I335/G335</f>
        <v>0.869025450031037</v>
      </c>
      <c r="M335" s="381">
        <f t="shared" ref="M335:M336" si="87">I335/G335-1</f>
        <v>-0.130974549968963</v>
      </c>
      <c r="N335" s="530"/>
    </row>
    <row r="336" ht="14.25" spans="1:14">
      <c r="A336" s="520">
        <v>332</v>
      </c>
      <c r="B336" s="523">
        <v>2040410</v>
      </c>
      <c r="C336" s="344"/>
      <c r="D336" s="344"/>
      <c r="E336" s="344" t="s">
        <v>424</v>
      </c>
      <c r="F336" s="527" t="s">
        <v>426</v>
      </c>
      <c r="G336" s="522">
        <v>5409</v>
      </c>
      <c r="H336" s="522">
        <v>3079.132</v>
      </c>
      <c r="I336" s="522">
        <v>3049</v>
      </c>
      <c r="J336" s="522">
        <v>6107</v>
      </c>
      <c r="K336" s="381">
        <f t="shared" si="86"/>
        <v>-0.500736859341739</v>
      </c>
      <c r="L336" s="381">
        <f>I336/G336</f>
        <v>0.563690146052875</v>
      </c>
      <c r="M336" s="381">
        <f t="shared" si="87"/>
        <v>-0.436309853947125</v>
      </c>
      <c r="N336" s="530"/>
    </row>
    <row r="337" ht="14.25" spans="1:14">
      <c r="A337" s="520">
        <v>333</v>
      </c>
      <c r="B337" s="523">
        <v>2040450</v>
      </c>
      <c r="C337" s="344"/>
      <c r="D337" s="344"/>
      <c r="E337" s="344" t="s">
        <v>424</v>
      </c>
      <c r="F337" s="527" t="s">
        <v>176</v>
      </c>
      <c r="G337" s="522">
        <v>0</v>
      </c>
      <c r="H337" s="522">
        <v>0</v>
      </c>
      <c r="I337" s="522">
        <v>0</v>
      </c>
      <c r="J337" s="522">
        <v>0</v>
      </c>
      <c r="K337" s="381"/>
      <c r="L337" s="381"/>
      <c r="M337" s="381"/>
      <c r="N337" s="530"/>
    </row>
    <row r="338" ht="14.25" spans="1:14">
      <c r="A338" s="520">
        <v>334</v>
      </c>
      <c r="B338" s="523">
        <v>2040499</v>
      </c>
      <c r="C338" s="344"/>
      <c r="D338" s="344"/>
      <c r="E338" s="344" t="s">
        <v>424</v>
      </c>
      <c r="F338" s="527" t="s">
        <v>427</v>
      </c>
      <c r="G338" s="522">
        <v>18410.46</v>
      </c>
      <c r="H338" s="522">
        <v>38857.269788</v>
      </c>
      <c r="I338" s="522">
        <v>35744</v>
      </c>
      <c r="J338" s="522">
        <v>35997</v>
      </c>
      <c r="K338" s="381">
        <f t="shared" ref="K338:K345" si="88">I338/J338-1</f>
        <v>-0.00702836347473401</v>
      </c>
      <c r="L338" s="381">
        <f t="shared" ref="L338:L345" si="89">I338/G338</f>
        <v>1.9415049922707</v>
      </c>
      <c r="M338" s="381">
        <f t="shared" ref="M338:M345" si="90">I338/G338-1</f>
        <v>0.941504992270698</v>
      </c>
      <c r="N338" s="530"/>
    </row>
    <row r="339" ht="14.25" spans="1:14">
      <c r="A339" s="520">
        <v>335</v>
      </c>
      <c r="B339" s="523">
        <v>20405</v>
      </c>
      <c r="C339" s="344"/>
      <c r="D339" s="344" t="s">
        <v>405</v>
      </c>
      <c r="E339" s="344"/>
      <c r="F339" s="526" t="s">
        <v>428</v>
      </c>
      <c r="G339" s="522">
        <v>214102</v>
      </c>
      <c r="H339" s="522">
        <v>227988.638989</v>
      </c>
      <c r="I339" s="522">
        <f>SUM(I340:I347)</f>
        <v>218099</v>
      </c>
      <c r="J339" s="522">
        <v>201676</v>
      </c>
      <c r="K339" s="381">
        <f t="shared" si="88"/>
        <v>0.0814325948551142</v>
      </c>
      <c r="L339" s="381">
        <f t="shared" si="89"/>
        <v>1.01866867194141</v>
      </c>
      <c r="M339" s="381">
        <f t="shared" si="90"/>
        <v>0.0186686719414111</v>
      </c>
      <c r="N339" s="530"/>
    </row>
    <row r="340" ht="14.25" spans="1:14">
      <c r="A340" s="520">
        <v>336</v>
      </c>
      <c r="B340" s="523">
        <v>2040501</v>
      </c>
      <c r="C340" s="344"/>
      <c r="D340" s="344"/>
      <c r="E340" s="344" t="s">
        <v>429</v>
      </c>
      <c r="F340" s="527" t="s">
        <v>167</v>
      </c>
      <c r="G340" s="522">
        <v>85086</v>
      </c>
      <c r="H340" s="522">
        <v>84805</v>
      </c>
      <c r="I340" s="522">
        <v>83815</v>
      </c>
      <c r="J340" s="522">
        <v>80356</v>
      </c>
      <c r="K340" s="381">
        <f t="shared" si="88"/>
        <v>0.0430459455423366</v>
      </c>
      <c r="L340" s="381">
        <f t="shared" si="89"/>
        <v>0.985062172390287</v>
      </c>
      <c r="M340" s="381">
        <f t="shared" si="90"/>
        <v>-0.0149378276097125</v>
      </c>
      <c r="N340" s="530"/>
    </row>
    <row r="341" ht="14.25" spans="1:14">
      <c r="A341" s="520">
        <v>337</v>
      </c>
      <c r="B341" s="523">
        <v>2040502</v>
      </c>
      <c r="C341" s="344"/>
      <c r="D341" s="344"/>
      <c r="E341" s="344" t="s">
        <v>429</v>
      </c>
      <c r="F341" s="527" t="s">
        <v>168</v>
      </c>
      <c r="G341" s="522">
        <v>49958</v>
      </c>
      <c r="H341" s="522">
        <v>39891.0123</v>
      </c>
      <c r="I341" s="522">
        <v>39397</v>
      </c>
      <c r="J341" s="522">
        <v>35534</v>
      </c>
      <c r="K341" s="381">
        <f t="shared" si="88"/>
        <v>0.108712782124163</v>
      </c>
      <c r="L341" s="381">
        <f t="shared" si="89"/>
        <v>0.788602426037872</v>
      </c>
      <c r="M341" s="381">
        <f t="shared" si="90"/>
        <v>-0.211397573962128</v>
      </c>
      <c r="N341" s="530"/>
    </row>
    <row r="342" ht="14.25" spans="1:14">
      <c r="A342" s="520">
        <v>338</v>
      </c>
      <c r="B342" s="523">
        <v>2040503</v>
      </c>
      <c r="C342" s="344"/>
      <c r="D342" s="344"/>
      <c r="E342" s="344" t="s">
        <v>429</v>
      </c>
      <c r="F342" s="527" t="s">
        <v>169</v>
      </c>
      <c r="G342" s="522">
        <v>798</v>
      </c>
      <c r="H342" s="522">
        <v>730</v>
      </c>
      <c r="I342" s="522">
        <v>718</v>
      </c>
      <c r="J342" s="522">
        <v>1032</v>
      </c>
      <c r="K342" s="381">
        <f t="shared" si="88"/>
        <v>-0.304263565891473</v>
      </c>
      <c r="L342" s="381">
        <f t="shared" si="89"/>
        <v>0.899749373433584</v>
      </c>
      <c r="M342" s="381">
        <f t="shared" si="90"/>
        <v>-0.100250626566416</v>
      </c>
      <c r="N342" s="530"/>
    </row>
    <row r="343" ht="14.25" spans="1:14">
      <c r="A343" s="520">
        <v>339</v>
      </c>
      <c r="B343" s="523">
        <v>2040504</v>
      </c>
      <c r="C343" s="344"/>
      <c r="D343" s="344"/>
      <c r="E343" s="344" t="s">
        <v>429</v>
      </c>
      <c r="F343" s="527" t="s">
        <v>430</v>
      </c>
      <c r="G343" s="522">
        <v>27867</v>
      </c>
      <c r="H343" s="522">
        <v>23622.38054</v>
      </c>
      <c r="I343" s="522">
        <v>23117</v>
      </c>
      <c r="J343" s="522">
        <v>30072</v>
      </c>
      <c r="K343" s="381">
        <f t="shared" si="88"/>
        <v>-0.231278265496143</v>
      </c>
      <c r="L343" s="381">
        <f t="shared" si="89"/>
        <v>0.829547493451035</v>
      </c>
      <c r="M343" s="381">
        <f t="shared" si="90"/>
        <v>-0.170452506548965</v>
      </c>
      <c r="N343" s="530"/>
    </row>
    <row r="344" ht="14.25" spans="1:14">
      <c r="A344" s="520">
        <v>340</v>
      </c>
      <c r="B344" s="523">
        <v>2040505</v>
      </c>
      <c r="C344" s="344"/>
      <c r="D344" s="344"/>
      <c r="E344" s="344" t="s">
        <v>429</v>
      </c>
      <c r="F344" s="527" t="s">
        <v>431</v>
      </c>
      <c r="G344" s="522">
        <v>14734</v>
      </c>
      <c r="H344" s="522">
        <v>12287</v>
      </c>
      <c r="I344" s="522">
        <v>12145</v>
      </c>
      <c r="J344" s="522">
        <v>11596</v>
      </c>
      <c r="K344" s="381">
        <f t="shared" si="88"/>
        <v>0.0473439116936876</v>
      </c>
      <c r="L344" s="381">
        <f t="shared" si="89"/>
        <v>0.824283969051174</v>
      </c>
      <c r="M344" s="381">
        <f t="shared" si="90"/>
        <v>-0.175716030948826</v>
      </c>
      <c r="N344" s="530"/>
    </row>
    <row r="345" ht="14.25" spans="1:14">
      <c r="A345" s="520">
        <v>341</v>
      </c>
      <c r="B345" s="523">
        <v>2040506</v>
      </c>
      <c r="C345" s="344"/>
      <c r="D345" s="344"/>
      <c r="E345" s="344" t="s">
        <v>429</v>
      </c>
      <c r="F345" s="527" t="s">
        <v>432</v>
      </c>
      <c r="G345" s="522">
        <v>18435</v>
      </c>
      <c r="H345" s="522">
        <v>20598.266008</v>
      </c>
      <c r="I345" s="522">
        <v>14713</v>
      </c>
      <c r="J345" s="522">
        <v>13351</v>
      </c>
      <c r="K345" s="381">
        <f t="shared" si="88"/>
        <v>0.102014830349787</v>
      </c>
      <c r="L345" s="381">
        <f t="shared" si="89"/>
        <v>0.798101437483049</v>
      </c>
      <c r="M345" s="381">
        <f t="shared" si="90"/>
        <v>-0.201898562516951</v>
      </c>
      <c r="N345" s="530"/>
    </row>
    <row r="346" ht="14.25" spans="1:14">
      <c r="A346" s="520">
        <v>342</v>
      </c>
      <c r="B346" s="523">
        <v>2040550</v>
      </c>
      <c r="C346" s="344"/>
      <c r="D346" s="344"/>
      <c r="E346" s="344" t="s">
        <v>429</v>
      </c>
      <c r="F346" s="527" t="s">
        <v>176</v>
      </c>
      <c r="G346" s="522">
        <v>0</v>
      </c>
      <c r="H346" s="522">
        <v>0</v>
      </c>
      <c r="I346" s="522">
        <v>0</v>
      </c>
      <c r="J346" s="522">
        <v>0</v>
      </c>
      <c r="K346" s="381"/>
      <c r="L346" s="381"/>
      <c r="M346" s="381"/>
      <c r="N346" s="530"/>
    </row>
    <row r="347" spans="1:14">
      <c r="A347" s="520">
        <v>343</v>
      </c>
      <c r="B347" s="523">
        <v>2040599</v>
      </c>
      <c r="C347" s="344"/>
      <c r="D347" s="344"/>
      <c r="E347" s="344" t="s">
        <v>429</v>
      </c>
      <c r="F347" s="527" t="s">
        <v>433</v>
      </c>
      <c r="G347" s="522">
        <v>17224</v>
      </c>
      <c r="H347" s="522">
        <v>46054.980141</v>
      </c>
      <c r="I347" s="522">
        <v>44194</v>
      </c>
      <c r="J347" s="522">
        <v>29735</v>
      </c>
      <c r="K347" s="381">
        <f t="shared" ref="K347:K356" si="91">I347/J347-1</f>
        <v>0.486261980830671</v>
      </c>
      <c r="L347" s="381">
        <f t="shared" ref="L347:L356" si="92">I347/G347</f>
        <v>2.56583836507199</v>
      </c>
      <c r="M347" s="381">
        <f t="shared" ref="M347:M356" si="93">I347/G347-1</f>
        <v>1.56583836507199</v>
      </c>
      <c r="N347" s="533"/>
    </row>
    <row r="348" ht="14.25" spans="1:14">
      <c r="A348" s="520">
        <v>344</v>
      </c>
      <c r="B348" s="523">
        <v>20406</v>
      </c>
      <c r="C348" s="344"/>
      <c r="D348" s="344" t="s">
        <v>405</v>
      </c>
      <c r="E348" s="344"/>
      <c r="F348" s="526" t="s">
        <v>434</v>
      </c>
      <c r="G348" s="522">
        <v>21014</v>
      </c>
      <c r="H348" s="522">
        <v>21374.56</v>
      </c>
      <c r="I348" s="522">
        <f>SUM(I349:I363)</f>
        <v>18681</v>
      </c>
      <c r="J348" s="522">
        <v>15197</v>
      </c>
      <c r="K348" s="381">
        <f t="shared" si="91"/>
        <v>0.229255774165954</v>
      </c>
      <c r="L348" s="381">
        <f t="shared" si="92"/>
        <v>0.888978776054059</v>
      </c>
      <c r="M348" s="381">
        <f t="shared" si="93"/>
        <v>-0.111021223945941</v>
      </c>
      <c r="N348" s="530"/>
    </row>
    <row r="349" ht="14.25" spans="1:14">
      <c r="A349" s="520">
        <v>345</v>
      </c>
      <c r="B349" s="523">
        <v>2040601</v>
      </c>
      <c r="C349" s="344"/>
      <c r="D349" s="344"/>
      <c r="E349" s="344" t="s">
        <v>435</v>
      </c>
      <c r="F349" s="527" t="s">
        <v>167</v>
      </c>
      <c r="G349" s="522">
        <v>5440</v>
      </c>
      <c r="H349" s="522">
        <v>5365</v>
      </c>
      <c r="I349" s="522">
        <v>5365</v>
      </c>
      <c r="J349" s="522">
        <v>5741</v>
      </c>
      <c r="K349" s="381">
        <f t="shared" si="91"/>
        <v>-0.0654938164082912</v>
      </c>
      <c r="L349" s="381">
        <f t="shared" si="92"/>
        <v>0.986213235294118</v>
      </c>
      <c r="M349" s="381">
        <f t="shared" si="93"/>
        <v>-0.0137867647058824</v>
      </c>
      <c r="N349" s="530"/>
    </row>
    <row r="350" ht="14.25" spans="1:14">
      <c r="A350" s="520">
        <v>346</v>
      </c>
      <c r="B350" s="523">
        <v>2040602</v>
      </c>
      <c r="C350" s="344"/>
      <c r="D350" s="344"/>
      <c r="E350" s="344" t="s">
        <v>435</v>
      </c>
      <c r="F350" s="527" t="s">
        <v>168</v>
      </c>
      <c r="G350" s="522">
        <v>90</v>
      </c>
      <c r="H350" s="522">
        <v>90</v>
      </c>
      <c r="I350" s="522">
        <v>90</v>
      </c>
      <c r="J350" s="522">
        <v>990</v>
      </c>
      <c r="K350" s="381">
        <f t="shared" si="91"/>
        <v>-0.909090909090909</v>
      </c>
      <c r="L350" s="381">
        <f t="shared" si="92"/>
        <v>1</v>
      </c>
      <c r="M350" s="381">
        <f t="shared" si="93"/>
        <v>0</v>
      </c>
      <c r="N350" s="530"/>
    </row>
    <row r="351" ht="14.25" spans="1:14">
      <c r="A351" s="520">
        <v>347</v>
      </c>
      <c r="B351" s="523">
        <v>2040603</v>
      </c>
      <c r="C351" s="344"/>
      <c r="D351" s="344"/>
      <c r="E351" s="344" t="s">
        <v>435</v>
      </c>
      <c r="F351" s="527" t="s">
        <v>169</v>
      </c>
      <c r="G351" s="522">
        <v>462</v>
      </c>
      <c r="H351" s="522">
        <v>365</v>
      </c>
      <c r="I351" s="522">
        <v>365</v>
      </c>
      <c r="J351" s="522">
        <v>347</v>
      </c>
      <c r="K351" s="381">
        <f t="shared" si="91"/>
        <v>0.0518731988472623</v>
      </c>
      <c r="L351" s="381">
        <f t="shared" si="92"/>
        <v>0.79004329004329</v>
      </c>
      <c r="M351" s="381">
        <f t="shared" si="93"/>
        <v>-0.20995670995671</v>
      </c>
      <c r="N351" s="530"/>
    </row>
    <row r="352" ht="14.25" spans="1:14">
      <c r="A352" s="520">
        <v>348</v>
      </c>
      <c r="B352" s="523">
        <v>2040604</v>
      </c>
      <c r="C352" s="344"/>
      <c r="D352" s="344"/>
      <c r="E352" s="344" t="s">
        <v>435</v>
      </c>
      <c r="F352" s="527" t="s">
        <v>436</v>
      </c>
      <c r="G352" s="522">
        <v>144</v>
      </c>
      <c r="H352" s="522">
        <v>144</v>
      </c>
      <c r="I352" s="522">
        <v>144</v>
      </c>
      <c r="J352" s="522">
        <v>144</v>
      </c>
      <c r="K352" s="381">
        <f t="shared" si="91"/>
        <v>0</v>
      </c>
      <c r="L352" s="381">
        <f t="shared" si="92"/>
        <v>1</v>
      </c>
      <c r="M352" s="381">
        <f t="shared" si="93"/>
        <v>0</v>
      </c>
      <c r="N352" s="530"/>
    </row>
    <row r="353" ht="14.25" spans="1:14">
      <c r="A353" s="520">
        <v>349</v>
      </c>
      <c r="B353" s="523">
        <v>2040605</v>
      </c>
      <c r="C353" s="344"/>
      <c r="D353" s="344"/>
      <c r="E353" s="344" t="s">
        <v>435</v>
      </c>
      <c r="F353" s="527" t="s">
        <v>437</v>
      </c>
      <c r="G353" s="522">
        <v>880</v>
      </c>
      <c r="H353" s="522">
        <v>831</v>
      </c>
      <c r="I353" s="522">
        <v>831</v>
      </c>
      <c r="J353" s="522">
        <v>785</v>
      </c>
      <c r="K353" s="381">
        <f t="shared" si="91"/>
        <v>0.0585987261146497</v>
      </c>
      <c r="L353" s="381">
        <f t="shared" si="92"/>
        <v>0.944318181818182</v>
      </c>
      <c r="M353" s="381">
        <f t="shared" si="93"/>
        <v>-0.0556818181818182</v>
      </c>
      <c r="N353" s="530"/>
    </row>
    <row r="354" ht="14.25" spans="1:14">
      <c r="A354" s="520">
        <v>350</v>
      </c>
      <c r="B354" s="523">
        <v>2040606</v>
      </c>
      <c r="C354" s="344"/>
      <c r="D354" s="344"/>
      <c r="E354" s="344" t="s">
        <v>435</v>
      </c>
      <c r="F354" s="527" t="s">
        <v>438</v>
      </c>
      <c r="G354" s="522">
        <v>1110</v>
      </c>
      <c r="H354" s="522">
        <v>1144</v>
      </c>
      <c r="I354" s="522">
        <v>1144</v>
      </c>
      <c r="J354" s="522">
        <v>443</v>
      </c>
      <c r="K354" s="381">
        <f t="shared" si="91"/>
        <v>1.5823927765237</v>
      </c>
      <c r="L354" s="381">
        <f t="shared" si="92"/>
        <v>1.03063063063063</v>
      </c>
      <c r="M354" s="381">
        <f t="shared" si="93"/>
        <v>0.0306306306306305</v>
      </c>
      <c r="N354" s="530"/>
    </row>
    <row r="355" ht="14.25" spans="1:14">
      <c r="A355" s="520">
        <v>351</v>
      </c>
      <c r="B355" s="523">
        <v>2040607</v>
      </c>
      <c r="C355" s="344"/>
      <c r="D355" s="344"/>
      <c r="E355" s="344" t="s">
        <v>435</v>
      </c>
      <c r="F355" s="527" t="s">
        <v>439</v>
      </c>
      <c r="G355" s="522">
        <v>2324</v>
      </c>
      <c r="H355" s="522">
        <v>2570</v>
      </c>
      <c r="I355" s="522">
        <v>2570</v>
      </c>
      <c r="J355" s="522">
        <v>2395</v>
      </c>
      <c r="K355" s="381">
        <f t="shared" si="91"/>
        <v>0.0730688935281838</v>
      </c>
      <c r="L355" s="381">
        <f t="shared" si="92"/>
        <v>1.10585197934596</v>
      </c>
      <c r="M355" s="381">
        <f t="shared" si="93"/>
        <v>0.105851979345955</v>
      </c>
      <c r="N355" s="530"/>
    </row>
    <row r="356" ht="24" spans="1:14">
      <c r="A356" s="520">
        <v>352</v>
      </c>
      <c r="B356" s="523">
        <v>2040608</v>
      </c>
      <c r="C356" s="344"/>
      <c r="D356" s="344"/>
      <c r="E356" s="344" t="s">
        <v>435</v>
      </c>
      <c r="F356" s="527" t="s">
        <v>440</v>
      </c>
      <c r="G356" s="522">
        <v>417</v>
      </c>
      <c r="H356" s="522">
        <v>416</v>
      </c>
      <c r="I356" s="522">
        <v>416</v>
      </c>
      <c r="J356" s="522">
        <v>417</v>
      </c>
      <c r="K356" s="381">
        <f t="shared" si="91"/>
        <v>-0.00239808153477217</v>
      </c>
      <c r="L356" s="381">
        <f t="shared" si="92"/>
        <v>0.997601918465228</v>
      </c>
      <c r="M356" s="381">
        <f t="shared" si="93"/>
        <v>-0.00239808153477217</v>
      </c>
      <c r="N356" s="530"/>
    </row>
    <row r="357" ht="14.25" spans="1:14">
      <c r="A357" s="520">
        <v>353</v>
      </c>
      <c r="B357" s="523">
        <v>2040609</v>
      </c>
      <c r="C357" s="344"/>
      <c r="D357" s="344"/>
      <c r="E357" s="344" t="s">
        <v>435</v>
      </c>
      <c r="F357" s="527" t="s">
        <v>441</v>
      </c>
      <c r="G357" s="522">
        <v>0</v>
      </c>
      <c r="H357" s="522">
        <v>0</v>
      </c>
      <c r="I357" s="522">
        <v>0</v>
      </c>
      <c r="J357" s="522">
        <v>0</v>
      </c>
      <c r="K357" s="381"/>
      <c r="L357" s="381"/>
      <c r="M357" s="381"/>
      <c r="N357" s="530"/>
    </row>
    <row r="358" ht="14.25" spans="1:14">
      <c r="A358" s="520">
        <v>354</v>
      </c>
      <c r="B358" s="523">
        <v>2040610</v>
      </c>
      <c r="C358" s="344"/>
      <c r="D358" s="344"/>
      <c r="E358" s="344" t="s">
        <v>435</v>
      </c>
      <c r="F358" s="527" t="s">
        <v>442</v>
      </c>
      <c r="G358" s="522">
        <v>0</v>
      </c>
      <c r="H358" s="522">
        <v>0</v>
      </c>
      <c r="I358" s="522">
        <v>0</v>
      </c>
      <c r="J358" s="522">
        <v>0</v>
      </c>
      <c r="K358" s="381"/>
      <c r="L358" s="381"/>
      <c r="M358" s="381"/>
      <c r="N358" s="530"/>
    </row>
    <row r="359" ht="14.25" spans="1:14">
      <c r="A359" s="520">
        <v>355</v>
      </c>
      <c r="B359" s="523">
        <v>2040611</v>
      </c>
      <c r="C359" s="344"/>
      <c r="D359" s="344"/>
      <c r="E359" s="344" t="s">
        <v>435</v>
      </c>
      <c r="F359" s="527" t="s">
        <v>443</v>
      </c>
      <c r="G359" s="522">
        <v>69</v>
      </c>
      <c r="H359" s="522">
        <v>62</v>
      </c>
      <c r="I359" s="522">
        <v>62</v>
      </c>
      <c r="J359" s="522">
        <v>0</v>
      </c>
      <c r="K359" s="381"/>
      <c r="L359" s="381">
        <f>I359/G359</f>
        <v>0.898550724637681</v>
      </c>
      <c r="M359" s="381">
        <f t="shared" ref="M359:M360" si="94">I359/G359-1</f>
        <v>-0.101449275362319</v>
      </c>
      <c r="N359" s="530"/>
    </row>
    <row r="360" ht="14.25" spans="1:14">
      <c r="A360" s="520">
        <v>356</v>
      </c>
      <c r="B360" s="523">
        <v>2040612</v>
      </c>
      <c r="C360" s="344"/>
      <c r="D360" s="344"/>
      <c r="E360" s="344" t="s">
        <v>435</v>
      </c>
      <c r="F360" s="527" t="s">
        <v>444</v>
      </c>
      <c r="G360" s="522">
        <v>500</v>
      </c>
      <c r="H360" s="522">
        <v>828</v>
      </c>
      <c r="I360" s="522">
        <v>828</v>
      </c>
      <c r="J360" s="522">
        <v>405</v>
      </c>
      <c r="K360" s="381">
        <f t="shared" ref="K360:K367" si="95">I360/J360-1</f>
        <v>1.04444444444444</v>
      </c>
      <c r="L360" s="381">
        <f>I360/G360</f>
        <v>1.656</v>
      </c>
      <c r="M360" s="381">
        <f t="shared" si="94"/>
        <v>0.656</v>
      </c>
      <c r="N360" s="530"/>
    </row>
    <row r="361" ht="14.25" spans="1:14">
      <c r="A361" s="520">
        <v>357</v>
      </c>
      <c r="B361" s="523">
        <v>2040613</v>
      </c>
      <c r="C361" s="344"/>
      <c r="D361" s="344"/>
      <c r="E361" s="344" t="s">
        <v>435</v>
      </c>
      <c r="F361" s="527" t="s">
        <v>214</v>
      </c>
      <c r="G361" s="522">
        <v>0</v>
      </c>
      <c r="H361" s="522">
        <v>0</v>
      </c>
      <c r="I361" s="522">
        <v>0</v>
      </c>
      <c r="J361" s="522">
        <v>100</v>
      </c>
      <c r="K361" s="381">
        <f t="shared" si="95"/>
        <v>-1</v>
      </c>
      <c r="L361" s="381"/>
      <c r="M361" s="381"/>
      <c r="N361" s="530"/>
    </row>
    <row r="362" ht="14.25" spans="1:14">
      <c r="A362" s="520">
        <v>358</v>
      </c>
      <c r="B362" s="523">
        <v>2040650</v>
      </c>
      <c r="C362" s="344"/>
      <c r="D362" s="344"/>
      <c r="E362" s="344" t="s">
        <v>435</v>
      </c>
      <c r="F362" s="527" t="s">
        <v>176</v>
      </c>
      <c r="G362" s="522">
        <v>246</v>
      </c>
      <c r="H362" s="522">
        <v>327</v>
      </c>
      <c r="I362" s="522">
        <v>327</v>
      </c>
      <c r="J362" s="522">
        <v>147</v>
      </c>
      <c r="K362" s="381">
        <f t="shared" si="95"/>
        <v>1.22448979591837</v>
      </c>
      <c r="L362" s="381">
        <f t="shared" ref="L362:L367" si="96">I362/G362</f>
        <v>1.32926829268293</v>
      </c>
      <c r="M362" s="381">
        <f t="shared" ref="M362:M367" si="97">I362/G362-1</f>
        <v>0.329268292682927</v>
      </c>
      <c r="N362" s="530"/>
    </row>
    <row r="363" ht="14.25" spans="1:14">
      <c r="A363" s="520">
        <v>359</v>
      </c>
      <c r="B363" s="523">
        <v>2040699</v>
      </c>
      <c r="C363" s="344"/>
      <c r="D363" s="344"/>
      <c r="E363" s="344" t="s">
        <v>435</v>
      </c>
      <c r="F363" s="527" t="s">
        <v>445</v>
      </c>
      <c r="G363" s="522">
        <v>9332</v>
      </c>
      <c r="H363" s="522">
        <v>9232.56</v>
      </c>
      <c r="I363" s="522">
        <v>6539</v>
      </c>
      <c r="J363" s="522">
        <v>3283</v>
      </c>
      <c r="K363" s="381">
        <f t="shared" si="95"/>
        <v>0.991775814803533</v>
      </c>
      <c r="L363" s="381">
        <f t="shared" si="96"/>
        <v>0.700707243891985</v>
      </c>
      <c r="M363" s="381">
        <f t="shared" si="97"/>
        <v>-0.299292756108015</v>
      </c>
      <c r="N363" s="530"/>
    </row>
    <row r="364" ht="36" spans="1:14">
      <c r="A364" s="520">
        <v>360</v>
      </c>
      <c r="B364" s="523">
        <v>20407</v>
      </c>
      <c r="C364" s="344"/>
      <c r="D364" s="344" t="s">
        <v>405</v>
      </c>
      <c r="E364" s="344"/>
      <c r="F364" s="526" t="s">
        <v>446</v>
      </c>
      <c r="G364" s="522">
        <v>30378.57</v>
      </c>
      <c r="H364" s="522">
        <v>42198.69538</v>
      </c>
      <c r="I364" s="522">
        <f>SUM(I365:I373)</f>
        <v>41113</v>
      </c>
      <c r="J364" s="522">
        <v>42956</v>
      </c>
      <c r="K364" s="381">
        <f t="shared" si="95"/>
        <v>-0.0429043672595214</v>
      </c>
      <c r="L364" s="381">
        <f t="shared" si="96"/>
        <v>1.35335534226924</v>
      </c>
      <c r="M364" s="381">
        <f t="shared" si="97"/>
        <v>0.353355342269238</v>
      </c>
      <c r="N364" s="533" t="s">
        <v>419</v>
      </c>
    </row>
    <row r="365" ht="14.25" spans="1:14">
      <c r="A365" s="520">
        <v>361</v>
      </c>
      <c r="B365" s="523">
        <v>2040701</v>
      </c>
      <c r="C365" s="344"/>
      <c r="D365" s="344"/>
      <c r="E365" s="344" t="s">
        <v>447</v>
      </c>
      <c r="F365" s="527" t="s">
        <v>167</v>
      </c>
      <c r="G365" s="522">
        <v>20219</v>
      </c>
      <c r="H365" s="522">
        <v>25114</v>
      </c>
      <c r="I365" s="522">
        <v>25114</v>
      </c>
      <c r="J365" s="522">
        <v>26358</v>
      </c>
      <c r="K365" s="381">
        <f t="shared" si="95"/>
        <v>-0.0471962971393884</v>
      </c>
      <c r="L365" s="381">
        <f t="shared" si="96"/>
        <v>1.24209901577724</v>
      </c>
      <c r="M365" s="381">
        <f t="shared" si="97"/>
        <v>0.242099015777239</v>
      </c>
      <c r="N365" s="530"/>
    </row>
    <row r="366" ht="14.25" spans="1:14">
      <c r="A366" s="520">
        <v>362</v>
      </c>
      <c r="B366" s="523">
        <v>2040702</v>
      </c>
      <c r="C366" s="344"/>
      <c r="D366" s="344"/>
      <c r="E366" s="344" t="s">
        <v>447</v>
      </c>
      <c r="F366" s="527" t="s">
        <v>168</v>
      </c>
      <c r="G366" s="522">
        <v>213</v>
      </c>
      <c r="H366" s="522">
        <v>203</v>
      </c>
      <c r="I366" s="522">
        <v>203</v>
      </c>
      <c r="J366" s="522">
        <v>30</v>
      </c>
      <c r="K366" s="381">
        <f t="shared" si="95"/>
        <v>5.76666666666667</v>
      </c>
      <c r="L366" s="381">
        <f t="shared" si="96"/>
        <v>0.953051643192488</v>
      </c>
      <c r="M366" s="381">
        <f t="shared" si="97"/>
        <v>-0.0469483568075117</v>
      </c>
      <c r="N366" s="530"/>
    </row>
    <row r="367" ht="14.25" spans="1:14">
      <c r="A367" s="520">
        <v>363</v>
      </c>
      <c r="B367" s="523">
        <v>2040703</v>
      </c>
      <c r="C367" s="344"/>
      <c r="D367" s="344"/>
      <c r="E367" s="344" t="s">
        <v>447</v>
      </c>
      <c r="F367" s="527" t="s">
        <v>169</v>
      </c>
      <c r="G367" s="522">
        <v>1104</v>
      </c>
      <c r="H367" s="522">
        <v>1282</v>
      </c>
      <c r="I367" s="522">
        <v>1282</v>
      </c>
      <c r="J367" s="522">
        <v>1369</v>
      </c>
      <c r="K367" s="381">
        <f t="shared" si="95"/>
        <v>-0.0635500365230095</v>
      </c>
      <c r="L367" s="381">
        <f t="shared" si="96"/>
        <v>1.16123188405797</v>
      </c>
      <c r="M367" s="381">
        <f t="shared" si="97"/>
        <v>0.161231884057971</v>
      </c>
      <c r="N367" s="530"/>
    </row>
    <row r="368" ht="14.25" spans="1:14">
      <c r="A368" s="520">
        <v>364</v>
      </c>
      <c r="B368" s="523">
        <v>2040704</v>
      </c>
      <c r="C368" s="344"/>
      <c r="D368" s="344"/>
      <c r="E368" s="344" t="s">
        <v>447</v>
      </c>
      <c r="F368" s="527" t="s">
        <v>448</v>
      </c>
      <c r="G368" s="522">
        <v>0</v>
      </c>
      <c r="H368" s="522">
        <v>0</v>
      </c>
      <c r="I368" s="522">
        <v>0</v>
      </c>
      <c r="J368" s="522">
        <v>0</v>
      </c>
      <c r="K368" s="381"/>
      <c r="L368" s="381"/>
      <c r="M368" s="381"/>
      <c r="N368" s="530"/>
    </row>
    <row r="369" ht="14.25" spans="1:14">
      <c r="A369" s="520">
        <v>365</v>
      </c>
      <c r="B369" s="523">
        <v>2040705</v>
      </c>
      <c r="C369" s="344"/>
      <c r="D369" s="344"/>
      <c r="E369" s="344" t="s">
        <v>447</v>
      </c>
      <c r="F369" s="527" t="s">
        <v>449</v>
      </c>
      <c r="G369" s="522">
        <v>5226</v>
      </c>
      <c r="H369" s="522">
        <v>4670</v>
      </c>
      <c r="I369" s="522">
        <v>4670</v>
      </c>
      <c r="J369" s="522">
        <v>4324</v>
      </c>
      <c r="K369" s="381">
        <f t="shared" ref="K369:K370" si="98">I369/J369-1</f>
        <v>0.080018501387604</v>
      </c>
      <c r="L369" s="381">
        <f>I369/G369</f>
        <v>0.893608878683506</v>
      </c>
      <c r="M369" s="381">
        <f t="shared" ref="M369:M370" si="99">I369/G369-1</f>
        <v>-0.106391121316494</v>
      </c>
      <c r="N369" s="530"/>
    </row>
    <row r="370" ht="14.25" spans="1:14">
      <c r="A370" s="520">
        <v>366</v>
      </c>
      <c r="B370" s="523">
        <v>2040706</v>
      </c>
      <c r="C370" s="344"/>
      <c r="D370" s="344"/>
      <c r="E370" s="344" t="s">
        <v>447</v>
      </c>
      <c r="F370" s="527" t="s">
        <v>450</v>
      </c>
      <c r="G370" s="522">
        <v>2456.57</v>
      </c>
      <c r="H370" s="522">
        <v>1654.1945</v>
      </c>
      <c r="I370" s="522">
        <v>1148</v>
      </c>
      <c r="J370" s="522">
        <v>3368</v>
      </c>
      <c r="K370" s="381">
        <f t="shared" si="98"/>
        <v>-0.659144893111639</v>
      </c>
      <c r="L370" s="381">
        <f>I370/G370</f>
        <v>0.467318252685655</v>
      </c>
      <c r="M370" s="381">
        <f t="shared" si="99"/>
        <v>-0.532681747314345</v>
      </c>
      <c r="N370" s="530"/>
    </row>
    <row r="371" ht="14.25" spans="1:14">
      <c r="A371" s="520">
        <v>367</v>
      </c>
      <c r="B371" s="523">
        <v>2040707</v>
      </c>
      <c r="C371" s="344"/>
      <c r="D371" s="344"/>
      <c r="E371" s="344" t="s">
        <v>447</v>
      </c>
      <c r="F371" s="527" t="s">
        <v>214</v>
      </c>
      <c r="G371" s="522">
        <v>0</v>
      </c>
      <c r="H371" s="522">
        <v>0</v>
      </c>
      <c r="I371" s="522">
        <v>0</v>
      </c>
      <c r="J371" s="522">
        <v>0</v>
      </c>
      <c r="K371" s="381"/>
      <c r="L371" s="381"/>
      <c r="M371" s="381"/>
      <c r="N371" s="530"/>
    </row>
    <row r="372" ht="14.25" spans="1:14">
      <c r="A372" s="520">
        <v>368</v>
      </c>
      <c r="B372" s="523">
        <v>2040750</v>
      </c>
      <c r="C372" s="344"/>
      <c r="D372" s="344"/>
      <c r="E372" s="344" t="s">
        <v>447</v>
      </c>
      <c r="F372" s="527" t="s">
        <v>176</v>
      </c>
      <c r="G372" s="522">
        <v>0</v>
      </c>
      <c r="H372" s="522">
        <v>0</v>
      </c>
      <c r="I372" s="522">
        <v>0</v>
      </c>
      <c r="J372" s="522">
        <v>0</v>
      </c>
      <c r="K372" s="381"/>
      <c r="L372" s="381"/>
      <c r="M372" s="381"/>
      <c r="N372" s="530"/>
    </row>
    <row r="373" spans="1:14">
      <c r="A373" s="520">
        <v>369</v>
      </c>
      <c r="B373" s="523">
        <v>2040799</v>
      </c>
      <c r="C373" s="344"/>
      <c r="D373" s="344"/>
      <c r="E373" s="344" t="s">
        <v>447</v>
      </c>
      <c r="F373" s="527" t="s">
        <v>451</v>
      </c>
      <c r="G373" s="522">
        <v>1160</v>
      </c>
      <c r="H373" s="522">
        <v>9275.50088</v>
      </c>
      <c r="I373" s="522">
        <v>8696</v>
      </c>
      <c r="J373" s="522">
        <v>7507</v>
      </c>
      <c r="K373" s="381">
        <f t="shared" ref="K373:K378" si="100">I373/J373-1</f>
        <v>0.158385506860264</v>
      </c>
      <c r="L373" s="381">
        <f t="shared" ref="L373:L378" si="101">I373/G373</f>
        <v>7.49655172413793</v>
      </c>
      <c r="M373" s="381">
        <f t="shared" ref="M373:M378" si="102">I373/G373-1</f>
        <v>6.49655172413793</v>
      </c>
      <c r="N373" s="533"/>
    </row>
    <row r="374" ht="14.25" spans="1:14">
      <c r="A374" s="520">
        <v>370</v>
      </c>
      <c r="B374" s="523">
        <v>20408</v>
      </c>
      <c r="C374" s="344"/>
      <c r="D374" s="344" t="s">
        <v>405</v>
      </c>
      <c r="E374" s="344"/>
      <c r="F374" s="526" t="s">
        <v>452</v>
      </c>
      <c r="G374" s="522">
        <v>22885.28</v>
      </c>
      <c r="H374" s="522">
        <v>23866.8272</v>
      </c>
      <c r="I374" s="522">
        <f>SUM(I375:I383)</f>
        <v>23208</v>
      </c>
      <c r="J374" s="522">
        <v>28293</v>
      </c>
      <c r="K374" s="381">
        <f t="shared" si="100"/>
        <v>-0.179726434100308</v>
      </c>
      <c r="L374" s="381">
        <f t="shared" si="101"/>
        <v>1.01410164088008</v>
      </c>
      <c r="M374" s="381">
        <f t="shared" si="102"/>
        <v>0.0141016408800767</v>
      </c>
      <c r="N374" s="530"/>
    </row>
    <row r="375" ht="14.25" spans="1:14">
      <c r="A375" s="520">
        <v>371</v>
      </c>
      <c r="B375" s="523">
        <v>2040801</v>
      </c>
      <c r="C375" s="344"/>
      <c r="D375" s="344"/>
      <c r="E375" s="344" t="s">
        <v>453</v>
      </c>
      <c r="F375" s="527" t="s">
        <v>167</v>
      </c>
      <c r="G375" s="522">
        <v>15999</v>
      </c>
      <c r="H375" s="522">
        <v>14288</v>
      </c>
      <c r="I375" s="522">
        <v>14288</v>
      </c>
      <c r="J375" s="522">
        <v>16529</v>
      </c>
      <c r="K375" s="381">
        <f t="shared" si="100"/>
        <v>-0.135579889890496</v>
      </c>
      <c r="L375" s="381">
        <f t="shared" si="101"/>
        <v>0.893055815988499</v>
      </c>
      <c r="M375" s="381">
        <f t="shared" si="102"/>
        <v>-0.106944184011501</v>
      </c>
      <c r="N375" s="530"/>
    </row>
    <row r="376" ht="14.25" spans="1:14">
      <c r="A376" s="520">
        <v>372</v>
      </c>
      <c r="B376" s="523">
        <v>2040802</v>
      </c>
      <c r="C376" s="344"/>
      <c r="D376" s="344"/>
      <c r="E376" s="344" t="s">
        <v>453</v>
      </c>
      <c r="F376" s="527" t="s">
        <v>168</v>
      </c>
      <c r="G376" s="522">
        <v>479</v>
      </c>
      <c r="H376" s="522">
        <v>579</v>
      </c>
      <c r="I376" s="522">
        <v>579</v>
      </c>
      <c r="J376" s="522">
        <v>453</v>
      </c>
      <c r="K376" s="381">
        <f t="shared" si="100"/>
        <v>0.278145695364238</v>
      </c>
      <c r="L376" s="381">
        <f t="shared" si="101"/>
        <v>1.20876826722338</v>
      </c>
      <c r="M376" s="381">
        <f t="shared" si="102"/>
        <v>0.208768267223382</v>
      </c>
      <c r="N376" s="530"/>
    </row>
    <row r="377" ht="14.25" spans="1:14">
      <c r="A377" s="520">
        <v>373</v>
      </c>
      <c r="B377" s="523">
        <v>2040803</v>
      </c>
      <c r="C377" s="344"/>
      <c r="D377" s="344"/>
      <c r="E377" s="344" t="s">
        <v>453</v>
      </c>
      <c r="F377" s="527" t="s">
        <v>169</v>
      </c>
      <c r="G377" s="522">
        <v>131</v>
      </c>
      <c r="H377" s="522">
        <v>250</v>
      </c>
      <c r="I377" s="522">
        <v>250</v>
      </c>
      <c r="J377" s="522">
        <v>161</v>
      </c>
      <c r="K377" s="381">
        <f t="shared" si="100"/>
        <v>0.552795031055901</v>
      </c>
      <c r="L377" s="381">
        <f t="shared" si="101"/>
        <v>1.90839694656489</v>
      </c>
      <c r="M377" s="381">
        <f t="shared" si="102"/>
        <v>0.908396946564886</v>
      </c>
      <c r="N377" s="530"/>
    </row>
    <row r="378" ht="14.25" spans="1:14">
      <c r="A378" s="520">
        <v>374</v>
      </c>
      <c r="B378" s="523">
        <v>2040804</v>
      </c>
      <c r="C378" s="344"/>
      <c r="D378" s="344"/>
      <c r="E378" s="344" t="s">
        <v>453</v>
      </c>
      <c r="F378" s="527" t="s">
        <v>454</v>
      </c>
      <c r="G378" s="522">
        <v>2899</v>
      </c>
      <c r="H378" s="522">
        <v>773</v>
      </c>
      <c r="I378" s="522">
        <v>773</v>
      </c>
      <c r="J378" s="522">
        <v>1431</v>
      </c>
      <c r="K378" s="381">
        <f t="shared" si="100"/>
        <v>-0.459818308874913</v>
      </c>
      <c r="L378" s="381">
        <f t="shared" si="101"/>
        <v>0.266643670231114</v>
      </c>
      <c r="M378" s="381">
        <f t="shared" si="102"/>
        <v>-0.733356329768886</v>
      </c>
      <c r="N378" s="530"/>
    </row>
    <row r="379" ht="14.25" spans="1:14">
      <c r="A379" s="520">
        <v>375</v>
      </c>
      <c r="B379" s="523">
        <v>2040805</v>
      </c>
      <c r="C379" s="344"/>
      <c r="D379" s="344"/>
      <c r="E379" s="344" t="s">
        <v>453</v>
      </c>
      <c r="F379" s="527" t="s">
        <v>455</v>
      </c>
      <c r="G379" s="522">
        <v>0</v>
      </c>
      <c r="H379" s="522">
        <v>0</v>
      </c>
      <c r="I379" s="522">
        <v>0</v>
      </c>
      <c r="J379" s="522">
        <v>0</v>
      </c>
      <c r="K379" s="381"/>
      <c r="L379" s="381"/>
      <c r="M379" s="381"/>
      <c r="N379" s="530"/>
    </row>
    <row r="380" ht="14.25" spans="1:14">
      <c r="A380" s="520">
        <v>376</v>
      </c>
      <c r="B380" s="523">
        <v>2040806</v>
      </c>
      <c r="C380" s="344"/>
      <c r="D380" s="344"/>
      <c r="E380" s="344" t="s">
        <v>453</v>
      </c>
      <c r="F380" s="527" t="s">
        <v>456</v>
      </c>
      <c r="G380" s="522">
        <v>1832.28</v>
      </c>
      <c r="H380" s="522">
        <v>1327</v>
      </c>
      <c r="I380" s="522">
        <v>1135</v>
      </c>
      <c r="J380" s="522">
        <v>2274</v>
      </c>
      <c r="K380" s="381">
        <f t="shared" ref="K380" si="103">I380/J380-1</f>
        <v>-0.500879507475814</v>
      </c>
      <c r="L380" s="381">
        <f>I380/G380</f>
        <v>0.619446809439605</v>
      </c>
      <c r="M380" s="381">
        <f t="shared" ref="M380" si="104">I380/G380-1</f>
        <v>-0.380553190560395</v>
      </c>
      <c r="N380" s="530"/>
    </row>
    <row r="381" ht="14.25" spans="1:14">
      <c r="A381" s="520">
        <v>377</v>
      </c>
      <c r="B381" s="523">
        <v>2040807</v>
      </c>
      <c r="C381" s="344"/>
      <c r="D381" s="344"/>
      <c r="E381" s="344" t="s">
        <v>453</v>
      </c>
      <c r="F381" s="527" t="s">
        <v>214</v>
      </c>
      <c r="G381" s="522">
        <v>0</v>
      </c>
      <c r="H381" s="522">
        <v>0</v>
      </c>
      <c r="I381" s="522">
        <v>0</v>
      </c>
      <c r="J381" s="522">
        <v>0</v>
      </c>
      <c r="K381" s="381"/>
      <c r="L381" s="381"/>
      <c r="M381" s="381"/>
      <c r="N381" s="530"/>
    </row>
    <row r="382" ht="14.25" spans="1:14">
      <c r="A382" s="520">
        <v>378</v>
      </c>
      <c r="B382" s="523">
        <v>2040850</v>
      </c>
      <c r="C382" s="344"/>
      <c r="D382" s="344"/>
      <c r="E382" s="344" t="s">
        <v>453</v>
      </c>
      <c r="F382" s="527" t="s">
        <v>176</v>
      </c>
      <c r="G382" s="522">
        <v>0</v>
      </c>
      <c r="H382" s="522">
        <v>0</v>
      </c>
      <c r="I382" s="522">
        <v>0</v>
      </c>
      <c r="J382" s="522">
        <v>0</v>
      </c>
      <c r="K382" s="381"/>
      <c r="L382" s="381"/>
      <c r="M382" s="381"/>
      <c r="N382" s="530"/>
    </row>
    <row r="383" spans="1:14">
      <c r="A383" s="520">
        <v>379</v>
      </c>
      <c r="B383" s="523">
        <v>2040899</v>
      </c>
      <c r="C383" s="344"/>
      <c r="D383" s="344"/>
      <c r="E383" s="344" t="s">
        <v>453</v>
      </c>
      <c r="F383" s="527" t="s">
        <v>457</v>
      </c>
      <c r="G383" s="522">
        <v>1545</v>
      </c>
      <c r="H383" s="522">
        <v>6649.8272</v>
      </c>
      <c r="I383" s="522">
        <v>6183</v>
      </c>
      <c r="J383" s="522">
        <v>7445</v>
      </c>
      <c r="K383" s="381">
        <f>I383/J383-1</f>
        <v>-0.169509738079248</v>
      </c>
      <c r="L383" s="381">
        <f>I383/G383</f>
        <v>4.00194174757282</v>
      </c>
      <c r="M383" s="381">
        <f>I383/G383-1</f>
        <v>3.00194174757282</v>
      </c>
      <c r="N383" s="533"/>
    </row>
    <row r="384" spans="1:14">
      <c r="A384" s="520">
        <v>380</v>
      </c>
      <c r="B384" s="523">
        <v>20409</v>
      </c>
      <c r="C384" s="344"/>
      <c r="D384" s="344" t="s">
        <v>405</v>
      </c>
      <c r="E384" s="344"/>
      <c r="F384" s="526" t="s">
        <v>458</v>
      </c>
      <c r="G384" s="522">
        <v>2671.42</v>
      </c>
      <c r="H384" s="522">
        <v>10913.455879</v>
      </c>
      <c r="I384" s="522">
        <f>SUM(I385:I391)</f>
        <v>10676</v>
      </c>
      <c r="J384" s="522">
        <v>8449</v>
      </c>
      <c r="K384" s="381">
        <f>I384/J384-1</f>
        <v>0.263581488933602</v>
      </c>
      <c r="L384" s="381">
        <f>I384/G384</f>
        <v>3.9963764589619</v>
      </c>
      <c r="M384" s="381">
        <f>I384/G384-1</f>
        <v>2.9963764589619</v>
      </c>
      <c r="N384" s="533" t="s">
        <v>459</v>
      </c>
    </row>
    <row r="385" ht="14.25" spans="1:14">
      <c r="A385" s="520">
        <v>381</v>
      </c>
      <c r="B385" s="523">
        <v>2040901</v>
      </c>
      <c r="C385" s="344"/>
      <c r="D385" s="344"/>
      <c r="E385" s="344" t="s">
        <v>460</v>
      </c>
      <c r="F385" s="527" t="s">
        <v>167</v>
      </c>
      <c r="G385" s="522">
        <v>0</v>
      </c>
      <c r="H385" s="522">
        <v>0</v>
      </c>
      <c r="I385" s="522">
        <v>0</v>
      </c>
      <c r="J385" s="522">
        <v>0</v>
      </c>
      <c r="K385" s="381"/>
      <c r="L385" s="381"/>
      <c r="M385" s="381"/>
      <c r="N385" s="530"/>
    </row>
    <row r="386" ht="14.25" spans="1:14">
      <c r="A386" s="520">
        <v>382</v>
      </c>
      <c r="B386" s="523">
        <v>2040902</v>
      </c>
      <c r="C386" s="344"/>
      <c r="D386" s="344"/>
      <c r="E386" s="344" t="s">
        <v>460</v>
      </c>
      <c r="F386" s="527" t="s">
        <v>168</v>
      </c>
      <c r="G386" s="522">
        <v>0</v>
      </c>
      <c r="H386" s="522">
        <v>0</v>
      </c>
      <c r="I386" s="522">
        <v>0</v>
      </c>
      <c r="J386" s="522">
        <v>0</v>
      </c>
      <c r="K386" s="381"/>
      <c r="L386" s="381"/>
      <c r="M386" s="381"/>
      <c r="N386" s="530"/>
    </row>
    <row r="387" ht="14.25" spans="1:14">
      <c r="A387" s="520">
        <v>383</v>
      </c>
      <c r="B387" s="523">
        <v>2040903</v>
      </c>
      <c r="C387" s="344"/>
      <c r="D387" s="344"/>
      <c r="E387" s="344" t="s">
        <v>460</v>
      </c>
      <c r="F387" s="527" t="s">
        <v>169</v>
      </c>
      <c r="G387" s="522">
        <v>0</v>
      </c>
      <c r="H387" s="522">
        <v>0</v>
      </c>
      <c r="I387" s="522">
        <v>0</v>
      </c>
      <c r="J387" s="522">
        <v>0</v>
      </c>
      <c r="K387" s="381"/>
      <c r="L387" s="381"/>
      <c r="M387" s="381"/>
      <c r="N387" s="530"/>
    </row>
    <row r="388" ht="14.25" spans="1:14">
      <c r="A388" s="520">
        <v>384</v>
      </c>
      <c r="B388" s="523">
        <v>2040904</v>
      </c>
      <c r="C388" s="344"/>
      <c r="D388" s="344"/>
      <c r="E388" s="344" t="s">
        <v>460</v>
      </c>
      <c r="F388" s="527" t="s">
        <v>461</v>
      </c>
      <c r="G388" s="522">
        <v>2671.42</v>
      </c>
      <c r="H388" s="522">
        <v>10913.455879</v>
      </c>
      <c r="I388" s="522">
        <v>10676</v>
      </c>
      <c r="J388" s="522">
        <v>8449</v>
      </c>
      <c r="K388" s="381">
        <f>I388/J388-1</f>
        <v>0.263581488933602</v>
      </c>
      <c r="L388" s="381">
        <f>I388/G388</f>
        <v>3.9963764589619</v>
      </c>
      <c r="M388" s="381">
        <f>I388/G388-1</f>
        <v>2.9963764589619</v>
      </c>
      <c r="N388" s="530"/>
    </row>
    <row r="389" ht="14.25" spans="1:14">
      <c r="A389" s="520">
        <v>385</v>
      </c>
      <c r="B389" s="523">
        <v>2040905</v>
      </c>
      <c r="C389" s="344"/>
      <c r="D389" s="344"/>
      <c r="E389" s="344" t="s">
        <v>460</v>
      </c>
      <c r="F389" s="527" t="s">
        <v>462</v>
      </c>
      <c r="G389" s="522">
        <v>0</v>
      </c>
      <c r="H389" s="522">
        <v>0</v>
      </c>
      <c r="I389" s="522">
        <v>0</v>
      </c>
      <c r="J389" s="522">
        <v>0</v>
      </c>
      <c r="K389" s="381"/>
      <c r="L389" s="381"/>
      <c r="M389" s="381"/>
      <c r="N389" s="530"/>
    </row>
    <row r="390" ht="14.25" spans="1:14">
      <c r="A390" s="520">
        <v>386</v>
      </c>
      <c r="B390" s="523">
        <v>2040950</v>
      </c>
      <c r="C390" s="344"/>
      <c r="D390" s="344"/>
      <c r="E390" s="344" t="s">
        <v>460</v>
      </c>
      <c r="F390" s="527" t="s">
        <v>176</v>
      </c>
      <c r="G390" s="522">
        <v>0</v>
      </c>
      <c r="H390" s="522">
        <v>0</v>
      </c>
      <c r="I390" s="522">
        <v>0</v>
      </c>
      <c r="J390" s="522">
        <v>0</v>
      </c>
      <c r="K390" s="381"/>
      <c r="L390" s="381"/>
      <c r="M390" s="381"/>
      <c r="N390" s="530"/>
    </row>
    <row r="391" ht="14.25" spans="1:14">
      <c r="A391" s="520">
        <v>387</v>
      </c>
      <c r="B391" s="523">
        <v>2040999</v>
      </c>
      <c r="C391" s="344"/>
      <c r="D391" s="344"/>
      <c r="E391" s="344" t="s">
        <v>460</v>
      </c>
      <c r="F391" s="527" t="s">
        <v>463</v>
      </c>
      <c r="G391" s="522">
        <v>0</v>
      </c>
      <c r="H391" s="522">
        <v>0</v>
      </c>
      <c r="I391" s="522">
        <v>0</v>
      </c>
      <c r="J391" s="522">
        <v>0</v>
      </c>
      <c r="K391" s="381"/>
      <c r="L391" s="381"/>
      <c r="M391" s="381"/>
      <c r="N391" s="530"/>
    </row>
    <row r="392" ht="14.25" spans="1:14">
      <c r="A392" s="520">
        <v>388</v>
      </c>
      <c r="B392" s="523">
        <v>20410</v>
      </c>
      <c r="C392" s="344"/>
      <c r="D392" s="344" t="s">
        <v>405</v>
      </c>
      <c r="E392" s="344"/>
      <c r="F392" s="526" t="s">
        <v>464</v>
      </c>
      <c r="G392" s="522">
        <v>0</v>
      </c>
      <c r="H392" s="522">
        <v>0</v>
      </c>
      <c r="I392" s="522">
        <f>SUM(I393:I397)</f>
        <v>0</v>
      </c>
      <c r="J392" s="522">
        <v>0</v>
      </c>
      <c r="K392" s="381"/>
      <c r="L392" s="381"/>
      <c r="M392" s="381"/>
      <c r="N392" s="530"/>
    </row>
    <row r="393" ht="14.25" spans="1:14">
      <c r="A393" s="520">
        <v>389</v>
      </c>
      <c r="B393" s="523">
        <v>2041001</v>
      </c>
      <c r="C393" s="344"/>
      <c r="D393" s="344"/>
      <c r="E393" s="344" t="s">
        <v>465</v>
      </c>
      <c r="F393" s="527" t="s">
        <v>167</v>
      </c>
      <c r="G393" s="522">
        <v>0</v>
      </c>
      <c r="H393" s="522">
        <v>0</v>
      </c>
      <c r="I393" s="522">
        <v>0</v>
      </c>
      <c r="J393" s="522">
        <v>0</v>
      </c>
      <c r="K393" s="381"/>
      <c r="L393" s="381"/>
      <c r="M393" s="381"/>
      <c r="N393" s="530"/>
    </row>
    <row r="394" ht="14.25" spans="1:14">
      <c r="A394" s="520">
        <v>390</v>
      </c>
      <c r="B394" s="523">
        <v>2041002</v>
      </c>
      <c r="C394" s="344"/>
      <c r="D394" s="344"/>
      <c r="E394" s="344" t="s">
        <v>465</v>
      </c>
      <c r="F394" s="527" t="s">
        <v>168</v>
      </c>
      <c r="G394" s="522">
        <v>0</v>
      </c>
      <c r="H394" s="522">
        <v>0</v>
      </c>
      <c r="I394" s="522">
        <v>0</v>
      </c>
      <c r="J394" s="522">
        <v>0</v>
      </c>
      <c r="K394" s="381"/>
      <c r="L394" s="381"/>
      <c r="M394" s="381"/>
      <c r="N394" s="530"/>
    </row>
    <row r="395" ht="14.25" spans="1:14">
      <c r="A395" s="520">
        <v>391</v>
      </c>
      <c r="B395" s="523">
        <v>2041006</v>
      </c>
      <c r="C395" s="344"/>
      <c r="D395" s="344"/>
      <c r="E395" s="344" t="s">
        <v>465</v>
      </c>
      <c r="F395" s="527" t="s">
        <v>214</v>
      </c>
      <c r="G395" s="522">
        <v>0</v>
      </c>
      <c r="H395" s="522">
        <v>0</v>
      </c>
      <c r="I395" s="522">
        <v>0</v>
      </c>
      <c r="J395" s="522">
        <v>0</v>
      </c>
      <c r="K395" s="381"/>
      <c r="L395" s="381"/>
      <c r="M395" s="381"/>
      <c r="N395" s="530"/>
    </row>
    <row r="396" ht="14.25" spans="1:14">
      <c r="A396" s="520">
        <v>392</v>
      </c>
      <c r="B396" s="523">
        <v>2041007</v>
      </c>
      <c r="C396" s="344"/>
      <c r="D396" s="344"/>
      <c r="E396" s="344" t="s">
        <v>465</v>
      </c>
      <c r="F396" s="527" t="s">
        <v>466</v>
      </c>
      <c r="G396" s="522">
        <v>0</v>
      </c>
      <c r="H396" s="522">
        <v>0</v>
      </c>
      <c r="I396" s="522">
        <v>0</v>
      </c>
      <c r="J396" s="522">
        <v>0</v>
      </c>
      <c r="K396" s="381"/>
      <c r="L396" s="381"/>
      <c r="M396" s="381"/>
      <c r="N396" s="530"/>
    </row>
    <row r="397" ht="14.25" spans="1:14">
      <c r="A397" s="520">
        <v>393</v>
      </c>
      <c r="B397" s="523">
        <v>2041099</v>
      </c>
      <c r="C397" s="344"/>
      <c r="D397" s="344"/>
      <c r="E397" s="344" t="s">
        <v>465</v>
      </c>
      <c r="F397" s="527" t="s">
        <v>467</v>
      </c>
      <c r="G397" s="522">
        <v>0</v>
      </c>
      <c r="H397" s="522">
        <v>0</v>
      </c>
      <c r="I397" s="522">
        <v>0</v>
      </c>
      <c r="J397" s="522">
        <v>0</v>
      </c>
      <c r="K397" s="381"/>
      <c r="L397" s="381"/>
      <c r="M397" s="381"/>
      <c r="N397" s="530"/>
    </row>
    <row r="398" ht="36" spans="1:14">
      <c r="A398" s="520">
        <v>394</v>
      </c>
      <c r="B398" s="523">
        <v>20499</v>
      </c>
      <c r="C398" s="344"/>
      <c r="D398" s="344" t="s">
        <v>405</v>
      </c>
      <c r="E398" s="344"/>
      <c r="F398" s="526" t="s">
        <v>468</v>
      </c>
      <c r="G398" s="522">
        <v>272291.05</v>
      </c>
      <c r="H398" s="522">
        <v>137052.9291</v>
      </c>
      <c r="I398" s="522">
        <f>I399</f>
        <v>133647</v>
      </c>
      <c r="J398" s="522">
        <v>71043</v>
      </c>
      <c r="K398" s="381">
        <f t="shared" ref="K398:K403" si="105">I398/J398-1</f>
        <v>0.881212786622187</v>
      </c>
      <c r="L398" s="381">
        <f t="shared" ref="L398:L403" si="106">I398/G398</f>
        <v>0.490824064911425</v>
      </c>
      <c r="M398" s="381">
        <f t="shared" ref="M398:M403" si="107">I398/G398-1</f>
        <v>-0.509175935088575</v>
      </c>
      <c r="N398" s="533" t="s">
        <v>469</v>
      </c>
    </row>
    <row r="399" ht="14.25" spans="1:14">
      <c r="A399" s="520">
        <v>395</v>
      </c>
      <c r="B399" s="523">
        <v>2049901</v>
      </c>
      <c r="C399" s="344"/>
      <c r="D399" s="344"/>
      <c r="E399" s="344" t="s">
        <v>470</v>
      </c>
      <c r="F399" s="527" t="s">
        <v>471</v>
      </c>
      <c r="G399" s="522">
        <v>272291.05</v>
      </c>
      <c r="H399" s="522">
        <v>137052.9291</v>
      </c>
      <c r="I399" s="522">
        <v>133647</v>
      </c>
      <c r="J399" s="522">
        <v>71043</v>
      </c>
      <c r="K399" s="381">
        <f t="shared" si="105"/>
        <v>0.881212786622187</v>
      </c>
      <c r="L399" s="381">
        <f t="shared" si="106"/>
        <v>0.490824064911425</v>
      </c>
      <c r="M399" s="381">
        <f t="shared" si="107"/>
        <v>-0.509175935088575</v>
      </c>
      <c r="N399" s="530"/>
    </row>
    <row r="400" ht="60" spans="1:14">
      <c r="A400" s="520">
        <v>396</v>
      </c>
      <c r="B400" s="523">
        <v>205</v>
      </c>
      <c r="C400" s="344"/>
      <c r="D400" s="344"/>
      <c r="E400" s="344"/>
      <c r="F400" s="524" t="s">
        <v>472</v>
      </c>
      <c r="G400" s="525">
        <v>3240658.423677</v>
      </c>
      <c r="H400" s="525">
        <v>2955702.985524</v>
      </c>
      <c r="I400" s="525">
        <f>SUM(I401,I406,I415,I421,I427,I431,I435,I439,I445,I452)</f>
        <v>2762466</v>
      </c>
      <c r="J400" s="525">
        <f>SUM(J401,J406,J415,J421,J427,J431,J435,J439,J445,J452)</f>
        <v>2279456</v>
      </c>
      <c r="K400" s="531">
        <f t="shared" si="105"/>
        <v>0.211897049120492</v>
      </c>
      <c r="L400" s="531">
        <f t="shared" si="106"/>
        <v>0.852439732560761</v>
      </c>
      <c r="M400" s="531">
        <f t="shared" si="107"/>
        <v>-0.147560267439239</v>
      </c>
      <c r="N400" s="534" t="s">
        <v>473</v>
      </c>
    </row>
    <row r="401" ht="14.25" spans="1:14">
      <c r="A401" s="520">
        <v>397</v>
      </c>
      <c r="B401" s="523">
        <v>20501</v>
      </c>
      <c r="C401" s="344"/>
      <c r="D401" s="344" t="s">
        <v>474</v>
      </c>
      <c r="E401" s="344"/>
      <c r="F401" s="526" t="s">
        <v>475</v>
      </c>
      <c r="G401" s="522">
        <v>47420.91</v>
      </c>
      <c r="H401" s="522">
        <v>50183.671726</v>
      </c>
      <c r="I401" s="522">
        <f>SUM(I402:I405)</f>
        <v>48293</v>
      </c>
      <c r="J401" s="522">
        <v>44129</v>
      </c>
      <c r="K401" s="381">
        <f t="shared" si="105"/>
        <v>0.0943597180992091</v>
      </c>
      <c r="L401" s="381">
        <f t="shared" si="106"/>
        <v>1.01839041047504</v>
      </c>
      <c r="M401" s="381">
        <f t="shared" si="107"/>
        <v>0.0183904104750414</v>
      </c>
      <c r="N401" s="530"/>
    </row>
    <row r="402" ht="14.25" spans="1:14">
      <c r="A402" s="520">
        <v>398</v>
      </c>
      <c r="B402" s="523">
        <v>2050101</v>
      </c>
      <c r="C402" s="344"/>
      <c r="D402" s="344"/>
      <c r="E402" s="344" t="s">
        <v>476</v>
      </c>
      <c r="F402" s="527" t="s">
        <v>167</v>
      </c>
      <c r="G402" s="522">
        <v>2919.74</v>
      </c>
      <c r="H402" s="522">
        <v>2769</v>
      </c>
      <c r="I402" s="522">
        <v>2769</v>
      </c>
      <c r="J402" s="522">
        <v>2394</v>
      </c>
      <c r="K402" s="381">
        <f t="shared" si="105"/>
        <v>0.156641604010025</v>
      </c>
      <c r="L402" s="381">
        <f t="shared" si="106"/>
        <v>0.948372115325337</v>
      </c>
      <c r="M402" s="381">
        <f t="shared" si="107"/>
        <v>-0.0516278846746627</v>
      </c>
      <c r="N402" s="530"/>
    </row>
    <row r="403" ht="14.25" spans="1:14">
      <c r="A403" s="520">
        <v>399</v>
      </c>
      <c r="B403" s="523">
        <v>2050102</v>
      </c>
      <c r="C403" s="344"/>
      <c r="D403" s="344"/>
      <c r="E403" s="344" t="s">
        <v>476</v>
      </c>
      <c r="F403" s="527" t="s">
        <v>168</v>
      </c>
      <c r="G403" s="522">
        <v>13005.23</v>
      </c>
      <c r="H403" s="522">
        <v>17409.160632</v>
      </c>
      <c r="I403" s="522">
        <v>16529</v>
      </c>
      <c r="J403" s="522">
        <v>10322</v>
      </c>
      <c r="K403" s="381">
        <f t="shared" si="105"/>
        <v>0.601336950203449</v>
      </c>
      <c r="L403" s="381">
        <f t="shared" si="106"/>
        <v>1.27095022540932</v>
      </c>
      <c r="M403" s="381">
        <f t="shared" si="107"/>
        <v>0.270950225409316</v>
      </c>
      <c r="N403" s="530"/>
    </row>
    <row r="404" ht="14.25" spans="1:14">
      <c r="A404" s="520">
        <v>400</v>
      </c>
      <c r="B404" s="523">
        <v>2050103</v>
      </c>
      <c r="C404" s="344"/>
      <c r="D404" s="344"/>
      <c r="E404" s="344" t="s">
        <v>476</v>
      </c>
      <c r="F404" s="527" t="s">
        <v>169</v>
      </c>
      <c r="G404" s="522">
        <v>0</v>
      </c>
      <c r="H404" s="522">
        <v>0</v>
      </c>
      <c r="I404" s="522">
        <v>0</v>
      </c>
      <c r="J404" s="522">
        <v>0</v>
      </c>
      <c r="K404" s="381"/>
      <c r="L404" s="381"/>
      <c r="M404" s="381"/>
      <c r="N404" s="530"/>
    </row>
    <row r="405" ht="14.25" spans="1:14">
      <c r="A405" s="520">
        <v>401</v>
      </c>
      <c r="B405" s="523">
        <v>2050199</v>
      </c>
      <c r="C405" s="344"/>
      <c r="D405" s="344"/>
      <c r="E405" s="344" t="s">
        <v>476</v>
      </c>
      <c r="F405" s="527" t="s">
        <v>477</v>
      </c>
      <c r="G405" s="522">
        <v>31495.94</v>
      </c>
      <c r="H405" s="522">
        <v>30005.511094</v>
      </c>
      <c r="I405" s="522">
        <v>28995</v>
      </c>
      <c r="J405" s="522">
        <v>31413</v>
      </c>
      <c r="K405" s="381">
        <f t="shared" ref="K405:K411" si="108">I405/J405-1</f>
        <v>-0.0769745010027696</v>
      </c>
      <c r="L405" s="381">
        <f t="shared" ref="L405:L411" si="109">I405/G405</f>
        <v>0.920594844922869</v>
      </c>
      <c r="M405" s="381">
        <f t="shared" ref="M405:M411" si="110">I405/G405-1</f>
        <v>-0.0794051550771305</v>
      </c>
      <c r="N405" s="530"/>
    </row>
    <row r="406" ht="14.25" spans="1:14">
      <c r="A406" s="520">
        <v>402</v>
      </c>
      <c r="B406" s="523">
        <v>20502</v>
      </c>
      <c r="C406" s="344"/>
      <c r="D406" s="344" t="s">
        <v>474</v>
      </c>
      <c r="E406" s="344"/>
      <c r="F406" s="526" t="s">
        <v>478</v>
      </c>
      <c r="G406" s="522">
        <v>2416210.119274</v>
      </c>
      <c r="H406" s="522">
        <v>2390653.177753</v>
      </c>
      <c r="I406" s="522">
        <f>SUM(I407:I414)</f>
        <v>2232817</v>
      </c>
      <c r="J406" s="522">
        <v>1791350</v>
      </c>
      <c r="K406" s="381">
        <f t="shared" si="108"/>
        <v>0.246443743545371</v>
      </c>
      <c r="L406" s="381">
        <f t="shared" si="109"/>
        <v>0.924098853071146</v>
      </c>
      <c r="M406" s="381">
        <f t="shared" si="110"/>
        <v>-0.0759011469288542</v>
      </c>
      <c r="N406" s="530"/>
    </row>
    <row r="407" spans="1:14">
      <c r="A407" s="520">
        <v>403</v>
      </c>
      <c r="B407" s="523">
        <v>2050201</v>
      </c>
      <c r="C407" s="344"/>
      <c r="D407" s="344"/>
      <c r="E407" s="344" t="s">
        <v>479</v>
      </c>
      <c r="F407" s="527" t="s">
        <v>480</v>
      </c>
      <c r="G407" s="522">
        <v>77057.93</v>
      </c>
      <c r="H407" s="522">
        <v>60066.253701</v>
      </c>
      <c r="I407" s="522">
        <v>59722</v>
      </c>
      <c r="J407" s="522">
        <v>8777</v>
      </c>
      <c r="K407" s="381">
        <f t="shared" si="108"/>
        <v>5.80437507120884</v>
      </c>
      <c r="L407" s="381">
        <f t="shared" si="109"/>
        <v>0.775027307377709</v>
      </c>
      <c r="M407" s="381">
        <f t="shared" si="110"/>
        <v>-0.224972692622291</v>
      </c>
      <c r="N407" s="535"/>
    </row>
    <row r="408" ht="14.25" spans="1:14">
      <c r="A408" s="520">
        <v>404</v>
      </c>
      <c r="B408" s="523">
        <v>2050202</v>
      </c>
      <c r="C408" s="344"/>
      <c r="D408" s="344"/>
      <c r="E408" s="344" t="s">
        <v>479</v>
      </c>
      <c r="F408" s="527" t="s">
        <v>481</v>
      </c>
      <c r="G408" s="522">
        <v>13595.29</v>
      </c>
      <c r="H408" s="522">
        <v>14402.741884</v>
      </c>
      <c r="I408" s="522">
        <v>11972</v>
      </c>
      <c r="J408" s="522">
        <v>13321</v>
      </c>
      <c r="K408" s="381">
        <f t="shared" si="108"/>
        <v>-0.101268673523009</v>
      </c>
      <c r="L408" s="381">
        <f t="shared" si="109"/>
        <v>0.880599089831846</v>
      </c>
      <c r="M408" s="381">
        <f t="shared" si="110"/>
        <v>-0.119400910168154</v>
      </c>
      <c r="N408" s="530"/>
    </row>
    <row r="409" spans="1:14">
      <c r="A409" s="520">
        <v>405</v>
      </c>
      <c r="B409" s="523">
        <v>2050203</v>
      </c>
      <c r="C409" s="344"/>
      <c r="D409" s="344"/>
      <c r="E409" s="344" t="s">
        <v>479</v>
      </c>
      <c r="F409" s="527" t="s">
        <v>482</v>
      </c>
      <c r="G409" s="522">
        <v>16313.74</v>
      </c>
      <c r="H409" s="522">
        <v>34081.25625</v>
      </c>
      <c r="I409" s="522">
        <v>32977</v>
      </c>
      <c r="J409" s="522">
        <v>12037</v>
      </c>
      <c r="K409" s="381">
        <f t="shared" si="108"/>
        <v>1.7396361219573</v>
      </c>
      <c r="L409" s="381">
        <f t="shared" si="109"/>
        <v>2.02142488479037</v>
      </c>
      <c r="M409" s="381">
        <f t="shared" si="110"/>
        <v>1.02142488479037</v>
      </c>
      <c r="N409" s="535"/>
    </row>
    <row r="410" ht="14.25" spans="1:14">
      <c r="A410" s="520">
        <v>406</v>
      </c>
      <c r="B410" s="523">
        <v>2050204</v>
      </c>
      <c r="C410" s="344"/>
      <c r="D410" s="344"/>
      <c r="E410" s="344" t="s">
        <v>479</v>
      </c>
      <c r="F410" s="527" t="s">
        <v>483</v>
      </c>
      <c r="G410" s="522">
        <v>241604.52314</v>
      </c>
      <c r="H410" s="522">
        <v>240948.266823</v>
      </c>
      <c r="I410" s="522">
        <v>239627</v>
      </c>
      <c r="J410" s="522">
        <v>249104</v>
      </c>
      <c r="K410" s="381">
        <f t="shared" si="108"/>
        <v>-0.0380443509538185</v>
      </c>
      <c r="L410" s="381">
        <f t="shared" si="109"/>
        <v>0.991815040901142</v>
      </c>
      <c r="M410" s="381">
        <f t="shared" si="110"/>
        <v>-0.00818495909885808</v>
      </c>
      <c r="N410" s="530"/>
    </row>
    <row r="411" ht="14.25" spans="1:14">
      <c r="A411" s="520">
        <v>407</v>
      </c>
      <c r="B411" s="523">
        <v>2050205</v>
      </c>
      <c r="C411" s="344"/>
      <c r="D411" s="344"/>
      <c r="E411" s="344" t="s">
        <v>479</v>
      </c>
      <c r="F411" s="527" t="s">
        <v>484</v>
      </c>
      <c r="G411" s="522">
        <v>1996841.991434</v>
      </c>
      <c r="H411" s="522">
        <v>1963561.669262</v>
      </c>
      <c r="I411" s="522">
        <v>1817816</v>
      </c>
      <c r="J411" s="522">
        <v>1473096</v>
      </c>
      <c r="K411" s="381">
        <f t="shared" si="108"/>
        <v>0.234010546495273</v>
      </c>
      <c r="L411" s="381">
        <f t="shared" si="109"/>
        <v>0.91034543934774</v>
      </c>
      <c r="M411" s="381">
        <f t="shared" si="110"/>
        <v>-0.0896545606522604</v>
      </c>
      <c r="N411" s="530"/>
    </row>
    <row r="412" ht="24" spans="1:14">
      <c r="A412" s="520">
        <v>408</v>
      </c>
      <c r="B412" s="523">
        <v>2050206</v>
      </c>
      <c r="C412" s="344"/>
      <c r="D412" s="344"/>
      <c r="E412" s="344" t="s">
        <v>479</v>
      </c>
      <c r="F412" s="527" t="s">
        <v>485</v>
      </c>
      <c r="G412" s="522">
        <v>0</v>
      </c>
      <c r="H412" s="522">
        <v>0</v>
      </c>
      <c r="I412" s="522">
        <v>0</v>
      </c>
      <c r="J412" s="522">
        <v>0</v>
      </c>
      <c r="K412" s="381"/>
      <c r="L412" s="381"/>
      <c r="M412" s="381"/>
      <c r="N412" s="530"/>
    </row>
    <row r="413" ht="14.25" spans="1:14">
      <c r="A413" s="520">
        <v>409</v>
      </c>
      <c r="B413" s="523">
        <v>2050207</v>
      </c>
      <c r="C413" s="344"/>
      <c r="D413" s="344"/>
      <c r="E413" s="344" t="s">
        <v>479</v>
      </c>
      <c r="F413" s="527" t="s">
        <v>486</v>
      </c>
      <c r="G413" s="522">
        <v>0</v>
      </c>
      <c r="H413" s="522">
        <v>0</v>
      </c>
      <c r="I413" s="522">
        <v>0</v>
      </c>
      <c r="J413" s="522">
        <v>0</v>
      </c>
      <c r="K413" s="381"/>
      <c r="L413" s="381"/>
      <c r="M413" s="381"/>
      <c r="N413" s="530"/>
    </row>
    <row r="414" ht="14.25" spans="1:14">
      <c r="A414" s="520">
        <v>410</v>
      </c>
      <c r="B414" s="523">
        <v>2050299</v>
      </c>
      <c r="C414" s="344"/>
      <c r="D414" s="344"/>
      <c r="E414" s="344" t="s">
        <v>479</v>
      </c>
      <c r="F414" s="527" t="s">
        <v>487</v>
      </c>
      <c r="G414" s="522">
        <v>70796.6447</v>
      </c>
      <c r="H414" s="522">
        <v>77592.989833</v>
      </c>
      <c r="I414" s="522">
        <v>70703</v>
      </c>
      <c r="J414" s="522">
        <v>35015</v>
      </c>
      <c r="K414" s="381">
        <f t="shared" ref="K414:K415" si="111">I414/J414-1</f>
        <v>1.01922033414251</v>
      </c>
      <c r="L414" s="381">
        <f>I414/G414</f>
        <v>0.998677272060042</v>
      </c>
      <c r="M414" s="381">
        <f t="shared" ref="M414:M415" si="112">I414/G414-1</f>
        <v>-0.00132272793995847</v>
      </c>
      <c r="N414" s="530"/>
    </row>
    <row r="415" ht="14.25" spans="1:14">
      <c r="A415" s="520">
        <v>411</v>
      </c>
      <c r="B415" s="523">
        <v>20503</v>
      </c>
      <c r="C415" s="344"/>
      <c r="D415" s="344" t="s">
        <v>474</v>
      </c>
      <c r="E415" s="344"/>
      <c r="F415" s="526" t="s">
        <v>488</v>
      </c>
      <c r="G415" s="522">
        <v>294842.729741</v>
      </c>
      <c r="H415" s="522">
        <v>302849.876417</v>
      </c>
      <c r="I415" s="522">
        <f>SUM(I416:I420)</f>
        <v>287700</v>
      </c>
      <c r="J415" s="522">
        <v>288228</v>
      </c>
      <c r="K415" s="381">
        <f t="shared" si="111"/>
        <v>-0.00183188309255178</v>
      </c>
      <c r="L415" s="381">
        <f>I415/G415</f>
        <v>0.975774441692103</v>
      </c>
      <c r="M415" s="381">
        <f t="shared" si="112"/>
        <v>-0.0242255583078966</v>
      </c>
      <c r="N415" s="530"/>
    </row>
    <row r="416" ht="14.25" spans="1:14">
      <c r="A416" s="520">
        <v>412</v>
      </c>
      <c r="B416" s="523">
        <v>2050301</v>
      </c>
      <c r="C416" s="344"/>
      <c r="D416" s="344"/>
      <c r="E416" s="344" t="s">
        <v>489</v>
      </c>
      <c r="F416" s="527" t="s">
        <v>490</v>
      </c>
      <c r="G416" s="522">
        <v>0</v>
      </c>
      <c r="H416" s="522">
        <v>0</v>
      </c>
      <c r="I416" s="522">
        <v>0</v>
      </c>
      <c r="J416" s="522">
        <v>0</v>
      </c>
      <c r="K416" s="381"/>
      <c r="L416" s="381"/>
      <c r="M416" s="381"/>
      <c r="N416" s="530"/>
    </row>
    <row r="417" ht="14.25" spans="1:14">
      <c r="A417" s="520">
        <v>413</v>
      </c>
      <c r="B417" s="523">
        <v>2050302</v>
      </c>
      <c r="C417" s="344"/>
      <c r="D417" s="344"/>
      <c r="E417" s="344" t="s">
        <v>489</v>
      </c>
      <c r="F417" s="527" t="s">
        <v>491</v>
      </c>
      <c r="G417" s="522">
        <v>49477.19</v>
      </c>
      <c r="H417" s="522">
        <v>58798.288415</v>
      </c>
      <c r="I417" s="522">
        <v>57658</v>
      </c>
      <c r="J417" s="522">
        <v>14991</v>
      </c>
      <c r="K417" s="381">
        <f>I417/J417-1</f>
        <v>2.84617437128944</v>
      </c>
      <c r="L417" s="381">
        <f>I417/G417</f>
        <v>1.16534508123845</v>
      </c>
      <c r="M417" s="381">
        <f>I417/G417-1</f>
        <v>0.165345081238445</v>
      </c>
      <c r="N417" s="530"/>
    </row>
    <row r="418" ht="14.25" spans="1:14">
      <c r="A418" s="520">
        <v>414</v>
      </c>
      <c r="B418" s="523">
        <v>2050303</v>
      </c>
      <c r="C418" s="344"/>
      <c r="D418" s="344"/>
      <c r="E418" s="344" t="s">
        <v>489</v>
      </c>
      <c r="F418" s="527" t="s">
        <v>492</v>
      </c>
      <c r="G418" s="522">
        <v>49181.984257</v>
      </c>
      <c r="H418" s="522">
        <v>51592.691071</v>
      </c>
      <c r="I418" s="522">
        <v>51445</v>
      </c>
      <c r="J418" s="522">
        <v>52487</v>
      </c>
      <c r="K418" s="381">
        <f>I418/J418-1</f>
        <v>-0.0198525349134071</v>
      </c>
      <c r="L418" s="381">
        <f>I418/G418</f>
        <v>1.04601310372462</v>
      </c>
      <c r="M418" s="381">
        <f>I418/G418-1</f>
        <v>0.0460131037246208</v>
      </c>
      <c r="N418" s="530"/>
    </row>
    <row r="419" ht="14.25" spans="1:14">
      <c r="A419" s="520">
        <v>415</v>
      </c>
      <c r="B419" s="523">
        <v>2050305</v>
      </c>
      <c r="C419" s="344"/>
      <c r="D419" s="344"/>
      <c r="E419" s="344" t="s">
        <v>489</v>
      </c>
      <c r="F419" s="527" t="s">
        <v>493</v>
      </c>
      <c r="G419" s="522">
        <v>184482.740518</v>
      </c>
      <c r="H419" s="522">
        <v>188723.896931</v>
      </c>
      <c r="I419" s="522">
        <v>174862</v>
      </c>
      <c r="J419" s="522">
        <v>161702</v>
      </c>
      <c r="K419" s="381">
        <f>I419/J419-1</f>
        <v>0.081384274777059</v>
      </c>
      <c r="L419" s="381">
        <f>I419/G419</f>
        <v>0.947850186467382</v>
      </c>
      <c r="M419" s="381">
        <f>I419/G419-1</f>
        <v>-0.0521498135326177</v>
      </c>
      <c r="N419" s="530"/>
    </row>
    <row r="420" spans="1:14">
      <c r="A420" s="520">
        <v>416</v>
      </c>
      <c r="B420" s="523">
        <v>2050399</v>
      </c>
      <c r="C420" s="344"/>
      <c r="D420" s="344"/>
      <c r="E420" s="344" t="s">
        <v>489</v>
      </c>
      <c r="F420" s="527" t="s">
        <v>494</v>
      </c>
      <c r="G420" s="522">
        <v>11700.814966</v>
      </c>
      <c r="H420" s="522">
        <v>3735</v>
      </c>
      <c r="I420" s="522">
        <v>3735</v>
      </c>
      <c r="J420" s="522">
        <v>19888</v>
      </c>
      <c r="K420" s="381">
        <f>I420/J420-1</f>
        <v>-0.812198310539018</v>
      </c>
      <c r="L420" s="381">
        <f>I420/G420</f>
        <v>0.319208534692078</v>
      </c>
      <c r="M420" s="381">
        <f>I420/G420-1</f>
        <v>-0.680791465307922</v>
      </c>
      <c r="N420" s="535"/>
    </row>
    <row r="421" ht="14.25" spans="1:14">
      <c r="A421" s="520">
        <v>417</v>
      </c>
      <c r="B421" s="523">
        <v>20504</v>
      </c>
      <c r="C421" s="344"/>
      <c r="D421" s="344" t="s">
        <v>474</v>
      </c>
      <c r="E421" s="344"/>
      <c r="F421" s="526" t="s">
        <v>495</v>
      </c>
      <c r="G421" s="522">
        <v>0</v>
      </c>
      <c r="H421" s="522">
        <v>0</v>
      </c>
      <c r="I421" s="522">
        <f>SUM(I422:I426)</f>
        <v>0</v>
      </c>
      <c r="J421" s="522">
        <v>0</v>
      </c>
      <c r="K421" s="381"/>
      <c r="L421" s="381"/>
      <c r="M421" s="381"/>
      <c r="N421" s="530"/>
    </row>
    <row r="422" ht="14.25" spans="1:14">
      <c r="A422" s="520">
        <v>418</v>
      </c>
      <c r="B422" s="523">
        <v>2050401</v>
      </c>
      <c r="C422" s="344"/>
      <c r="D422" s="344"/>
      <c r="E422" s="344" t="s">
        <v>496</v>
      </c>
      <c r="F422" s="527" t="s">
        <v>497</v>
      </c>
      <c r="G422" s="522">
        <v>0</v>
      </c>
      <c r="H422" s="522">
        <v>0</v>
      </c>
      <c r="I422" s="522">
        <v>0</v>
      </c>
      <c r="J422" s="522">
        <v>0</v>
      </c>
      <c r="K422" s="381"/>
      <c r="L422" s="381"/>
      <c r="M422" s="381"/>
      <c r="N422" s="530"/>
    </row>
    <row r="423" ht="14.25" spans="1:14">
      <c r="A423" s="520">
        <v>419</v>
      </c>
      <c r="B423" s="523">
        <v>2050402</v>
      </c>
      <c r="C423" s="344"/>
      <c r="D423" s="344"/>
      <c r="E423" s="344" t="s">
        <v>496</v>
      </c>
      <c r="F423" s="527" t="s">
        <v>498</v>
      </c>
      <c r="G423" s="522">
        <v>0</v>
      </c>
      <c r="H423" s="522">
        <v>0</v>
      </c>
      <c r="I423" s="522">
        <v>0</v>
      </c>
      <c r="J423" s="522">
        <v>0</v>
      </c>
      <c r="K423" s="381"/>
      <c r="L423" s="381"/>
      <c r="M423" s="381"/>
      <c r="N423" s="530"/>
    </row>
    <row r="424" ht="14.25" spans="1:14">
      <c r="A424" s="520">
        <v>420</v>
      </c>
      <c r="B424" s="523">
        <v>2050403</v>
      </c>
      <c r="C424" s="344"/>
      <c r="D424" s="344"/>
      <c r="E424" s="344" t="s">
        <v>496</v>
      </c>
      <c r="F424" s="527" t="s">
        <v>499</v>
      </c>
      <c r="G424" s="522">
        <v>0</v>
      </c>
      <c r="H424" s="522">
        <v>0</v>
      </c>
      <c r="I424" s="522">
        <v>0</v>
      </c>
      <c r="J424" s="522">
        <v>0</v>
      </c>
      <c r="K424" s="381"/>
      <c r="L424" s="381"/>
      <c r="M424" s="381"/>
      <c r="N424" s="530"/>
    </row>
    <row r="425" ht="14.25" spans="1:14">
      <c r="A425" s="520">
        <v>421</v>
      </c>
      <c r="B425" s="523">
        <v>2050404</v>
      </c>
      <c r="C425" s="344"/>
      <c r="D425" s="344"/>
      <c r="E425" s="344" t="s">
        <v>496</v>
      </c>
      <c r="F425" s="527" t="s">
        <v>500</v>
      </c>
      <c r="G425" s="522">
        <v>0</v>
      </c>
      <c r="H425" s="522">
        <v>0</v>
      </c>
      <c r="I425" s="522">
        <v>0</v>
      </c>
      <c r="J425" s="522">
        <v>0</v>
      </c>
      <c r="K425" s="381"/>
      <c r="L425" s="381"/>
      <c r="M425" s="381"/>
      <c r="N425" s="530"/>
    </row>
    <row r="426" ht="14.25" spans="1:14">
      <c r="A426" s="520">
        <v>422</v>
      </c>
      <c r="B426" s="523">
        <v>2050499</v>
      </c>
      <c r="C426" s="344"/>
      <c r="D426" s="344"/>
      <c r="E426" s="344" t="s">
        <v>496</v>
      </c>
      <c r="F426" s="527" t="s">
        <v>501</v>
      </c>
      <c r="G426" s="522">
        <v>0</v>
      </c>
      <c r="H426" s="522">
        <v>0</v>
      </c>
      <c r="I426" s="522">
        <v>0</v>
      </c>
      <c r="J426" s="522">
        <v>0</v>
      </c>
      <c r="K426" s="381"/>
      <c r="L426" s="381"/>
      <c r="M426" s="381"/>
      <c r="N426" s="530"/>
    </row>
    <row r="427" ht="14.25" spans="1:14">
      <c r="A427" s="520">
        <v>423</v>
      </c>
      <c r="B427" s="523">
        <v>20505</v>
      </c>
      <c r="C427" s="344"/>
      <c r="D427" s="344" t="s">
        <v>474</v>
      </c>
      <c r="E427" s="344"/>
      <c r="F427" s="526" t="s">
        <v>502</v>
      </c>
      <c r="G427" s="522">
        <v>9679.02</v>
      </c>
      <c r="H427" s="522">
        <v>9135.5375</v>
      </c>
      <c r="I427" s="522">
        <f>SUM(I428:I430)</f>
        <v>9086</v>
      </c>
      <c r="J427" s="522">
        <v>7164</v>
      </c>
      <c r="K427" s="381">
        <f>I427/J427-1</f>
        <v>0.268285873813512</v>
      </c>
      <c r="L427" s="381">
        <f>I427/G427</f>
        <v>0.938731400493025</v>
      </c>
      <c r="M427" s="381">
        <f>I427/G427-1</f>
        <v>-0.0612685995069749</v>
      </c>
      <c r="N427" s="530"/>
    </row>
    <row r="428" ht="14.25" spans="1:14">
      <c r="A428" s="520">
        <v>424</v>
      </c>
      <c r="B428" s="523">
        <v>2050501</v>
      </c>
      <c r="C428" s="344"/>
      <c r="D428" s="344"/>
      <c r="E428" s="344" t="s">
        <v>503</v>
      </c>
      <c r="F428" s="527" t="s">
        <v>504</v>
      </c>
      <c r="G428" s="522">
        <v>9679.02</v>
      </c>
      <c r="H428" s="522">
        <v>9135.5375</v>
      </c>
      <c r="I428" s="522">
        <v>9086</v>
      </c>
      <c r="J428" s="522">
        <v>7164</v>
      </c>
      <c r="K428" s="381">
        <f>I428/J428-1</f>
        <v>0.268285873813512</v>
      </c>
      <c r="L428" s="381">
        <f>I428/G428</f>
        <v>0.938731400493025</v>
      </c>
      <c r="M428" s="381">
        <f>I428/G428-1</f>
        <v>-0.0612685995069749</v>
      </c>
      <c r="N428" s="530"/>
    </row>
    <row r="429" ht="14.25" spans="1:14">
      <c r="A429" s="520">
        <v>425</v>
      </c>
      <c r="B429" s="523">
        <v>2050502</v>
      </c>
      <c r="C429" s="344"/>
      <c r="D429" s="344"/>
      <c r="E429" s="344" t="s">
        <v>503</v>
      </c>
      <c r="F429" s="527" t="s">
        <v>505</v>
      </c>
      <c r="G429" s="522">
        <v>0</v>
      </c>
      <c r="H429" s="522">
        <v>0</v>
      </c>
      <c r="I429" s="522">
        <v>0</v>
      </c>
      <c r="J429" s="522">
        <v>0</v>
      </c>
      <c r="K429" s="381"/>
      <c r="L429" s="381"/>
      <c r="M429" s="381"/>
      <c r="N429" s="530"/>
    </row>
    <row r="430" ht="14.25" spans="1:14">
      <c r="A430" s="520">
        <v>426</v>
      </c>
      <c r="B430" s="523">
        <v>2050599</v>
      </c>
      <c r="C430" s="344"/>
      <c r="D430" s="344"/>
      <c r="E430" s="344" t="s">
        <v>503</v>
      </c>
      <c r="F430" s="527" t="s">
        <v>506</v>
      </c>
      <c r="G430" s="522">
        <v>0</v>
      </c>
      <c r="H430" s="522">
        <v>0</v>
      </c>
      <c r="I430" s="522">
        <v>0</v>
      </c>
      <c r="J430" s="522">
        <v>0</v>
      </c>
      <c r="K430" s="381"/>
      <c r="L430" s="381"/>
      <c r="M430" s="381"/>
      <c r="N430" s="530"/>
    </row>
    <row r="431" ht="14.25" spans="1:14">
      <c r="A431" s="520">
        <v>427</v>
      </c>
      <c r="B431" s="523">
        <v>20506</v>
      </c>
      <c r="C431" s="344"/>
      <c r="D431" s="344" t="s">
        <v>474</v>
      </c>
      <c r="E431" s="344"/>
      <c r="F431" s="526" t="s">
        <v>507</v>
      </c>
      <c r="G431" s="522">
        <v>0</v>
      </c>
      <c r="H431" s="522">
        <v>0</v>
      </c>
      <c r="I431" s="522">
        <f>SUM(I432:I434)</f>
        <v>0</v>
      </c>
      <c r="J431" s="522">
        <v>0</v>
      </c>
      <c r="K431" s="381"/>
      <c r="L431" s="381"/>
      <c r="M431" s="381"/>
      <c r="N431" s="530"/>
    </row>
    <row r="432" ht="14.25" spans="1:14">
      <c r="A432" s="520">
        <v>428</v>
      </c>
      <c r="B432" s="523">
        <v>2050601</v>
      </c>
      <c r="C432" s="344"/>
      <c r="D432" s="344"/>
      <c r="E432" s="344" t="s">
        <v>508</v>
      </c>
      <c r="F432" s="527" t="s">
        <v>509</v>
      </c>
      <c r="G432" s="522">
        <v>0</v>
      </c>
      <c r="H432" s="522">
        <v>0</v>
      </c>
      <c r="I432" s="522">
        <v>0</v>
      </c>
      <c r="J432" s="522">
        <v>0</v>
      </c>
      <c r="K432" s="381"/>
      <c r="L432" s="381"/>
      <c r="M432" s="381"/>
      <c r="N432" s="530"/>
    </row>
    <row r="433" ht="14.25" spans="1:14">
      <c r="A433" s="520">
        <v>429</v>
      </c>
      <c r="B433" s="523">
        <v>2050602</v>
      </c>
      <c r="C433" s="344"/>
      <c r="D433" s="344"/>
      <c r="E433" s="344" t="s">
        <v>508</v>
      </c>
      <c r="F433" s="527" t="s">
        <v>510</v>
      </c>
      <c r="G433" s="522">
        <v>0</v>
      </c>
      <c r="H433" s="522">
        <v>0</v>
      </c>
      <c r="I433" s="522">
        <v>0</v>
      </c>
      <c r="J433" s="522">
        <v>0</v>
      </c>
      <c r="K433" s="381"/>
      <c r="L433" s="381"/>
      <c r="M433" s="381"/>
      <c r="N433" s="530"/>
    </row>
    <row r="434" ht="14.25" spans="1:14">
      <c r="A434" s="520">
        <v>430</v>
      </c>
      <c r="B434" s="523">
        <v>2050699</v>
      </c>
      <c r="C434" s="344"/>
      <c r="D434" s="344"/>
      <c r="E434" s="344" t="s">
        <v>508</v>
      </c>
      <c r="F434" s="527" t="s">
        <v>511</v>
      </c>
      <c r="G434" s="522">
        <v>0</v>
      </c>
      <c r="H434" s="522">
        <v>0</v>
      </c>
      <c r="I434" s="522">
        <v>0</v>
      </c>
      <c r="J434" s="522">
        <v>0</v>
      </c>
      <c r="K434" s="381"/>
      <c r="L434" s="381"/>
      <c r="M434" s="381"/>
      <c r="N434" s="530"/>
    </row>
    <row r="435" ht="14.25" spans="1:14">
      <c r="A435" s="520">
        <v>431</v>
      </c>
      <c r="B435" s="523">
        <v>20507</v>
      </c>
      <c r="C435" s="344"/>
      <c r="D435" s="344" t="s">
        <v>474</v>
      </c>
      <c r="E435" s="344"/>
      <c r="F435" s="526" t="s">
        <v>512</v>
      </c>
      <c r="G435" s="522">
        <v>17803.51</v>
      </c>
      <c r="H435" s="522">
        <v>19149.453964</v>
      </c>
      <c r="I435" s="522">
        <f>SUM(I436:I438)</f>
        <v>19136</v>
      </c>
      <c r="J435" s="522">
        <v>21344</v>
      </c>
      <c r="K435" s="381">
        <f t="shared" ref="K435:K437" si="113">I435/J435-1</f>
        <v>-0.103448275862069</v>
      </c>
      <c r="L435" s="381">
        <f>I435/G435</f>
        <v>1.07484423015462</v>
      </c>
      <c r="M435" s="381">
        <f t="shared" ref="M435:M437" si="114">I435/G435-1</f>
        <v>0.0748442301546157</v>
      </c>
      <c r="N435" s="530"/>
    </row>
    <row r="436" ht="14.25" spans="1:14">
      <c r="A436" s="520">
        <v>432</v>
      </c>
      <c r="B436" s="523">
        <v>2050701</v>
      </c>
      <c r="C436" s="344"/>
      <c r="D436" s="344"/>
      <c r="E436" s="344" t="s">
        <v>513</v>
      </c>
      <c r="F436" s="527" t="s">
        <v>514</v>
      </c>
      <c r="G436" s="522">
        <v>11352.69</v>
      </c>
      <c r="H436" s="522">
        <v>12369.453964</v>
      </c>
      <c r="I436" s="522">
        <v>12356</v>
      </c>
      <c r="J436" s="522">
        <v>13866</v>
      </c>
      <c r="K436" s="381">
        <f t="shared" si="113"/>
        <v>-0.108899466320496</v>
      </c>
      <c r="L436" s="381">
        <f>I436/G436</f>
        <v>1.08837641122941</v>
      </c>
      <c r="M436" s="381">
        <f t="shared" si="114"/>
        <v>0.088376411229409</v>
      </c>
      <c r="N436" s="530"/>
    </row>
    <row r="437" ht="14.25" spans="1:14">
      <c r="A437" s="520">
        <v>433</v>
      </c>
      <c r="B437" s="523">
        <v>2050702</v>
      </c>
      <c r="C437" s="344"/>
      <c r="D437" s="344"/>
      <c r="E437" s="344" t="s">
        <v>513</v>
      </c>
      <c r="F437" s="527" t="s">
        <v>515</v>
      </c>
      <c r="G437" s="522">
        <v>6450.82</v>
      </c>
      <c r="H437" s="522">
        <v>6780</v>
      </c>
      <c r="I437" s="522">
        <v>6780</v>
      </c>
      <c r="J437" s="522">
        <v>7478</v>
      </c>
      <c r="K437" s="381">
        <f t="shared" si="113"/>
        <v>-0.0933404653650709</v>
      </c>
      <c r="L437" s="381">
        <f>I437/G437</f>
        <v>1.05102917148518</v>
      </c>
      <c r="M437" s="381">
        <f t="shared" si="114"/>
        <v>0.0510291714851756</v>
      </c>
      <c r="N437" s="530"/>
    </row>
    <row r="438" ht="14.25" spans="1:14">
      <c r="A438" s="520">
        <v>434</v>
      </c>
      <c r="B438" s="523">
        <v>2050799</v>
      </c>
      <c r="C438" s="344"/>
      <c r="D438" s="344"/>
      <c r="E438" s="344" t="s">
        <v>513</v>
      </c>
      <c r="F438" s="527" t="s">
        <v>516</v>
      </c>
      <c r="G438" s="522">
        <v>0</v>
      </c>
      <c r="H438" s="522">
        <v>0</v>
      </c>
      <c r="I438" s="522">
        <v>0</v>
      </c>
      <c r="J438" s="522">
        <v>0</v>
      </c>
      <c r="K438" s="381"/>
      <c r="L438" s="381"/>
      <c r="M438" s="381"/>
      <c r="N438" s="530"/>
    </row>
    <row r="439" ht="24" spans="1:14">
      <c r="A439" s="520">
        <v>435</v>
      </c>
      <c r="B439" s="523">
        <v>20508</v>
      </c>
      <c r="C439" s="344"/>
      <c r="D439" s="344" t="s">
        <v>474</v>
      </c>
      <c r="E439" s="344"/>
      <c r="F439" s="526" t="s">
        <v>517</v>
      </c>
      <c r="G439" s="522">
        <v>29989.31</v>
      </c>
      <c r="H439" s="522">
        <v>23134.32897</v>
      </c>
      <c r="I439" s="522">
        <f>SUM(I440:I444)</f>
        <v>20498</v>
      </c>
      <c r="J439" s="522">
        <v>24648</v>
      </c>
      <c r="K439" s="381">
        <f t="shared" ref="K439:K442" si="115">I439/J439-1</f>
        <v>-0.168370658876988</v>
      </c>
      <c r="L439" s="381">
        <f>I439/G439</f>
        <v>0.683510224143203</v>
      </c>
      <c r="M439" s="381">
        <f t="shared" ref="M439:M442" si="116">I439/G439-1</f>
        <v>-0.316489775856797</v>
      </c>
      <c r="N439" s="533" t="s">
        <v>518</v>
      </c>
    </row>
    <row r="440" spans="1:14">
      <c r="A440" s="520">
        <v>436</v>
      </c>
      <c r="B440" s="523">
        <v>2050801</v>
      </c>
      <c r="C440" s="344"/>
      <c r="D440" s="344"/>
      <c r="E440" s="344" t="s">
        <v>519</v>
      </c>
      <c r="F440" s="527" t="s">
        <v>520</v>
      </c>
      <c r="G440" s="522">
        <v>20</v>
      </c>
      <c r="H440" s="522">
        <v>263</v>
      </c>
      <c r="I440" s="522">
        <v>263</v>
      </c>
      <c r="J440" s="522">
        <v>20</v>
      </c>
      <c r="K440" s="381">
        <f t="shared" si="115"/>
        <v>12.15</v>
      </c>
      <c r="L440" s="381">
        <f>I440/G440</f>
        <v>13.15</v>
      </c>
      <c r="M440" s="381">
        <f t="shared" si="116"/>
        <v>12.15</v>
      </c>
      <c r="N440" s="535"/>
    </row>
    <row r="441" ht="14.25" spans="1:14">
      <c r="A441" s="520">
        <v>437</v>
      </c>
      <c r="B441" s="523">
        <v>2050802</v>
      </c>
      <c r="C441" s="344"/>
      <c r="D441" s="344"/>
      <c r="E441" s="344" t="s">
        <v>519</v>
      </c>
      <c r="F441" s="527" t="s">
        <v>521</v>
      </c>
      <c r="G441" s="522">
        <v>12716.68</v>
      </c>
      <c r="H441" s="522">
        <v>14592.96</v>
      </c>
      <c r="I441" s="522">
        <v>13362</v>
      </c>
      <c r="J441" s="522">
        <v>10385</v>
      </c>
      <c r="K441" s="381">
        <f t="shared" si="115"/>
        <v>0.286663456909003</v>
      </c>
      <c r="L441" s="381">
        <f>I441/G441</f>
        <v>1.05074594941447</v>
      </c>
      <c r="M441" s="381">
        <f t="shared" si="116"/>
        <v>0.0507459494144697</v>
      </c>
      <c r="N441" s="530"/>
    </row>
    <row r="442" spans="1:14">
      <c r="A442" s="520">
        <v>438</v>
      </c>
      <c r="B442" s="523">
        <v>2050803</v>
      </c>
      <c r="C442" s="344"/>
      <c r="D442" s="344"/>
      <c r="E442" s="344" t="s">
        <v>519</v>
      </c>
      <c r="F442" s="527" t="s">
        <v>522</v>
      </c>
      <c r="G442" s="522">
        <v>16023.97</v>
      </c>
      <c r="H442" s="522">
        <v>6689</v>
      </c>
      <c r="I442" s="522">
        <v>6689</v>
      </c>
      <c r="J442" s="522">
        <v>14067</v>
      </c>
      <c r="K442" s="381">
        <f t="shared" si="115"/>
        <v>-0.524489940996659</v>
      </c>
      <c r="L442" s="381">
        <f>I442/G442</f>
        <v>0.417437127004107</v>
      </c>
      <c r="M442" s="381">
        <f t="shared" si="116"/>
        <v>-0.582562872995893</v>
      </c>
      <c r="N442" s="535"/>
    </row>
    <row r="443" ht="14.25" spans="1:14">
      <c r="A443" s="520">
        <v>439</v>
      </c>
      <c r="B443" s="523">
        <v>2050804</v>
      </c>
      <c r="C443" s="344"/>
      <c r="D443" s="344"/>
      <c r="E443" s="344" t="s">
        <v>519</v>
      </c>
      <c r="F443" s="527" t="s">
        <v>523</v>
      </c>
      <c r="G443" s="522">
        <v>0</v>
      </c>
      <c r="H443" s="522">
        <v>0</v>
      </c>
      <c r="I443" s="522">
        <v>0</v>
      </c>
      <c r="J443" s="522">
        <v>0</v>
      </c>
      <c r="K443" s="381"/>
      <c r="L443" s="381"/>
      <c r="M443" s="381"/>
      <c r="N443" s="530"/>
    </row>
    <row r="444" spans="1:14">
      <c r="A444" s="520">
        <v>440</v>
      </c>
      <c r="B444" s="523">
        <v>2050899</v>
      </c>
      <c r="C444" s="344"/>
      <c r="D444" s="344"/>
      <c r="E444" s="344" t="s">
        <v>519</v>
      </c>
      <c r="F444" s="527" t="s">
        <v>524</v>
      </c>
      <c r="G444" s="522">
        <v>1228.66</v>
      </c>
      <c r="H444" s="522">
        <v>1589.36897</v>
      </c>
      <c r="I444" s="522">
        <v>184</v>
      </c>
      <c r="J444" s="522">
        <v>176</v>
      </c>
      <c r="K444" s="381">
        <f t="shared" ref="K444:K445" si="117">I444/J444-1</f>
        <v>0.0454545454545454</v>
      </c>
      <c r="L444" s="381">
        <f>I444/G444</f>
        <v>0.149756645451142</v>
      </c>
      <c r="M444" s="381">
        <f>I444/G444-1</f>
        <v>-0.850243354548858</v>
      </c>
      <c r="N444" s="535"/>
    </row>
    <row r="445" ht="24" spans="1:14">
      <c r="A445" s="520">
        <v>441</v>
      </c>
      <c r="B445" s="523">
        <v>20509</v>
      </c>
      <c r="C445" s="344"/>
      <c r="D445" s="344" t="s">
        <v>474</v>
      </c>
      <c r="E445" s="344"/>
      <c r="F445" s="526" t="s">
        <v>525</v>
      </c>
      <c r="G445" s="522">
        <v>250373.98</v>
      </c>
      <c r="H445" s="522">
        <v>128060.579164</v>
      </c>
      <c r="I445" s="522">
        <f>SUM(I446:I451)</f>
        <v>116655</v>
      </c>
      <c r="J445" s="522">
        <v>97009</v>
      </c>
      <c r="K445" s="381">
        <f t="shared" si="117"/>
        <v>0.202517292210001</v>
      </c>
      <c r="L445" s="381">
        <f>I445/G445</f>
        <v>0.465923016441245</v>
      </c>
      <c r="M445" s="381">
        <f>I445/G445-1</f>
        <v>-0.534076983558755</v>
      </c>
      <c r="N445" s="533" t="s">
        <v>526</v>
      </c>
    </row>
    <row r="446" ht="14.25" spans="1:14">
      <c r="A446" s="520">
        <v>442</v>
      </c>
      <c r="B446" s="523">
        <v>2050901</v>
      </c>
      <c r="C446" s="344"/>
      <c r="D446" s="344"/>
      <c r="E446" s="344" t="s">
        <v>527</v>
      </c>
      <c r="F446" s="527" t="s">
        <v>528</v>
      </c>
      <c r="G446" s="522">
        <v>0</v>
      </c>
      <c r="H446" s="522">
        <v>0</v>
      </c>
      <c r="I446" s="522">
        <v>0</v>
      </c>
      <c r="J446" s="522">
        <v>0</v>
      </c>
      <c r="K446" s="381"/>
      <c r="L446" s="381"/>
      <c r="M446" s="381"/>
      <c r="N446" s="530"/>
    </row>
    <row r="447" ht="14.25" spans="1:14">
      <c r="A447" s="520">
        <v>443</v>
      </c>
      <c r="B447" s="523">
        <v>2050902</v>
      </c>
      <c r="C447" s="344"/>
      <c r="D447" s="344"/>
      <c r="E447" s="344" t="s">
        <v>527</v>
      </c>
      <c r="F447" s="527" t="s">
        <v>529</v>
      </c>
      <c r="G447" s="522">
        <v>0</v>
      </c>
      <c r="H447" s="522">
        <v>0</v>
      </c>
      <c r="I447" s="522">
        <v>0</v>
      </c>
      <c r="J447" s="522">
        <v>0</v>
      </c>
      <c r="K447" s="381"/>
      <c r="L447" s="381"/>
      <c r="M447" s="381"/>
      <c r="N447" s="530"/>
    </row>
    <row r="448" ht="14.25" spans="1:14">
      <c r="A448" s="520">
        <v>444</v>
      </c>
      <c r="B448" s="523">
        <v>2050903</v>
      </c>
      <c r="C448" s="344"/>
      <c r="D448" s="344"/>
      <c r="E448" s="344" t="s">
        <v>527</v>
      </c>
      <c r="F448" s="527" t="s">
        <v>530</v>
      </c>
      <c r="G448" s="522">
        <v>0</v>
      </c>
      <c r="H448" s="522">
        <v>0</v>
      </c>
      <c r="I448" s="522">
        <v>0</v>
      </c>
      <c r="J448" s="522">
        <v>0</v>
      </c>
      <c r="K448" s="381"/>
      <c r="L448" s="381"/>
      <c r="M448" s="381"/>
      <c r="N448" s="530"/>
    </row>
    <row r="449" ht="14.25" spans="1:14">
      <c r="A449" s="520">
        <v>445</v>
      </c>
      <c r="B449" s="523">
        <v>2050904</v>
      </c>
      <c r="C449" s="344"/>
      <c r="D449" s="344"/>
      <c r="E449" s="344" t="s">
        <v>527</v>
      </c>
      <c r="F449" s="527" t="s">
        <v>531</v>
      </c>
      <c r="G449" s="522">
        <v>0</v>
      </c>
      <c r="H449" s="522">
        <v>0</v>
      </c>
      <c r="I449" s="522">
        <v>0</v>
      </c>
      <c r="J449" s="522">
        <v>88</v>
      </c>
      <c r="K449" s="381">
        <f t="shared" ref="K449:K457" si="118">I449/J449-1</f>
        <v>-1</v>
      </c>
      <c r="L449" s="381"/>
      <c r="M449" s="381"/>
      <c r="N449" s="530"/>
    </row>
    <row r="450" ht="14.25" spans="1:14">
      <c r="A450" s="520">
        <v>446</v>
      </c>
      <c r="B450" s="523">
        <v>2050905</v>
      </c>
      <c r="C450" s="344"/>
      <c r="D450" s="344"/>
      <c r="E450" s="344" t="s">
        <v>527</v>
      </c>
      <c r="F450" s="527" t="s">
        <v>532</v>
      </c>
      <c r="G450" s="522">
        <v>12739.91</v>
      </c>
      <c r="H450" s="522">
        <v>12281.455</v>
      </c>
      <c r="I450" s="522">
        <v>11131</v>
      </c>
      <c r="J450" s="522">
        <v>11440</v>
      </c>
      <c r="K450" s="381">
        <f t="shared" si="118"/>
        <v>-0.0270104895104896</v>
      </c>
      <c r="L450" s="381">
        <f>I450/G450</f>
        <v>0.873711038774999</v>
      </c>
      <c r="M450" s="381">
        <f t="shared" ref="M450:M457" si="119">I450/G450-1</f>
        <v>-0.126288961225001</v>
      </c>
      <c r="N450" s="530"/>
    </row>
    <row r="451" ht="24" spans="1:14">
      <c r="A451" s="520">
        <v>447</v>
      </c>
      <c r="B451" s="523">
        <v>2050999</v>
      </c>
      <c r="C451" s="344"/>
      <c r="D451" s="344"/>
      <c r="E451" s="344" t="s">
        <v>527</v>
      </c>
      <c r="F451" s="527" t="s">
        <v>533</v>
      </c>
      <c r="G451" s="522">
        <v>237634.07</v>
      </c>
      <c r="H451" s="522">
        <v>115779.124164</v>
      </c>
      <c r="I451" s="522">
        <v>105524</v>
      </c>
      <c r="J451" s="522">
        <v>85481</v>
      </c>
      <c r="K451" s="381">
        <f t="shared" si="118"/>
        <v>0.234473157777752</v>
      </c>
      <c r="L451" s="381">
        <f>I451/G451</f>
        <v>0.444060904229768</v>
      </c>
      <c r="M451" s="381">
        <f t="shared" si="119"/>
        <v>-0.555939095770232</v>
      </c>
      <c r="N451" s="530"/>
    </row>
    <row r="452" ht="36" spans="1:14">
      <c r="A452" s="520">
        <v>448</v>
      </c>
      <c r="B452" s="523">
        <v>20599</v>
      </c>
      <c r="C452" s="344"/>
      <c r="D452" s="344" t="s">
        <v>474</v>
      </c>
      <c r="E452" s="344"/>
      <c r="F452" s="526" t="s">
        <v>534</v>
      </c>
      <c r="G452" s="522">
        <v>174338.844662</v>
      </c>
      <c r="H452" s="522">
        <v>32536.36003</v>
      </c>
      <c r="I452" s="522">
        <f>I453</f>
        <v>28281</v>
      </c>
      <c r="J452" s="522">
        <v>5584</v>
      </c>
      <c r="K452" s="381">
        <f t="shared" si="118"/>
        <v>4.06464899713467</v>
      </c>
      <c r="L452" s="381">
        <f>I452/G452</f>
        <v>0.162218581032987</v>
      </c>
      <c r="M452" s="381">
        <f t="shared" si="119"/>
        <v>-0.837781418967013</v>
      </c>
      <c r="N452" s="533" t="s">
        <v>535</v>
      </c>
    </row>
    <row r="453" ht="14.25" spans="1:14">
      <c r="A453" s="520">
        <v>449</v>
      </c>
      <c r="B453" s="523">
        <v>2059999</v>
      </c>
      <c r="C453" s="344"/>
      <c r="D453" s="344"/>
      <c r="E453" s="344" t="s">
        <v>536</v>
      </c>
      <c r="F453" s="527" t="s">
        <v>537</v>
      </c>
      <c r="G453" s="522">
        <v>174338.844662</v>
      </c>
      <c r="H453" s="522">
        <v>32536.36003</v>
      </c>
      <c r="I453" s="522">
        <v>28281</v>
      </c>
      <c r="J453" s="522">
        <v>5584</v>
      </c>
      <c r="K453" s="381">
        <f t="shared" si="118"/>
        <v>4.06464899713467</v>
      </c>
      <c r="L453" s="381">
        <f>I453/G453</f>
        <v>0.162218581032987</v>
      </c>
      <c r="M453" s="381">
        <f t="shared" si="119"/>
        <v>-0.837781418967013</v>
      </c>
      <c r="N453" s="530"/>
    </row>
    <row r="454" ht="28.5" customHeight="1" spans="1:14">
      <c r="A454" s="520">
        <v>450</v>
      </c>
      <c r="B454" s="523">
        <v>206</v>
      </c>
      <c r="C454" s="344"/>
      <c r="D454" s="344"/>
      <c r="E454" s="344"/>
      <c r="F454" s="524" t="s">
        <v>538</v>
      </c>
      <c r="G454" s="525">
        <v>2273001.489371</v>
      </c>
      <c r="H454" s="525">
        <v>2489562.303828</v>
      </c>
      <c r="I454" s="525">
        <f>SUM(I455,I460,I468,I474,I478,I483,I488,I495,I499,I503)</f>
        <v>2440318</v>
      </c>
      <c r="J454" s="525">
        <f>SUM(J455,J460,J468,J474,J478,J483,J488,J495,J499,J503)</f>
        <v>3564041</v>
      </c>
      <c r="K454" s="531">
        <f t="shared" si="118"/>
        <v>-0.31529463325478</v>
      </c>
      <c r="L454" s="531">
        <f t="shared" ref="L454:L457" si="120">I454/G454</f>
        <v>1.07361038319218</v>
      </c>
      <c r="M454" s="531">
        <f t="shared" si="119"/>
        <v>0.0736103831921822</v>
      </c>
      <c r="N454" s="532"/>
    </row>
    <row r="455" ht="24" spans="1:14">
      <c r="A455" s="520">
        <v>451</v>
      </c>
      <c r="B455" s="523">
        <v>20601</v>
      </c>
      <c r="C455" s="344"/>
      <c r="D455" s="344" t="s">
        <v>539</v>
      </c>
      <c r="E455" s="344"/>
      <c r="F455" s="526" t="s">
        <v>540</v>
      </c>
      <c r="G455" s="522">
        <v>17862.08</v>
      </c>
      <c r="H455" s="522">
        <v>362965.2477</v>
      </c>
      <c r="I455" s="522">
        <f>SUM(I456:I459)</f>
        <v>362716</v>
      </c>
      <c r="J455" s="522">
        <v>14978</v>
      </c>
      <c r="K455" s="381">
        <f t="shared" si="118"/>
        <v>23.2165843236747</v>
      </c>
      <c r="L455" s="381">
        <f t="shared" si="120"/>
        <v>20.3064816639495</v>
      </c>
      <c r="M455" s="381">
        <f t="shared" si="119"/>
        <v>19.3064816639495</v>
      </c>
      <c r="N455" s="533" t="s">
        <v>541</v>
      </c>
    </row>
    <row r="456" ht="14.25" spans="1:14">
      <c r="A456" s="520">
        <v>452</v>
      </c>
      <c r="B456" s="523">
        <v>2060101</v>
      </c>
      <c r="C456" s="344"/>
      <c r="D456" s="344"/>
      <c r="E456" s="344" t="s">
        <v>542</v>
      </c>
      <c r="F456" s="527" t="s">
        <v>167</v>
      </c>
      <c r="G456" s="522">
        <v>4240.53</v>
      </c>
      <c r="H456" s="522">
        <v>2690</v>
      </c>
      <c r="I456" s="522">
        <v>2690</v>
      </c>
      <c r="J456" s="522">
        <v>2765</v>
      </c>
      <c r="K456" s="381">
        <f t="shared" si="118"/>
        <v>-0.027124773960217</v>
      </c>
      <c r="L456" s="381">
        <f t="shared" si="120"/>
        <v>0.63435466793066</v>
      </c>
      <c r="M456" s="381">
        <f t="shared" si="119"/>
        <v>-0.36564533206934</v>
      </c>
      <c r="N456" s="530"/>
    </row>
    <row r="457" ht="14.25" spans="1:14">
      <c r="A457" s="520">
        <v>453</v>
      </c>
      <c r="B457" s="523">
        <v>2060102</v>
      </c>
      <c r="C457" s="344"/>
      <c r="D457" s="344"/>
      <c r="E457" s="344" t="s">
        <v>542</v>
      </c>
      <c r="F457" s="527" t="s">
        <v>168</v>
      </c>
      <c r="G457" s="522">
        <v>1987.95</v>
      </c>
      <c r="H457" s="522">
        <v>1749.5877</v>
      </c>
      <c r="I457" s="522">
        <v>1660</v>
      </c>
      <c r="J457" s="522">
        <v>1562</v>
      </c>
      <c r="K457" s="381">
        <f t="shared" si="118"/>
        <v>0.0627400768245838</v>
      </c>
      <c r="L457" s="381">
        <f t="shared" si="120"/>
        <v>0.83503106214945</v>
      </c>
      <c r="M457" s="381">
        <f t="shared" si="119"/>
        <v>-0.16496893785055</v>
      </c>
      <c r="N457" s="530"/>
    </row>
    <row r="458" ht="14.25" spans="1:14">
      <c r="A458" s="520">
        <v>454</v>
      </c>
      <c r="B458" s="523">
        <v>2060103</v>
      </c>
      <c r="C458" s="344"/>
      <c r="D458" s="344"/>
      <c r="E458" s="344" t="s">
        <v>542</v>
      </c>
      <c r="F458" s="527" t="s">
        <v>169</v>
      </c>
      <c r="G458" s="522">
        <v>0</v>
      </c>
      <c r="H458" s="522">
        <v>0</v>
      </c>
      <c r="I458" s="522">
        <v>0</v>
      </c>
      <c r="J458" s="522">
        <v>0</v>
      </c>
      <c r="K458" s="381"/>
      <c r="L458" s="381"/>
      <c r="M458" s="381"/>
      <c r="N458" s="530"/>
    </row>
    <row r="459" ht="24" spans="1:14">
      <c r="A459" s="520">
        <v>455</v>
      </c>
      <c r="B459" s="523">
        <v>2060199</v>
      </c>
      <c r="C459" s="344"/>
      <c r="D459" s="344"/>
      <c r="E459" s="344" t="s">
        <v>542</v>
      </c>
      <c r="F459" s="527" t="s">
        <v>543</v>
      </c>
      <c r="G459" s="522">
        <v>11633.6</v>
      </c>
      <c r="H459" s="522">
        <v>358525.66</v>
      </c>
      <c r="I459" s="522">
        <v>358366</v>
      </c>
      <c r="J459" s="522">
        <v>10651</v>
      </c>
      <c r="K459" s="381">
        <f t="shared" ref="K459:K460" si="121">I459/J459-1</f>
        <v>32.6462304009013</v>
      </c>
      <c r="L459" s="381">
        <f>I459/G459</f>
        <v>30.804394168615</v>
      </c>
      <c r="M459" s="381">
        <f t="shared" ref="M459:M460" si="122">I459/G459-1</f>
        <v>29.804394168615</v>
      </c>
      <c r="N459" s="533"/>
    </row>
    <row r="460" ht="14.25" spans="1:14">
      <c r="A460" s="520">
        <v>456</v>
      </c>
      <c r="B460" s="523">
        <v>20602</v>
      </c>
      <c r="C460" s="344"/>
      <c r="D460" s="344" t="s">
        <v>539</v>
      </c>
      <c r="E460" s="344"/>
      <c r="F460" s="526" t="s">
        <v>544</v>
      </c>
      <c r="G460" s="522">
        <v>602089.04</v>
      </c>
      <c r="H460" s="522">
        <v>681709.7</v>
      </c>
      <c r="I460" s="522">
        <f>SUM(I461:I467)</f>
        <v>675750</v>
      </c>
      <c r="J460" s="522">
        <v>388442</v>
      </c>
      <c r="K460" s="381">
        <f t="shared" si="121"/>
        <v>0.739641954268591</v>
      </c>
      <c r="L460" s="381">
        <f>I460/G460</f>
        <v>1.12234230339087</v>
      </c>
      <c r="M460" s="381">
        <f t="shared" si="122"/>
        <v>0.122342303390874</v>
      </c>
      <c r="N460" s="530"/>
    </row>
    <row r="461" ht="14.25" spans="1:14">
      <c r="A461" s="520">
        <v>457</v>
      </c>
      <c r="B461" s="523">
        <v>2060201</v>
      </c>
      <c r="C461" s="344"/>
      <c r="D461" s="344"/>
      <c r="E461" s="344" t="s">
        <v>545</v>
      </c>
      <c r="F461" s="527" t="s">
        <v>546</v>
      </c>
      <c r="G461" s="522">
        <v>0</v>
      </c>
      <c r="H461" s="522">
        <v>0</v>
      </c>
      <c r="I461" s="522">
        <v>0</v>
      </c>
      <c r="J461" s="522">
        <v>0</v>
      </c>
      <c r="K461" s="381"/>
      <c r="L461" s="381"/>
      <c r="M461" s="381"/>
      <c r="N461" s="530"/>
    </row>
    <row r="462" ht="14.25" spans="1:14">
      <c r="A462" s="520">
        <v>458</v>
      </c>
      <c r="B462" s="523">
        <v>2060203</v>
      </c>
      <c r="C462" s="344"/>
      <c r="D462" s="344"/>
      <c r="E462" s="344" t="s">
        <v>545</v>
      </c>
      <c r="F462" s="527" t="s">
        <v>547</v>
      </c>
      <c r="G462" s="522">
        <v>72552</v>
      </c>
      <c r="H462" s="522">
        <v>63389</v>
      </c>
      <c r="I462" s="522">
        <v>63089</v>
      </c>
      <c r="J462" s="522">
        <v>106029</v>
      </c>
      <c r="K462" s="381">
        <f>I462/J462-1</f>
        <v>-0.404983542238444</v>
      </c>
      <c r="L462" s="381">
        <f>I462/G462</f>
        <v>0.869569412283604</v>
      </c>
      <c r="M462" s="381">
        <f>I462/G462-1</f>
        <v>-0.130430587716396</v>
      </c>
      <c r="N462" s="530"/>
    </row>
    <row r="463" spans="1:14">
      <c r="A463" s="520">
        <v>459</v>
      </c>
      <c r="B463" s="523">
        <v>2060204</v>
      </c>
      <c r="C463" s="344"/>
      <c r="D463" s="344"/>
      <c r="E463" s="344" t="s">
        <v>545</v>
      </c>
      <c r="F463" s="527" t="s">
        <v>548</v>
      </c>
      <c r="G463" s="522">
        <v>451700</v>
      </c>
      <c r="H463" s="522">
        <v>605434.99</v>
      </c>
      <c r="I463" s="522">
        <v>604659</v>
      </c>
      <c r="J463" s="522">
        <v>279103</v>
      </c>
      <c r="K463" s="381">
        <f>I463/J463-1</f>
        <v>1.16643676348875</v>
      </c>
      <c r="L463" s="381">
        <f>I463/G463</f>
        <v>1.33862962143015</v>
      </c>
      <c r="M463" s="381">
        <f>I463/G463-1</f>
        <v>0.338629621430153</v>
      </c>
      <c r="N463" s="535"/>
    </row>
    <row r="464" spans="1:14">
      <c r="A464" s="520">
        <v>460</v>
      </c>
      <c r="B464" s="523">
        <v>2060205</v>
      </c>
      <c r="C464" s="344"/>
      <c r="D464" s="344"/>
      <c r="E464" s="344" t="s">
        <v>545</v>
      </c>
      <c r="F464" s="527" t="s">
        <v>549</v>
      </c>
      <c r="G464" s="522">
        <v>68850</v>
      </c>
      <c r="H464" s="522">
        <v>5600</v>
      </c>
      <c r="I464" s="522">
        <v>5600</v>
      </c>
      <c r="J464" s="522">
        <v>0</v>
      </c>
      <c r="K464" s="381"/>
      <c r="L464" s="381">
        <f>I464/G464</f>
        <v>0.0813362381989833</v>
      </c>
      <c r="M464" s="381">
        <f>I464/G464-1</f>
        <v>-0.918663761801017</v>
      </c>
      <c r="N464" s="535"/>
    </row>
    <row r="465" ht="14.25" spans="1:14">
      <c r="A465" s="520">
        <v>461</v>
      </c>
      <c r="B465" s="523">
        <v>2060206</v>
      </c>
      <c r="C465" s="344"/>
      <c r="D465" s="344"/>
      <c r="E465" s="344" t="s">
        <v>545</v>
      </c>
      <c r="F465" s="527" t="s">
        <v>550</v>
      </c>
      <c r="G465" s="522">
        <v>0</v>
      </c>
      <c r="H465" s="522">
        <v>6117.71</v>
      </c>
      <c r="I465" s="522">
        <v>1234</v>
      </c>
      <c r="J465" s="522">
        <v>0</v>
      </c>
      <c r="K465" s="381"/>
      <c r="L465" s="381"/>
      <c r="M465" s="381"/>
      <c r="N465" s="530"/>
    </row>
    <row r="466" ht="14.25" spans="1:14">
      <c r="A466" s="520">
        <v>462</v>
      </c>
      <c r="B466" s="523">
        <v>2060207</v>
      </c>
      <c r="C466" s="344"/>
      <c r="D466" s="344"/>
      <c r="E466" s="344" t="s">
        <v>545</v>
      </c>
      <c r="F466" s="527" t="s">
        <v>551</v>
      </c>
      <c r="G466" s="522">
        <v>0</v>
      </c>
      <c r="H466" s="522">
        <v>0</v>
      </c>
      <c r="I466" s="522">
        <v>0</v>
      </c>
      <c r="J466" s="522">
        <v>0</v>
      </c>
      <c r="K466" s="381"/>
      <c r="L466" s="381"/>
      <c r="M466" s="381"/>
      <c r="N466" s="530"/>
    </row>
    <row r="467" ht="14.25" spans="1:14">
      <c r="A467" s="520">
        <v>463</v>
      </c>
      <c r="B467" s="523">
        <v>2060299</v>
      </c>
      <c r="C467" s="344"/>
      <c r="D467" s="344"/>
      <c r="E467" s="344" t="s">
        <v>545</v>
      </c>
      <c r="F467" s="527" t="s">
        <v>552</v>
      </c>
      <c r="G467" s="522">
        <v>8987.04</v>
      </c>
      <c r="H467" s="522">
        <v>1168</v>
      </c>
      <c r="I467" s="522">
        <v>1168</v>
      </c>
      <c r="J467" s="522">
        <v>3310</v>
      </c>
      <c r="K467" s="381">
        <f t="shared" ref="K467:K468" si="123">I467/J467-1</f>
        <v>-0.647129909365559</v>
      </c>
      <c r="L467" s="381">
        <f>I467/G467</f>
        <v>0.129964927273051</v>
      </c>
      <c r="M467" s="381">
        <f>I467/G467-1</f>
        <v>-0.870035072726949</v>
      </c>
      <c r="N467" s="530"/>
    </row>
    <row r="468" ht="14.25" spans="1:14">
      <c r="A468" s="520">
        <v>464</v>
      </c>
      <c r="B468" s="523">
        <v>20603</v>
      </c>
      <c r="C468" s="344"/>
      <c r="D468" s="344" t="s">
        <v>539</v>
      </c>
      <c r="E468" s="344"/>
      <c r="F468" s="526" t="s">
        <v>553</v>
      </c>
      <c r="G468" s="522">
        <v>0</v>
      </c>
      <c r="H468" s="522">
        <v>494</v>
      </c>
      <c r="I468" s="522">
        <f>SUM(I469:I473)</f>
        <v>494</v>
      </c>
      <c r="J468" s="522">
        <v>1235</v>
      </c>
      <c r="K468" s="381">
        <f t="shared" si="123"/>
        <v>-0.6</v>
      </c>
      <c r="L468" s="381"/>
      <c r="M468" s="381"/>
      <c r="N468" s="530"/>
    </row>
    <row r="469" ht="14.25" spans="1:14">
      <c r="A469" s="520">
        <v>465</v>
      </c>
      <c r="B469" s="523">
        <v>2060301</v>
      </c>
      <c r="C469" s="344"/>
      <c r="D469" s="344"/>
      <c r="E469" s="344" t="s">
        <v>554</v>
      </c>
      <c r="F469" s="527" t="s">
        <v>546</v>
      </c>
      <c r="G469" s="522">
        <v>0</v>
      </c>
      <c r="H469" s="522">
        <v>0</v>
      </c>
      <c r="I469" s="522">
        <v>0</v>
      </c>
      <c r="J469" s="522">
        <v>0</v>
      </c>
      <c r="K469" s="381"/>
      <c r="L469" s="381"/>
      <c r="M469" s="381"/>
      <c r="N469" s="530"/>
    </row>
    <row r="470" ht="14.25" spans="1:14">
      <c r="A470" s="520">
        <v>466</v>
      </c>
      <c r="B470" s="523">
        <v>2060302</v>
      </c>
      <c r="C470" s="344"/>
      <c r="D470" s="344"/>
      <c r="E470" s="344" t="s">
        <v>554</v>
      </c>
      <c r="F470" s="527" t="s">
        <v>555</v>
      </c>
      <c r="G470" s="522">
        <v>0</v>
      </c>
      <c r="H470" s="522">
        <v>0</v>
      </c>
      <c r="I470" s="522">
        <v>0</v>
      </c>
      <c r="J470" s="522">
        <v>15</v>
      </c>
      <c r="K470" s="381">
        <f>I470/J470-1</f>
        <v>-1</v>
      </c>
      <c r="L470" s="381"/>
      <c r="M470" s="381"/>
      <c r="N470" s="530"/>
    </row>
    <row r="471" ht="14.25" spans="1:14">
      <c r="A471" s="520">
        <v>467</v>
      </c>
      <c r="B471" s="523">
        <v>2060303</v>
      </c>
      <c r="C471" s="344"/>
      <c r="D471" s="344"/>
      <c r="E471" s="344" t="s">
        <v>554</v>
      </c>
      <c r="F471" s="527" t="s">
        <v>556</v>
      </c>
      <c r="G471" s="522">
        <v>0</v>
      </c>
      <c r="H471" s="522">
        <v>488</v>
      </c>
      <c r="I471" s="522">
        <v>488</v>
      </c>
      <c r="J471" s="522">
        <v>0</v>
      </c>
      <c r="K471" s="381"/>
      <c r="L471" s="381"/>
      <c r="M471" s="381"/>
      <c r="N471" s="530"/>
    </row>
    <row r="472" ht="14.25" spans="1:14">
      <c r="A472" s="520">
        <v>468</v>
      </c>
      <c r="B472" s="523">
        <v>2060304</v>
      </c>
      <c r="C472" s="344"/>
      <c r="D472" s="344"/>
      <c r="E472" s="344" t="s">
        <v>554</v>
      </c>
      <c r="F472" s="527" t="s">
        <v>557</v>
      </c>
      <c r="G472" s="522">
        <v>0</v>
      </c>
      <c r="H472" s="522">
        <v>0</v>
      </c>
      <c r="I472" s="522">
        <v>0</v>
      </c>
      <c r="J472" s="522">
        <v>0</v>
      </c>
      <c r="K472" s="381"/>
      <c r="L472" s="381"/>
      <c r="M472" s="381"/>
      <c r="N472" s="530"/>
    </row>
    <row r="473" ht="14.25" spans="1:14">
      <c r="A473" s="520">
        <v>469</v>
      </c>
      <c r="B473" s="523">
        <v>2060399</v>
      </c>
      <c r="C473" s="344"/>
      <c r="D473" s="344"/>
      <c r="E473" s="344" t="s">
        <v>554</v>
      </c>
      <c r="F473" s="527" t="s">
        <v>558</v>
      </c>
      <c r="G473" s="522">
        <v>0</v>
      </c>
      <c r="H473" s="522">
        <v>6</v>
      </c>
      <c r="I473" s="522">
        <v>6</v>
      </c>
      <c r="J473" s="522">
        <v>1220</v>
      </c>
      <c r="K473" s="381">
        <f t="shared" ref="K473:K475" si="124">I473/J473-1</f>
        <v>-0.995081967213115</v>
      </c>
      <c r="L473" s="381"/>
      <c r="M473" s="381"/>
      <c r="N473" s="530"/>
    </row>
    <row r="474" spans="1:14">
      <c r="A474" s="520">
        <v>470</v>
      </c>
      <c r="B474" s="523">
        <v>20604</v>
      </c>
      <c r="C474" s="344"/>
      <c r="D474" s="344" t="s">
        <v>539</v>
      </c>
      <c r="E474" s="344"/>
      <c r="F474" s="526" t="s">
        <v>559</v>
      </c>
      <c r="G474" s="522">
        <v>733928.182878</v>
      </c>
      <c r="H474" s="522">
        <v>525783.075</v>
      </c>
      <c r="I474" s="522">
        <f>SUM(I475:I477)</f>
        <v>524490</v>
      </c>
      <c r="J474" s="522">
        <v>707363</v>
      </c>
      <c r="K474" s="381">
        <f t="shared" si="124"/>
        <v>-0.258527799729418</v>
      </c>
      <c r="L474" s="381">
        <f>I474/G474</f>
        <v>0.714633954978106</v>
      </c>
      <c r="M474" s="381">
        <f t="shared" ref="M474:M475" si="125">I474/G474-1</f>
        <v>-0.285366045021894</v>
      </c>
      <c r="N474" s="533"/>
    </row>
    <row r="475" ht="14.25" spans="1:14">
      <c r="A475" s="520">
        <v>471</v>
      </c>
      <c r="B475" s="523">
        <v>2060401</v>
      </c>
      <c r="C475" s="344"/>
      <c r="D475" s="344"/>
      <c r="E475" s="344" t="s">
        <v>560</v>
      </c>
      <c r="F475" s="527" t="s">
        <v>546</v>
      </c>
      <c r="G475" s="522">
        <v>448.52</v>
      </c>
      <c r="H475" s="522">
        <v>315</v>
      </c>
      <c r="I475" s="522">
        <v>315</v>
      </c>
      <c r="J475" s="522">
        <v>347</v>
      </c>
      <c r="K475" s="381">
        <f t="shared" si="124"/>
        <v>-0.0922190201729106</v>
      </c>
      <c r="L475" s="381">
        <f>I475/G475</f>
        <v>0.702309818960136</v>
      </c>
      <c r="M475" s="381">
        <f t="shared" si="125"/>
        <v>-0.297690181039864</v>
      </c>
      <c r="N475" s="530"/>
    </row>
    <row r="476" ht="14.25" spans="1:14">
      <c r="A476" s="520">
        <v>472</v>
      </c>
      <c r="B476" s="523">
        <v>2060404</v>
      </c>
      <c r="C476" s="344"/>
      <c r="D476" s="344"/>
      <c r="E476" s="344" t="s">
        <v>560</v>
      </c>
      <c r="F476" s="527" t="s">
        <v>561</v>
      </c>
      <c r="G476" s="522">
        <v>0</v>
      </c>
      <c r="H476" s="522">
        <v>2613</v>
      </c>
      <c r="I476" s="522">
        <v>2588</v>
      </c>
      <c r="J476" s="522">
        <v>0</v>
      </c>
      <c r="K476" s="381"/>
      <c r="L476" s="381"/>
      <c r="M476" s="381"/>
      <c r="N476" s="530"/>
    </row>
    <row r="477" spans="1:14">
      <c r="A477" s="520">
        <v>473</v>
      </c>
      <c r="B477" s="523">
        <v>2060499</v>
      </c>
      <c r="C477" s="344"/>
      <c r="D477" s="344"/>
      <c r="E477" s="344" t="s">
        <v>560</v>
      </c>
      <c r="F477" s="527" t="s">
        <v>562</v>
      </c>
      <c r="G477" s="522">
        <v>733479.662878</v>
      </c>
      <c r="H477" s="522">
        <v>522855.075</v>
      </c>
      <c r="I477" s="522">
        <v>521587</v>
      </c>
      <c r="J477" s="522">
        <v>87665</v>
      </c>
      <c r="K477" s="381">
        <f t="shared" ref="K477:K485" si="126">I477/J477-1</f>
        <v>4.94977471054583</v>
      </c>
      <c r="L477" s="381">
        <f>I477/G477</f>
        <v>0.711113104286241</v>
      </c>
      <c r="M477" s="381">
        <f>I477/G477-1</f>
        <v>-0.288886895713759</v>
      </c>
      <c r="N477" s="535"/>
    </row>
    <row r="478" ht="14.25" spans="1:14">
      <c r="A478" s="520">
        <v>474</v>
      </c>
      <c r="B478" s="523">
        <v>20605</v>
      </c>
      <c r="C478" s="344"/>
      <c r="D478" s="344" t="s">
        <v>539</v>
      </c>
      <c r="E478" s="344"/>
      <c r="F478" s="526" t="s">
        <v>563</v>
      </c>
      <c r="G478" s="522">
        <v>17730.17</v>
      </c>
      <c r="H478" s="522">
        <v>15429.8852</v>
      </c>
      <c r="I478" s="522">
        <f>SUM(I479:I482)</f>
        <v>14911</v>
      </c>
      <c r="J478" s="522">
        <v>100252</v>
      </c>
      <c r="K478" s="381">
        <f t="shared" si="126"/>
        <v>-0.851264812672066</v>
      </c>
      <c r="L478" s="381">
        <f>I478/G478</f>
        <v>0.840995884416224</v>
      </c>
      <c r="M478" s="381">
        <f>I478/G478-1</f>
        <v>-0.159004115583776</v>
      </c>
      <c r="N478" s="530"/>
    </row>
    <row r="479" ht="14.25" spans="1:14">
      <c r="A479" s="520">
        <v>475</v>
      </c>
      <c r="B479" s="523">
        <v>2060501</v>
      </c>
      <c r="C479" s="344"/>
      <c r="D479" s="344"/>
      <c r="E479" s="344" t="s">
        <v>564</v>
      </c>
      <c r="F479" s="527" t="s">
        <v>546</v>
      </c>
      <c r="G479" s="522">
        <v>3013.67</v>
      </c>
      <c r="H479" s="522">
        <v>2511</v>
      </c>
      <c r="I479" s="522">
        <v>2511</v>
      </c>
      <c r="J479" s="522">
        <v>5036</v>
      </c>
      <c r="K479" s="381">
        <f t="shared" si="126"/>
        <v>-0.501389992057188</v>
      </c>
      <c r="L479" s="381">
        <f>I479/G479</f>
        <v>0.833203369977469</v>
      </c>
      <c r="M479" s="381">
        <f>I479/G479-1</f>
        <v>-0.166796630022531</v>
      </c>
      <c r="N479" s="530"/>
    </row>
    <row r="480" ht="14.25" spans="1:14">
      <c r="A480" s="520">
        <v>476</v>
      </c>
      <c r="B480" s="523">
        <v>2060502</v>
      </c>
      <c r="C480" s="344"/>
      <c r="D480" s="344"/>
      <c r="E480" s="344" t="s">
        <v>564</v>
      </c>
      <c r="F480" s="527" t="s">
        <v>565</v>
      </c>
      <c r="G480" s="522">
        <v>9384.14</v>
      </c>
      <c r="H480" s="522">
        <v>6069</v>
      </c>
      <c r="I480" s="522">
        <v>5969</v>
      </c>
      <c r="J480" s="522">
        <v>5368</v>
      </c>
      <c r="K480" s="381">
        <f t="shared" si="126"/>
        <v>0.111959761549925</v>
      </c>
      <c r="L480" s="381">
        <f>I480/G480</f>
        <v>0.636073204363959</v>
      </c>
      <c r="M480" s="381">
        <f>I480/G480-1</f>
        <v>-0.363926795636041</v>
      </c>
      <c r="N480" s="530"/>
    </row>
    <row r="481" ht="14.25" spans="1:14">
      <c r="A481" s="520">
        <v>477</v>
      </c>
      <c r="B481" s="523">
        <v>2060503</v>
      </c>
      <c r="C481" s="344"/>
      <c r="D481" s="344"/>
      <c r="E481" s="344" t="s">
        <v>564</v>
      </c>
      <c r="F481" s="527" t="s">
        <v>566</v>
      </c>
      <c r="G481" s="522">
        <v>0</v>
      </c>
      <c r="H481" s="522">
        <v>0</v>
      </c>
      <c r="I481" s="522">
        <v>0</v>
      </c>
      <c r="J481" s="522">
        <v>-1834</v>
      </c>
      <c r="K481" s="381">
        <f t="shared" si="126"/>
        <v>-1</v>
      </c>
      <c r="L481" s="381"/>
      <c r="M481" s="381"/>
      <c r="N481" s="530"/>
    </row>
    <row r="482" ht="14.25" spans="1:14">
      <c r="A482" s="520">
        <v>478</v>
      </c>
      <c r="B482" s="523">
        <v>2060599</v>
      </c>
      <c r="C482" s="344"/>
      <c r="D482" s="344"/>
      <c r="E482" s="344" t="s">
        <v>564</v>
      </c>
      <c r="F482" s="527" t="s">
        <v>567</v>
      </c>
      <c r="G482" s="522">
        <v>5332.36</v>
      </c>
      <c r="H482" s="522">
        <v>6849.8852</v>
      </c>
      <c r="I482" s="522">
        <v>6431</v>
      </c>
      <c r="J482" s="522">
        <v>91682</v>
      </c>
      <c r="K482" s="381">
        <f t="shared" si="126"/>
        <v>-0.929855369647259</v>
      </c>
      <c r="L482" s="381">
        <f>I482/G482</f>
        <v>1.20603260094967</v>
      </c>
      <c r="M482" s="381">
        <f t="shared" ref="M482:M485" si="127">I482/G482-1</f>
        <v>0.206032600949673</v>
      </c>
      <c r="N482" s="530"/>
    </row>
    <row r="483" ht="24" spans="1:14">
      <c r="A483" s="520">
        <v>479</v>
      </c>
      <c r="B483" s="523">
        <v>20606</v>
      </c>
      <c r="C483" s="344"/>
      <c r="D483" s="344" t="s">
        <v>539</v>
      </c>
      <c r="E483" s="344"/>
      <c r="F483" s="526" t="s">
        <v>568</v>
      </c>
      <c r="G483" s="522">
        <v>6730.3</v>
      </c>
      <c r="H483" s="522">
        <v>11715.734754</v>
      </c>
      <c r="I483" s="522">
        <f>SUM(I484:I487)</f>
        <v>11424</v>
      </c>
      <c r="J483" s="522">
        <v>2975</v>
      </c>
      <c r="K483" s="381">
        <f t="shared" si="126"/>
        <v>2.84</v>
      </c>
      <c r="L483" s="381">
        <f>I483/G483</f>
        <v>1.69739833291235</v>
      </c>
      <c r="M483" s="381">
        <f t="shared" si="127"/>
        <v>0.697398332912352</v>
      </c>
      <c r="N483" s="533" t="s">
        <v>569</v>
      </c>
    </row>
    <row r="484" ht="14.25" spans="1:14">
      <c r="A484" s="520">
        <v>480</v>
      </c>
      <c r="B484" s="523">
        <v>2060601</v>
      </c>
      <c r="C484" s="344"/>
      <c r="D484" s="344"/>
      <c r="E484" s="344" t="s">
        <v>570</v>
      </c>
      <c r="F484" s="527" t="s">
        <v>571</v>
      </c>
      <c r="G484" s="522">
        <v>2331.15</v>
      </c>
      <c r="H484" s="522">
        <v>2248</v>
      </c>
      <c r="I484" s="522">
        <v>2248</v>
      </c>
      <c r="J484" s="522">
        <v>2402</v>
      </c>
      <c r="K484" s="381">
        <f t="shared" si="126"/>
        <v>-0.0641132389675271</v>
      </c>
      <c r="L484" s="381">
        <f>I484/G484</f>
        <v>0.964330909636875</v>
      </c>
      <c r="M484" s="381">
        <f t="shared" si="127"/>
        <v>-0.0356690903631255</v>
      </c>
      <c r="N484" s="530"/>
    </row>
    <row r="485" ht="14.25" spans="1:14">
      <c r="A485" s="520">
        <v>481</v>
      </c>
      <c r="B485" s="523">
        <v>2060602</v>
      </c>
      <c r="C485" s="344"/>
      <c r="D485" s="344"/>
      <c r="E485" s="344" t="s">
        <v>570</v>
      </c>
      <c r="F485" s="527" t="s">
        <v>572</v>
      </c>
      <c r="G485" s="522">
        <v>1306.15</v>
      </c>
      <c r="H485" s="522">
        <v>1690</v>
      </c>
      <c r="I485" s="522">
        <v>1690</v>
      </c>
      <c r="J485" s="522">
        <v>1176</v>
      </c>
      <c r="K485" s="381">
        <f t="shared" si="126"/>
        <v>0.437074829931973</v>
      </c>
      <c r="L485" s="381">
        <f>I485/G485</f>
        <v>1.29387895724075</v>
      </c>
      <c r="M485" s="381">
        <f t="shared" si="127"/>
        <v>0.293878957240746</v>
      </c>
      <c r="N485" s="530"/>
    </row>
    <row r="486" ht="14.25" spans="1:14">
      <c r="A486" s="520">
        <v>482</v>
      </c>
      <c r="B486" s="523">
        <v>2060603</v>
      </c>
      <c r="C486" s="344"/>
      <c r="D486" s="344"/>
      <c r="E486" s="344" t="s">
        <v>570</v>
      </c>
      <c r="F486" s="527" t="s">
        <v>573</v>
      </c>
      <c r="G486" s="522">
        <v>0</v>
      </c>
      <c r="H486" s="522">
        <v>0</v>
      </c>
      <c r="I486" s="522">
        <v>0</v>
      </c>
      <c r="J486" s="522">
        <v>0</v>
      </c>
      <c r="K486" s="381"/>
      <c r="L486" s="381"/>
      <c r="M486" s="381"/>
      <c r="N486" s="530"/>
    </row>
    <row r="487" spans="1:14">
      <c r="A487" s="520">
        <v>483</v>
      </c>
      <c r="B487" s="523">
        <v>2060699</v>
      </c>
      <c r="C487" s="344"/>
      <c r="D487" s="344"/>
      <c r="E487" s="344" t="s">
        <v>570</v>
      </c>
      <c r="F487" s="527" t="s">
        <v>574</v>
      </c>
      <c r="G487" s="522">
        <v>3093</v>
      </c>
      <c r="H487" s="522">
        <v>7777.734754</v>
      </c>
      <c r="I487" s="522">
        <v>7486</v>
      </c>
      <c r="J487" s="522">
        <v>-603</v>
      </c>
      <c r="K487" s="381">
        <f t="shared" ref="K487:K495" si="128">I487/J487-1</f>
        <v>-13.4145936981758</v>
      </c>
      <c r="L487" s="381">
        <f t="shared" ref="L487:L495" si="129">I487/G487</f>
        <v>2.42030391205949</v>
      </c>
      <c r="M487" s="381">
        <f t="shared" ref="M487:M495" si="130">I487/G487-1</f>
        <v>1.42030391205949</v>
      </c>
      <c r="N487" s="535"/>
    </row>
    <row r="488" ht="24" spans="1:14">
      <c r="A488" s="520">
        <v>484</v>
      </c>
      <c r="B488" s="523">
        <v>20607</v>
      </c>
      <c r="C488" s="344"/>
      <c r="D488" s="344" t="s">
        <v>539</v>
      </c>
      <c r="E488" s="344"/>
      <c r="F488" s="526" t="s">
        <v>575</v>
      </c>
      <c r="G488" s="522">
        <v>16987.507203</v>
      </c>
      <c r="H488" s="522">
        <v>10097.285931</v>
      </c>
      <c r="I488" s="522">
        <f>SUM(I489:I494)</f>
        <v>9866</v>
      </c>
      <c r="J488" s="522">
        <v>7218</v>
      </c>
      <c r="K488" s="381">
        <f t="shared" si="128"/>
        <v>0.366860626212247</v>
      </c>
      <c r="L488" s="381">
        <f t="shared" si="129"/>
        <v>0.580779739022431</v>
      </c>
      <c r="M488" s="381">
        <f t="shared" si="130"/>
        <v>-0.419220260977569</v>
      </c>
      <c r="N488" s="533" t="s">
        <v>576</v>
      </c>
    </row>
    <row r="489" ht="14.25" spans="1:14">
      <c r="A489" s="520">
        <v>485</v>
      </c>
      <c r="B489" s="523">
        <v>2060701</v>
      </c>
      <c r="C489" s="344"/>
      <c r="D489" s="344"/>
      <c r="E489" s="344" t="s">
        <v>577</v>
      </c>
      <c r="F489" s="527" t="s">
        <v>546</v>
      </c>
      <c r="G489" s="522">
        <v>989.58</v>
      </c>
      <c r="H489" s="522">
        <v>1286</v>
      </c>
      <c r="I489" s="522">
        <v>1286</v>
      </c>
      <c r="J489" s="522">
        <v>1138</v>
      </c>
      <c r="K489" s="381">
        <f t="shared" si="128"/>
        <v>0.130052724077329</v>
      </c>
      <c r="L489" s="381">
        <f t="shared" si="129"/>
        <v>1.29954121950727</v>
      </c>
      <c r="M489" s="381">
        <f t="shared" si="130"/>
        <v>0.299541219507266</v>
      </c>
      <c r="N489" s="530"/>
    </row>
    <row r="490" ht="14.25" spans="1:14">
      <c r="A490" s="520">
        <v>486</v>
      </c>
      <c r="B490" s="523">
        <v>2060702</v>
      </c>
      <c r="C490" s="344"/>
      <c r="D490" s="344"/>
      <c r="E490" s="344" t="s">
        <v>577</v>
      </c>
      <c r="F490" s="527" t="s">
        <v>578</v>
      </c>
      <c r="G490" s="522">
        <v>3699.72</v>
      </c>
      <c r="H490" s="522">
        <v>2013</v>
      </c>
      <c r="I490" s="522">
        <v>2013</v>
      </c>
      <c r="J490" s="522">
        <v>3737</v>
      </c>
      <c r="K490" s="381">
        <f t="shared" si="128"/>
        <v>-0.461332619748461</v>
      </c>
      <c r="L490" s="381">
        <f t="shared" si="129"/>
        <v>0.544095228828128</v>
      </c>
      <c r="M490" s="381">
        <f t="shared" si="130"/>
        <v>-0.455904771171872</v>
      </c>
      <c r="N490" s="530"/>
    </row>
    <row r="491" ht="14.25" spans="1:14">
      <c r="A491" s="520">
        <v>487</v>
      </c>
      <c r="B491" s="523">
        <v>2060703</v>
      </c>
      <c r="C491" s="344"/>
      <c r="D491" s="344"/>
      <c r="E491" s="344" t="s">
        <v>577</v>
      </c>
      <c r="F491" s="527" t="s">
        <v>579</v>
      </c>
      <c r="G491" s="522">
        <v>533.757203</v>
      </c>
      <c r="H491" s="522">
        <v>618.767756</v>
      </c>
      <c r="I491" s="522">
        <v>590</v>
      </c>
      <c r="J491" s="522">
        <v>986</v>
      </c>
      <c r="K491" s="381">
        <f t="shared" si="128"/>
        <v>-0.401622718052738</v>
      </c>
      <c r="L491" s="381">
        <f t="shared" si="129"/>
        <v>1.10537149978283</v>
      </c>
      <c r="M491" s="381">
        <f t="shared" si="130"/>
        <v>0.105371499782833</v>
      </c>
      <c r="N491" s="530"/>
    </row>
    <row r="492" ht="14.25" spans="1:14">
      <c r="A492" s="520">
        <v>488</v>
      </c>
      <c r="B492" s="523">
        <v>2060704</v>
      </c>
      <c r="C492" s="344"/>
      <c r="D492" s="344"/>
      <c r="E492" s="344" t="s">
        <v>577</v>
      </c>
      <c r="F492" s="527" t="s">
        <v>580</v>
      </c>
      <c r="G492" s="522">
        <v>165</v>
      </c>
      <c r="H492" s="522">
        <v>139</v>
      </c>
      <c r="I492" s="522">
        <v>139</v>
      </c>
      <c r="J492" s="522">
        <v>165</v>
      </c>
      <c r="K492" s="381">
        <f t="shared" si="128"/>
        <v>-0.157575757575758</v>
      </c>
      <c r="L492" s="381">
        <f t="shared" si="129"/>
        <v>0.842424242424242</v>
      </c>
      <c r="M492" s="381">
        <f t="shared" si="130"/>
        <v>-0.157575757575758</v>
      </c>
      <c r="N492" s="530"/>
    </row>
    <row r="493" spans="1:14">
      <c r="A493" s="520">
        <v>489</v>
      </c>
      <c r="B493" s="523">
        <v>2060705</v>
      </c>
      <c r="C493" s="344"/>
      <c r="D493" s="344"/>
      <c r="E493" s="344" t="s">
        <v>577</v>
      </c>
      <c r="F493" s="527" t="s">
        <v>581</v>
      </c>
      <c r="G493" s="522">
        <v>11389.45</v>
      </c>
      <c r="H493" s="522">
        <v>5683.518175</v>
      </c>
      <c r="I493" s="522">
        <v>5481</v>
      </c>
      <c r="J493" s="522">
        <v>819</v>
      </c>
      <c r="K493" s="381">
        <f t="shared" si="128"/>
        <v>5.69230769230769</v>
      </c>
      <c r="L493" s="381">
        <f t="shared" si="129"/>
        <v>0.481234826967062</v>
      </c>
      <c r="M493" s="381">
        <f t="shared" si="130"/>
        <v>-0.518765173032938</v>
      </c>
      <c r="N493" s="533"/>
    </row>
    <row r="494" ht="14.25" spans="1:14">
      <c r="A494" s="520">
        <v>490</v>
      </c>
      <c r="B494" s="523">
        <v>2060799</v>
      </c>
      <c r="C494" s="344"/>
      <c r="D494" s="344"/>
      <c r="E494" s="344" t="s">
        <v>577</v>
      </c>
      <c r="F494" s="527" t="s">
        <v>582</v>
      </c>
      <c r="G494" s="522">
        <v>210</v>
      </c>
      <c r="H494" s="522">
        <v>357</v>
      </c>
      <c r="I494" s="522">
        <v>357</v>
      </c>
      <c r="J494" s="522">
        <v>373</v>
      </c>
      <c r="K494" s="381">
        <f t="shared" si="128"/>
        <v>-0.0428954423592494</v>
      </c>
      <c r="L494" s="381">
        <f t="shared" si="129"/>
        <v>1.7</v>
      </c>
      <c r="M494" s="381">
        <f t="shared" si="130"/>
        <v>0.7</v>
      </c>
      <c r="N494" s="530"/>
    </row>
    <row r="495" ht="24" spans="1:14">
      <c r="A495" s="520">
        <v>491</v>
      </c>
      <c r="B495" s="523">
        <v>20608</v>
      </c>
      <c r="C495" s="344"/>
      <c r="D495" s="344" t="s">
        <v>539</v>
      </c>
      <c r="E495" s="344"/>
      <c r="F495" s="526" t="s">
        <v>583</v>
      </c>
      <c r="G495" s="522">
        <v>867.05</v>
      </c>
      <c r="H495" s="522">
        <v>2923</v>
      </c>
      <c r="I495" s="522">
        <f>SUM(I496:I498)</f>
        <v>2923</v>
      </c>
      <c r="J495" s="522">
        <v>1089</v>
      </c>
      <c r="K495" s="381">
        <f t="shared" si="128"/>
        <v>1.68411386593205</v>
      </c>
      <c r="L495" s="381">
        <f t="shared" si="129"/>
        <v>3.37120119946947</v>
      </c>
      <c r="M495" s="381">
        <f t="shared" si="130"/>
        <v>2.37120119946947</v>
      </c>
      <c r="N495" s="533" t="s">
        <v>584</v>
      </c>
    </row>
    <row r="496" ht="14.25" spans="1:14">
      <c r="A496" s="520">
        <v>492</v>
      </c>
      <c r="B496" s="523">
        <v>2060801</v>
      </c>
      <c r="C496" s="344"/>
      <c r="D496" s="344"/>
      <c r="E496" s="344" t="s">
        <v>585</v>
      </c>
      <c r="F496" s="527" t="s">
        <v>586</v>
      </c>
      <c r="G496" s="522">
        <v>0</v>
      </c>
      <c r="H496" s="522">
        <v>850</v>
      </c>
      <c r="I496" s="522">
        <v>850</v>
      </c>
      <c r="J496" s="522">
        <v>0</v>
      </c>
      <c r="K496" s="381"/>
      <c r="L496" s="381"/>
      <c r="M496" s="381"/>
      <c r="N496" s="530"/>
    </row>
    <row r="497" ht="14.25" spans="1:14">
      <c r="A497" s="520">
        <v>493</v>
      </c>
      <c r="B497" s="523">
        <v>2060802</v>
      </c>
      <c r="C497" s="344"/>
      <c r="D497" s="344"/>
      <c r="E497" s="344" t="s">
        <v>585</v>
      </c>
      <c r="F497" s="527" t="s">
        <v>587</v>
      </c>
      <c r="G497" s="522">
        <v>0</v>
      </c>
      <c r="H497" s="522">
        <v>1050</v>
      </c>
      <c r="I497" s="522">
        <v>1050</v>
      </c>
      <c r="J497" s="522">
        <v>0</v>
      </c>
      <c r="K497" s="381"/>
      <c r="L497" s="381"/>
      <c r="M497" s="381"/>
      <c r="N497" s="530"/>
    </row>
    <row r="498" ht="14.25" spans="1:14">
      <c r="A498" s="520">
        <v>494</v>
      </c>
      <c r="B498" s="523">
        <v>2060899</v>
      </c>
      <c r="C498" s="344"/>
      <c r="D498" s="344"/>
      <c r="E498" s="344" t="s">
        <v>585</v>
      </c>
      <c r="F498" s="527" t="s">
        <v>588</v>
      </c>
      <c r="G498" s="522">
        <v>867.05</v>
      </c>
      <c r="H498" s="522">
        <v>1023</v>
      </c>
      <c r="I498" s="522">
        <v>1023</v>
      </c>
      <c r="J498" s="522">
        <v>1089</v>
      </c>
      <c r="K498" s="381">
        <f t="shared" ref="K498:K501" si="131">I498/J498-1</f>
        <v>-0.0606060606060606</v>
      </c>
      <c r="L498" s="381">
        <f>I498/G498</f>
        <v>1.17986275301309</v>
      </c>
      <c r="M498" s="381">
        <f t="shared" ref="M498:M501" si="132">I498/G498-1</f>
        <v>0.179862753013091</v>
      </c>
      <c r="N498" s="530"/>
    </row>
    <row r="499" ht="36" spans="1:14">
      <c r="A499" s="520">
        <v>495</v>
      </c>
      <c r="B499" s="523">
        <v>20609</v>
      </c>
      <c r="C499" s="344"/>
      <c r="D499" s="344" t="s">
        <v>539</v>
      </c>
      <c r="E499" s="344"/>
      <c r="F499" s="526" t="s">
        <v>589</v>
      </c>
      <c r="G499" s="522">
        <v>184062.46929</v>
      </c>
      <c r="H499" s="522">
        <v>274907.48</v>
      </c>
      <c r="I499" s="522">
        <f>SUM(I500:I502)</f>
        <v>262679</v>
      </c>
      <c r="J499" s="522">
        <v>227483</v>
      </c>
      <c r="K499" s="381">
        <f t="shared" si="131"/>
        <v>0.154719253746434</v>
      </c>
      <c r="L499" s="381">
        <f>I499/G499</f>
        <v>1.42711874405062</v>
      </c>
      <c r="M499" s="381">
        <f t="shared" si="132"/>
        <v>0.427118744050617</v>
      </c>
      <c r="N499" s="533" t="s">
        <v>590</v>
      </c>
    </row>
    <row r="500" ht="14.25" spans="1:14">
      <c r="A500" s="520">
        <v>496</v>
      </c>
      <c r="B500" s="523">
        <v>2060901</v>
      </c>
      <c r="C500" s="344"/>
      <c r="D500" s="344"/>
      <c r="E500" s="344" t="s">
        <v>591</v>
      </c>
      <c r="F500" s="527" t="s">
        <v>592</v>
      </c>
      <c r="G500" s="522">
        <v>183724.52929</v>
      </c>
      <c r="H500" s="522">
        <v>227037.48</v>
      </c>
      <c r="I500" s="522">
        <v>214809</v>
      </c>
      <c r="J500" s="522">
        <v>163960</v>
      </c>
      <c r="K500" s="381">
        <f t="shared" si="131"/>
        <v>0.310130519638936</v>
      </c>
      <c r="L500" s="381">
        <f>I500/G500</f>
        <v>1.1691906400856</v>
      </c>
      <c r="M500" s="381">
        <f t="shared" si="132"/>
        <v>0.169190640085596</v>
      </c>
      <c r="N500" s="530"/>
    </row>
    <row r="501" spans="1:14">
      <c r="A501" s="520">
        <v>497</v>
      </c>
      <c r="B501" s="523">
        <v>2060902</v>
      </c>
      <c r="C501" s="344"/>
      <c r="D501" s="344"/>
      <c r="E501" s="344" t="s">
        <v>591</v>
      </c>
      <c r="F501" s="527" t="s">
        <v>593</v>
      </c>
      <c r="G501" s="522">
        <v>337.94</v>
      </c>
      <c r="H501" s="522">
        <v>47870</v>
      </c>
      <c r="I501" s="522">
        <v>47870</v>
      </c>
      <c r="J501" s="522">
        <v>63523</v>
      </c>
      <c r="K501" s="381">
        <f t="shared" si="131"/>
        <v>-0.246414684445004</v>
      </c>
      <c r="L501" s="381">
        <f>I501/G501</f>
        <v>141.652364325028</v>
      </c>
      <c r="M501" s="381">
        <f t="shared" si="132"/>
        <v>140.652364325028</v>
      </c>
      <c r="N501" s="535"/>
    </row>
    <row r="502" ht="14.25" spans="1:14">
      <c r="A502" s="520">
        <v>498</v>
      </c>
      <c r="B502" s="523">
        <v>2060999</v>
      </c>
      <c r="C502" s="344"/>
      <c r="D502" s="344"/>
      <c r="E502" s="344" t="s">
        <v>591</v>
      </c>
      <c r="F502" s="527" t="s">
        <v>594</v>
      </c>
      <c r="G502" s="522">
        <v>0</v>
      </c>
      <c r="H502" s="522">
        <v>0</v>
      </c>
      <c r="I502" s="522">
        <v>0</v>
      </c>
      <c r="J502" s="522"/>
      <c r="K502" s="381"/>
      <c r="L502" s="381"/>
      <c r="M502" s="381"/>
      <c r="N502" s="530"/>
    </row>
    <row r="503" ht="14.25" spans="1:14">
      <c r="A503" s="520">
        <v>499</v>
      </c>
      <c r="B503" s="523">
        <v>20699</v>
      </c>
      <c r="C503" s="344"/>
      <c r="D503" s="344" t="s">
        <v>539</v>
      </c>
      <c r="E503" s="344"/>
      <c r="F503" s="526" t="s">
        <v>595</v>
      </c>
      <c r="G503" s="522">
        <v>692744.69</v>
      </c>
      <c r="H503" s="522">
        <v>603536.895243</v>
      </c>
      <c r="I503" s="522">
        <f>SUM(I504:I507)</f>
        <v>575065</v>
      </c>
      <c r="J503" s="522">
        <v>2113006</v>
      </c>
      <c r="K503" s="381">
        <f t="shared" ref="K503:K504" si="133">I503/J503-1</f>
        <v>-0.727845070009266</v>
      </c>
      <c r="L503" s="381">
        <f>I503/G503</f>
        <v>0.830125453577999</v>
      </c>
      <c r="M503" s="381">
        <f t="shared" ref="M503:M504" si="134">I503/G503-1</f>
        <v>-0.169874546422001</v>
      </c>
      <c r="N503" s="530"/>
    </row>
    <row r="504" spans="1:14">
      <c r="A504" s="520">
        <v>500</v>
      </c>
      <c r="B504" s="523">
        <v>2069901</v>
      </c>
      <c r="C504" s="344"/>
      <c r="D504" s="344"/>
      <c r="E504" s="344" t="s">
        <v>596</v>
      </c>
      <c r="F504" s="527" t="s">
        <v>597</v>
      </c>
      <c r="G504" s="522">
        <v>9500</v>
      </c>
      <c r="H504" s="522">
        <v>18044</v>
      </c>
      <c r="I504" s="522">
        <v>18044</v>
      </c>
      <c r="J504" s="522">
        <v>9071</v>
      </c>
      <c r="K504" s="381">
        <f t="shared" si="133"/>
        <v>0.989196339984566</v>
      </c>
      <c r="L504" s="381">
        <f>I504/G504</f>
        <v>1.89936842105263</v>
      </c>
      <c r="M504" s="381">
        <f t="shared" si="134"/>
        <v>0.899368421052632</v>
      </c>
      <c r="N504" s="535"/>
    </row>
    <row r="505" ht="14.25" spans="1:14">
      <c r="A505" s="520">
        <v>501</v>
      </c>
      <c r="B505" s="523">
        <v>2069902</v>
      </c>
      <c r="C505" s="344"/>
      <c r="D505" s="344"/>
      <c r="E505" s="344" t="s">
        <v>596</v>
      </c>
      <c r="F505" s="527" t="s">
        <v>598</v>
      </c>
      <c r="G505" s="522">
        <v>0</v>
      </c>
      <c r="H505" s="522">
        <v>0</v>
      </c>
      <c r="I505" s="522">
        <v>0</v>
      </c>
      <c r="J505" s="522">
        <v>0</v>
      </c>
      <c r="K505" s="381"/>
      <c r="L505" s="381"/>
      <c r="M505" s="381"/>
      <c r="N505" s="530"/>
    </row>
    <row r="506" ht="14.25" spans="1:14">
      <c r="A506" s="520">
        <v>502</v>
      </c>
      <c r="B506" s="523">
        <v>2069903</v>
      </c>
      <c r="C506" s="344"/>
      <c r="D506" s="344"/>
      <c r="E506" s="344" t="s">
        <v>596</v>
      </c>
      <c r="F506" s="527" t="s">
        <v>599</v>
      </c>
      <c r="G506" s="522">
        <v>0</v>
      </c>
      <c r="H506" s="522">
        <v>0</v>
      </c>
      <c r="I506" s="522">
        <v>0</v>
      </c>
      <c r="J506" s="522">
        <v>0</v>
      </c>
      <c r="K506" s="381"/>
      <c r="L506" s="381"/>
      <c r="M506" s="381"/>
      <c r="N506" s="530"/>
    </row>
    <row r="507" ht="14.25" spans="1:14">
      <c r="A507" s="520">
        <v>503</v>
      </c>
      <c r="B507" s="523">
        <v>2069999</v>
      </c>
      <c r="C507" s="344"/>
      <c r="D507" s="344"/>
      <c r="E507" s="344" t="s">
        <v>596</v>
      </c>
      <c r="F507" s="527" t="s">
        <v>600</v>
      </c>
      <c r="G507" s="522">
        <v>683244.69</v>
      </c>
      <c r="H507" s="522">
        <v>585492.895243</v>
      </c>
      <c r="I507" s="522">
        <v>557021</v>
      </c>
      <c r="J507" s="522">
        <v>2103935</v>
      </c>
      <c r="K507" s="381">
        <f>I507/J507-1</f>
        <v>-0.735247999581736</v>
      </c>
      <c r="L507" s="381">
        <f>I507/G507</f>
        <v>0.815258439842394</v>
      </c>
      <c r="M507" s="381">
        <f>I507/G507-1</f>
        <v>-0.184741560157606</v>
      </c>
      <c r="N507" s="530"/>
    </row>
    <row r="508" ht="48" spans="1:14">
      <c r="A508" s="520">
        <v>504</v>
      </c>
      <c r="B508" s="523">
        <v>207</v>
      </c>
      <c r="C508" s="344"/>
      <c r="D508" s="344"/>
      <c r="E508" s="344"/>
      <c r="F508" s="524" t="s">
        <v>601</v>
      </c>
      <c r="G508" s="525">
        <v>352165.710225</v>
      </c>
      <c r="H508" s="525">
        <v>640978.882232</v>
      </c>
      <c r="I508" s="525">
        <f>SUM(I509,I525,I533,I544,I553,I561)</f>
        <v>621003</v>
      </c>
      <c r="J508" s="525">
        <f>SUM(J509,J525,J533,J544,J553,J561)</f>
        <v>275913</v>
      </c>
      <c r="K508" s="531">
        <f>I508/J508-1</f>
        <v>1.25072033575801</v>
      </c>
      <c r="L508" s="531">
        <f>I508/G508</f>
        <v>1.76338292448529</v>
      </c>
      <c r="M508" s="531">
        <f>I508/G508-1</f>
        <v>0.763382924485291</v>
      </c>
      <c r="N508" s="536" t="s">
        <v>602</v>
      </c>
    </row>
    <row r="509" ht="14.25" spans="1:14">
      <c r="A509" s="520">
        <v>505</v>
      </c>
      <c r="B509" s="523">
        <v>20701</v>
      </c>
      <c r="C509" s="344"/>
      <c r="D509" s="344" t="s">
        <v>603</v>
      </c>
      <c r="E509" s="344"/>
      <c r="F509" s="526" t="s">
        <v>604</v>
      </c>
      <c r="G509" s="522">
        <v>123299.29</v>
      </c>
      <c r="H509" s="522">
        <v>141275.638579</v>
      </c>
      <c r="I509" s="522">
        <f>SUM(I510:I524)</f>
        <v>126492</v>
      </c>
      <c r="J509" s="522">
        <v>92616</v>
      </c>
      <c r="K509" s="381">
        <f>I509/J509-1</f>
        <v>0.365768333765224</v>
      </c>
      <c r="L509" s="381">
        <f>I509/G509</f>
        <v>1.02589398527761</v>
      </c>
      <c r="M509" s="381">
        <f>I509/G509-1</f>
        <v>0.0258939852776119</v>
      </c>
      <c r="N509" s="530"/>
    </row>
    <row r="510" ht="14.25" spans="1:14">
      <c r="A510" s="520">
        <v>506</v>
      </c>
      <c r="B510" s="523">
        <v>2070101</v>
      </c>
      <c r="C510" s="344"/>
      <c r="D510" s="344"/>
      <c r="E510" s="344" t="s">
        <v>605</v>
      </c>
      <c r="F510" s="527" t="s">
        <v>167</v>
      </c>
      <c r="G510" s="522">
        <v>7123.8</v>
      </c>
      <c r="H510" s="522">
        <v>8390</v>
      </c>
      <c r="I510" s="522">
        <v>8390</v>
      </c>
      <c r="J510" s="522">
        <v>7960</v>
      </c>
      <c r="K510" s="381">
        <f>I510/J510-1</f>
        <v>0.0540201005025125</v>
      </c>
      <c r="L510" s="381">
        <f>I510/G510</f>
        <v>1.17774221623291</v>
      </c>
      <c r="M510" s="381">
        <f>I510/G510-1</f>
        <v>0.177742216232909</v>
      </c>
      <c r="N510" s="530"/>
    </row>
    <row r="511" ht="14.25" spans="1:14">
      <c r="A511" s="520">
        <v>507</v>
      </c>
      <c r="B511" s="523">
        <v>2070102</v>
      </c>
      <c r="C511" s="344"/>
      <c r="D511" s="344"/>
      <c r="E511" s="344" t="s">
        <v>605</v>
      </c>
      <c r="F511" s="527" t="s">
        <v>168</v>
      </c>
      <c r="G511" s="522">
        <v>1551.33</v>
      </c>
      <c r="H511" s="522">
        <v>1094</v>
      </c>
      <c r="I511" s="522">
        <v>1064</v>
      </c>
      <c r="J511" s="522">
        <v>1400</v>
      </c>
      <c r="K511" s="381">
        <f>I511/J511-1</f>
        <v>-0.24</v>
      </c>
      <c r="L511" s="381">
        <f>I511/G511</f>
        <v>0.68586309811581</v>
      </c>
      <c r="M511" s="381">
        <f>I511/G511-1</f>
        <v>-0.31413690188419</v>
      </c>
      <c r="N511" s="530"/>
    </row>
    <row r="512" ht="14.25" spans="1:14">
      <c r="A512" s="520">
        <v>508</v>
      </c>
      <c r="B512" s="523">
        <v>2070103</v>
      </c>
      <c r="C512" s="344"/>
      <c r="D512" s="344"/>
      <c r="E512" s="344" t="s">
        <v>605</v>
      </c>
      <c r="F512" s="527" t="s">
        <v>169</v>
      </c>
      <c r="G512" s="522">
        <v>0</v>
      </c>
      <c r="H512" s="522">
        <v>0</v>
      </c>
      <c r="I512" s="522">
        <v>0</v>
      </c>
      <c r="J512" s="522">
        <v>0</v>
      </c>
      <c r="K512" s="381"/>
      <c r="L512" s="381"/>
      <c r="M512" s="381"/>
      <c r="N512" s="530"/>
    </row>
    <row r="513" ht="14.25" spans="1:14">
      <c r="A513" s="520">
        <v>509</v>
      </c>
      <c r="B513" s="523">
        <v>2070104</v>
      </c>
      <c r="C513" s="344"/>
      <c r="D513" s="344"/>
      <c r="E513" s="344" t="s">
        <v>605</v>
      </c>
      <c r="F513" s="527" t="s">
        <v>606</v>
      </c>
      <c r="G513" s="522">
        <v>50746.04</v>
      </c>
      <c r="H513" s="522">
        <v>60500</v>
      </c>
      <c r="I513" s="522">
        <v>60307</v>
      </c>
      <c r="J513" s="522">
        <v>21511</v>
      </c>
      <c r="K513" s="381">
        <f t="shared" ref="K513:K519" si="135">I513/J513-1</f>
        <v>1.80354237366929</v>
      </c>
      <c r="L513" s="381">
        <f>I513/G513</f>
        <v>1.18840800188547</v>
      </c>
      <c r="M513" s="381">
        <f t="shared" ref="M513:M519" si="136">I513/G513-1</f>
        <v>0.188408001885467</v>
      </c>
      <c r="N513" s="530"/>
    </row>
    <row r="514" spans="1:14">
      <c r="A514" s="520">
        <v>510</v>
      </c>
      <c r="B514" s="523">
        <v>2070105</v>
      </c>
      <c r="C514" s="344"/>
      <c r="D514" s="344"/>
      <c r="E514" s="344" t="s">
        <v>605</v>
      </c>
      <c r="F514" s="527" t="s">
        <v>607</v>
      </c>
      <c r="G514" s="522">
        <v>7791.17</v>
      </c>
      <c r="H514" s="522">
        <v>13120.544725</v>
      </c>
      <c r="I514" s="522">
        <v>11387</v>
      </c>
      <c r="J514" s="522">
        <v>6444</v>
      </c>
      <c r="K514" s="381">
        <f t="shared" si="135"/>
        <v>0.767070142768467</v>
      </c>
      <c r="L514" s="381">
        <f>I514/G514</f>
        <v>1.4615263176134</v>
      </c>
      <c r="M514" s="381">
        <f t="shared" si="136"/>
        <v>0.461526317613401</v>
      </c>
      <c r="N514" s="533"/>
    </row>
    <row r="515" spans="1:14">
      <c r="A515" s="520">
        <v>511</v>
      </c>
      <c r="B515" s="523">
        <v>2070106</v>
      </c>
      <c r="C515" s="344"/>
      <c r="D515" s="344"/>
      <c r="E515" s="344" t="s">
        <v>605</v>
      </c>
      <c r="F515" s="527" t="s">
        <v>608</v>
      </c>
      <c r="G515" s="522">
        <v>848.06</v>
      </c>
      <c r="H515" s="522">
        <v>5176.565346</v>
      </c>
      <c r="I515" s="522">
        <v>2500</v>
      </c>
      <c r="J515" s="522">
        <v>1557</v>
      </c>
      <c r="K515" s="381">
        <f t="shared" si="135"/>
        <v>0.605651894669236</v>
      </c>
      <c r="L515" s="381">
        <f>I515/G515</f>
        <v>2.94790462938943</v>
      </c>
      <c r="M515" s="381">
        <f t="shared" si="136"/>
        <v>1.94790462938943</v>
      </c>
      <c r="N515" s="533"/>
    </row>
    <row r="516" ht="14.25" spans="1:14">
      <c r="A516" s="520">
        <v>512</v>
      </c>
      <c r="B516" s="523">
        <v>2070107</v>
      </c>
      <c r="C516" s="344"/>
      <c r="D516" s="344"/>
      <c r="E516" s="344" t="s">
        <v>605</v>
      </c>
      <c r="F516" s="527" t="s">
        <v>609</v>
      </c>
      <c r="G516" s="522">
        <v>5817.05</v>
      </c>
      <c r="H516" s="522">
        <v>5971.375</v>
      </c>
      <c r="I516" s="522">
        <v>5949</v>
      </c>
      <c r="J516" s="522">
        <v>3974</v>
      </c>
      <c r="K516" s="381">
        <f t="shared" si="135"/>
        <v>0.496980372420735</v>
      </c>
      <c r="L516" s="381">
        <f>I516/G516</f>
        <v>1.02268331886437</v>
      </c>
      <c r="M516" s="381">
        <f t="shared" si="136"/>
        <v>0.0226833188643727</v>
      </c>
      <c r="N516" s="530"/>
    </row>
    <row r="517" ht="14.25" spans="1:14">
      <c r="A517" s="520">
        <v>513</v>
      </c>
      <c r="B517" s="523">
        <v>2070108</v>
      </c>
      <c r="C517" s="344"/>
      <c r="D517" s="344"/>
      <c r="E517" s="344" t="s">
        <v>605</v>
      </c>
      <c r="F517" s="527" t="s">
        <v>610</v>
      </c>
      <c r="G517" s="522">
        <v>4748.32</v>
      </c>
      <c r="H517" s="522">
        <v>896</v>
      </c>
      <c r="I517" s="522">
        <v>896</v>
      </c>
      <c r="J517" s="522">
        <v>13</v>
      </c>
      <c r="K517" s="381">
        <f t="shared" si="135"/>
        <v>67.9230769230769</v>
      </c>
      <c r="L517" s="381">
        <f>I517/G517</f>
        <v>0.188698318563197</v>
      </c>
      <c r="M517" s="381">
        <f t="shared" si="136"/>
        <v>-0.811301681436803</v>
      </c>
      <c r="N517" s="530"/>
    </row>
    <row r="518" ht="14.25" spans="1:14">
      <c r="A518" s="520">
        <v>514</v>
      </c>
      <c r="B518" s="523">
        <v>2070109</v>
      </c>
      <c r="C518" s="344"/>
      <c r="D518" s="344"/>
      <c r="E518" s="344" t="s">
        <v>605</v>
      </c>
      <c r="F518" s="527" t="s">
        <v>611</v>
      </c>
      <c r="G518" s="522">
        <v>3653.44</v>
      </c>
      <c r="H518" s="522">
        <v>4678.25</v>
      </c>
      <c r="I518" s="522">
        <v>4632</v>
      </c>
      <c r="J518" s="522">
        <v>3646</v>
      </c>
      <c r="K518" s="381">
        <f t="shared" si="135"/>
        <v>0.270433351618212</v>
      </c>
      <c r="L518" s="381">
        <f t="shared" ref="L518:L519" si="137">I518/G518</f>
        <v>1.2678461942717</v>
      </c>
      <c r="M518" s="381">
        <f t="shared" si="136"/>
        <v>0.2678461942717</v>
      </c>
      <c r="N518" s="530"/>
    </row>
    <row r="519" ht="14.25" spans="1:14">
      <c r="A519" s="520">
        <v>515</v>
      </c>
      <c r="B519" s="523">
        <v>2070110</v>
      </c>
      <c r="C519" s="344"/>
      <c r="D519" s="344"/>
      <c r="E519" s="344" t="s">
        <v>605</v>
      </c>
      <c r="F519" s="527" t="s">
        <v>612</v>
      </c>
      <c r="G519" s="522">
        <v>191.75</v>
      </c>
      <c r="H519" s="522">
        <v>67</v>
      </c>
      <c r="I519" s="522">
        <v>67</v>
      </c>
      <c r="J519" s="522">
        <v>202</v>
      </c>
      <c r="K519" s="381">
        <f t="shared" si="135"/>
        <v>-0.668316831683168</v>
      </c>
      <c r="L519" s="381">
        <f t="shared" si="137"/>
        <v>0.349413298565841</v>
      </c>
      <c r="M519" s="381">
        <f t="shared" si="136"/>
        <v>-0.650586701434159</v>
      </c>
      <c r="N519" s="530"/>
    </row>
    <row r="520" ht="14.25" spans="1:14">
      <c r="A520" s="520">
        <v>516</v>
      </c>
      <c r="B520" s="523">
        <v>2070111</v>
      </c>
      <c r="C520" s="344"/>
      <c r="D520" s="344"/>
      <c r="E520" s="344" t="s">
        <v>605</v>
      </c>
      <c r="F520" s="527" t="s">
        <v>613</v>
      </c>
      <c r="G520" s="522">
        <v>0</v>
      </c>
      <c r="H520" s="522">
        <v>0</v>
      </c>
      <c r="I520" s="522">
        <v>0</v>
      </c>
      <c r="J520" s="522">
        <v>0</v>
      </c>
      <c r="K520" s="381"/>
      <c r="L520" s="381"/>
      <c r="M520" s="381"/>
      <c r="N520" s="530"/>
    </row>
    <row r="521" ht="14.25" spans="1:14">
      <c r="A521" s="520">
        <v>517</v>
      </c>
      <c r="B521" s="523">
        <v>2070112</v>
      </c>
      <c r="C521" s="344"/>
      <c r="D521" s="344"/>
      <c r="E521" s="344" t="s">
        <v>605</v>
      </c>
      <c r="F521" s="527" t="s">
        <v>614</v>
      </c>
      <c r="G521" s="522">
        <v>663</v>
      </c>
      <c r="H521" s="522">
        <v>864</v>
      </c>
      <c r="I521" s="522">
        <v>864</v>
      </c>
      <c r="J521" s="522">
        <v>708</v>
      </c>
      <c r="K521" s="381">
        <f t="shared" ref="K521:K527" si="138">I521/J521-1</f>
        <v>0.220338983050848</v>
      </c>
      <c r="L521" s="381">
        <f>I521/G521</f>
        <v>1.30316742081448</v>
      </c>
      <c r="M521" s="381">
        <f t="shared" ref="M521:M525" si="139">I521/G521-1</f>
        <v>0.30316742081448</v>
      </c>
      <c r="N521" s="530"/>
    </row>
    <row r="522" ht="14.25" spans="1:14">
      <c r="A522" s="520">
        <v>518</v>
      </c>
      <c r="B522" s="523">
        <v>2070113</v>
      </c>
      <c r="C522" s="344"/>
      <c r="D522" s="344"/>
      <c r="E522" s="344" t="s">
        <v>605</v>
      </c>
      <c r="F522" s="527" t="s">
        <v>615</v>
      </c>
      <c r="G522" s="522">
        <v>4322.66</v>
      </c>
      <c r="H522" s="522">
        <v>3306</v>
      </c>
      <c r="I522" s="522">
        <v>3306</v>
      </c>
      <c r="J522" s="522">
        <v>3247</v>
      </c>
      <c r="K522" s="381">
        <f t="shared" si="138"/>
        <v>0.0181706190329536</v>
      </c>
      <c r="L522" s="381">
        <f>I522/G522</f>
        <v>0.764806855038333</v>
      </c>
      <c r="M522" s="381">
        <f t="shared" si="139"/>
        <v>-0.235193144961667</v>
      </c>
      <c r="N522" s="530"/>
    </row>
    <row r="523" ht="14.25" spans="1:14">
      <c r="A523" s="520">
        <v>519</v>
      </c>
      <c r="B523" s="523">
        <v>2070114</v>
      </c>
      <c r="C523" s="344"/>
      <c r="D523" s="344"/>
      <c r="E523" s="344" t="s">
        <v>605</v>
      </c>
      <c r="F523" s="527" t="s">
        <v>616</v>
      </c>
      <c r="G523" s="522">
        <v>1379</v>
      </c>
      <c r="H523" s="522">
        <v>1348</v>
      </c>
      <c r="I523" s="522">
        <v>1348</v>
      </c>
      <c r="J523" s="522">
        <v>1122</v>
      </c>
      <c r="K523" s="381">
        <f t="shared" si="138"/>
        <v>0.201426024955437</v>
      </c>
      <c r="L523" s="381">
        <f>I523/G523</f>
        <v>0.977519941986947</v>
      </c>
      <c r="M523" s="381">
        <f t="shared" si="139"/>
        <v>-0.022480058013053</v>
      </c>
      <c r="N523" s="530"/>
    </row>
    <row r="524" spans="1:14">
      <c r="A524" s="520">
        <v>520</v>
      </c>
      <c r="B524" s="523">
        <v>2070199</v>
      </c>
      <c r="C524" s="344"/>
      <c r="D524" s="344"/>
      <c r="E524" s="344" t="s">
        <v>605</v>
      </c>
      <c r="F524" s="527" t="s">
        <v>617</v>
      </c>
      <c r="G524" s="522">
        <v>34463.67</v>
      </c>
      <c r="H524" s="522">
        <v>35863.903508</v>
      </c>
      <c r="I524" s="522">
        <v>25782</v>
      </c>
      <c r="J524" s="522">
        <v>40832</v>
      </c>
      <c r="K524" s="381">
        <f t="shared" si="138"/>
        <v>-0.368583463949843</v>
      </c>
      <c r="L524" s="381">
        <f>I524/G524</f>
        <v>0.748092121355619</v>
      </c>
      <c r="M524" s="381">
        <f t="shared" si="139"/>
        <v>-0.251907878644381</v>
      </c>
      <c r="N524" s="533"/>
    </row>
    <row r="525" ht="24" spans="1:14">
      <c r="A525" s="520">
        <v>521</v>
      </c>
      <c r="B525" s="523">
        <v>20702</v>
      </c>
      <c r="C525" s="344"/>
      <c r="D525" s="344" t="s">
        <v>603</v>
      </c>
      <c r="E525" s="344"/>
      <c r="F525" s="526" t="s">
        <v>618</v>
      </c>
      <c r="G525" s="522">
        <v>16012.930225</v>
      </c>
      <c r="H525" s="522">
        <v>23957.745166</v>
      </c>
      <c r="I525" s="522">
        <f>SUM(I526:I532)</f>
        <v>22682</v>
      </c>
      <c r="J525" s="522">
        <v>19452</v>
      </c>
      <c r="K525" s="381">
        <f t="shared" si="138"/>
        <v>0.166049763520461</v>
      </c>
      <c r="L525" s="381">
        <f>I525/G525</f>
        <v>1.41648028694886</v>
      </c>
      <c r="M525" s="381">
        <f t="shared" si="139"/>
        <v>0.416480286948855</v>
      </c>
      <c r="N525" s="533" t="s">
        <v>619</v>
      </c>
    </row>
    <row r="526" ht="14.25" spans="1:14">
      <c r="A526" s="520">
        <v>522</v>
      </c>
      <c r="B526" s="523">
        <v>2070201</v>
      </c>
      <c r="C526" s="344"/>
      <c r="D526" s="344"/>
      <c r="E526" s="344" t="s">
        <v>620</v>
      </c>
      <c r="F526" s="527" t="s">
        <v>167</v>
      </c>
      <c r="G526" s="522">
        <v>0</v>
      </c>
      <c r="H526" s="522">
        <v>0</v>
      </c>
      <c r="I526" s="522">
        <v>0</v>
      </c>
      <c r="J526" s="522">
        <v>191</v>
      </c>
      <c r="K526" s="381">
        <f t="shared" si="138"/>
        <v>-1</v>
      </c>
      <c r="L526" s="381"/>
      <c r="M526" s="381"/>
      <c r="N526" s="530"/>
    </row>
    <row r="527" ht="14.25" spans="1:14">
      <c r="A527" s="520">
        <v>523</v>
      </c>
      <c r="B527" s="523">
        <v>2070202</v>
      </c>
      <c r="C527" s="344"/>
      <c r="D527" s="344"/>
      <c r="E527" s="344" t="s">
        <v>620</v>
      </c>
      <c r="F527" s="527" t="s">
        <v>168</v>
      </c>
      <c r="G527" s="522">
        <v>294.12</v>
      </c>
      <c r="H527" s="522">
        <v>262</v>
      </c>
      <c r="I527" s="522">
        <v>262</v>
      </c>
      <c r="J527" s="522">
        <v>61</v>
      </c>
      <c r="K527" s="381">
        <f t="shared" si="138"/>
        <v>3.29508196721311</v>
      </c>
      <c r="L527" s="381">
        <f>I527/G527</f>
        <v>0.890792873657011</v>
      </c>
      <c r="M527" s="381">
        <f t="shared" ref="M527" si="140">I527/G527-1</f>
        <v>-0.109207126342989</v>
      </c>
      <c r="N527" s="530"/>
    </row>
    <row r="528" ht="14.25" spans="1:14">
      <c r="A528" s="520">
        <v>524</v>
      </c>
      <c r="B528" s="523">
        <v>2070203</v>
      </c>
      <c r="C528" s="344"/>
      <c r="D528" s="344"/>
      <c r="E528" s="344" t="s">
        <v>620</v>
      </c>
      <c r="F528" s="527" t="s">
        <v>169</v>
      </c>
      <c r="G528" s="522">
        <v>0</v>
      </c>
      <c r="H528" s="522">
        <v>0</v>
      </c>
      <c r="I528" s="522">
        <v>0</v>
      </c>
      <c r="J528" s="522">
        <v>0</v>
      </c>
      <c r="K528" s="381"/>
      <c r="L528" s="381"/>
      <c r="M528" s="381"/>
      <c r="N528" s="530"/>
    </row>
    <row r="529" ht="14.25" spans="1:14">
      <c r="A529" s="520">
        <v>525</v>
      </c>
      <c r="B529" s="523">
        <v>2070204</v>
      </c>
      <c r="C529" s="344"/>
      <c r="D529" s="344"/>
      <c r="E529" s="344" t="s">
        <v>620</v>
      </c>
      <c r="F529" s="527" t="s">
        <v>621</v>
      </c>
      <c r="G529" s="522">
        <v>990.5</v>
      </c>
      <c r="H529" s="522">
        <v>589</v>
      </c>
      <c r="I529" s="522">
        <v>589</v>
      </c>
      <c r="J529" s="522">
        <v>171</v>
      </c>
      <c r="K529" s="381">
        <f t="shared" ref="K529:K530" si="141">I529/J529-1</f>
        <v>2.44444444444444</v>
      </c>
      <c r="L529" s="381">
        <f>I529/G529</f>
        <v>0.59464916708733</v>
      </c>
      <c r="M529" s="381">
        <f>I529/G529-1</f>
        <v>-0.40535083291267</v>
      </c>
      <c r="N529" s="530"/>
    </row>
    <row r="530" ht="14.25" spans="1:14">
      <c r="A530" s="520">
        <v>526</v>
      </c>
      <c r="B530" s="523">
        <v>2070205</v>
      </c>
      <c r="C530" s="344"/>
      <c r="D530" s="344"/>
      <c r="E530" s="344" t="s">
        <v>620</v>
      </c>
      <c r="F530" s="527" t="s">
        <v>622</v>
      </c>
      <c r="G530" s="522">
        <v>14197.240225</v>
      </c>
      <c r="H530" s="522">
        <v>22412.745166</v>
      </c>
      <c r="I530" s="522">
        <v>21137</v>
      </c>
      <c r="J530" s="522">
        <v>18351</v>
      </c>
      <c r="K530" s="381">
        <f t="shared" si="141"/>
        <v>0.151817339654515</v>
      </c>
      <c r="L530" s="381">
        <f>I530/G530</f>
        <v>1.48881047760111</v>
      </c>
      <c r="M530" s="381">
        <f>I530/G530-1</f>
        <v>0.488810477601114</v>
      </c>
      <c r="N530" s="530"/>
    </row>
    <row r="531" ht="14.25" spans="1:14">
      <c r="A531" s="520">
        <v>527</v>
      </c>
      <c r="B531" s="523">
        <v>2070206</v>
      </c>
      <c r="C531" s="344"/>
      <c r="D531" s="344"/>
      <c r="E531" s="344" t="s">
        <v>620</v>
      </c>
      <c r="F531" s="527" t="s">
        <v>623</v>
      </c>
      <c r="G531" s="522">
        <v>0</v>
      </c>
      <c r="H531" s="522">
        <v>0</v>
      </c>
      <c r="I531" s="522">
        <v>0</v>
      </c>
      <c r="J531" s="522">
        <v>0</v>
      </c>
      <c r="K531" s="381"/>
      <c r="L531" s="381"/>
      <c r="M531" s="381"/>
      <c r="N531" s="530"/>
    </row>
    <row r="532" ht="14.25" spans="1:14">
      <c r="A532" s="520">
        <v>528</v>
      </c>
      <c r="B532" s="523">
        <v>2070299</v>
      </c>
      <c r="C532" s="344"/>
      <c r="D532" s="344"/>
      <c r="E532" s="344" t="s">
        <v>620</v>
      </c>
      <c r="F532" s="527" t="s">
        <v>624</v>
      </c>
      <c r="G532" s="522">
        <v>531.07</v>
      </c>
      <c r="H532" s="522">
        <v>694</v>
      </c>
      <c r="I532" s="522">
        <v>694</v>
      </c>
      <c r="J532" s="522">
        <v>678</v>
      </c>
      <c r="K532" s="381">
        <f>I532/J532-1</f>
        <v>0.0235988200589972</v>
      </c>
      <c r="L532" s="381">
        <f>I532/G532</f>
        <v>1.30679571431261</v>
      </c>
      <c r="M532" s="381">
        <f t="shared" ref="M532:M533" si="142">I532/G532-1</f>
        <v>0.306795714312614</v>
      </c>
      <c r="N532" s="530"/>
    </row>
    <row r="533" ht="60" spans="1:14">
      <c r="A533" s="520">
        <v>529</v>
      </c>
      <c r="B533" s="523">
        <v>20703</v>
      </c>
      <c r="C533" s="344"/>
      <c r="D533" s="344" t="s">
        <v>603</v>
      </c>
      <c r="E533" s="344"/>
      <c r="F533" s="526" t="s">
        <v>625</v>
      </c>
      <c r="G533" s="522">
        <v>34797.46</v>
      </c>
      <c r="H533" s="522">
        <v>47977.267444</v>
      </c>
      <c r="I533" s="522">
        <f>SUM(I534:I543)</f>
        <v>46042</v>
      </c>
      <c r="J533" s="522">
        <v>20356</v>
      </c>
      <c r="K533" s="381">
        <f>I533/J533-1</f>
        <v>1.2618392611515</v>
      </c>
      <c r="L533" s="381">
        <f>I533/G533</f>
        <v>1.3231425512092</v>
      </c>
      <c r="M533" s="381">
        <f t="shared" si="142"/>
        <v>0.323142551209197</v>
      </c>
      <c r="N533" s="533" t="s">
        <v>626</v>
      </c>
    </row>
    <row r="534" ht="14.25" spans="1:14">
      <c r="A534" s="520">
        <v>530</v>
      </c>
      <c r="B534" s="523">
        <v>2070301</v>
      </c>
      <c r="C534" s="344"/>
      <c r="D534" s="344"/>
      <c r="E534" s="344" t="s">
        <v>627</v>
      </c>
      <c r="F534" s="527" t="s">
        <v>167</v>
      </c>
      <c r="G534" s="522">
        <v>0</v>
      </c>
      <c r="H534" s="522">
        <v>0</v>
      </c>
      <c r="I534" s="522">
        <v>0</v>
      </c>
      <c r="J534" s="522">
        <v>0</v>
      </c>
      <c r="K534" s="381"/>
      <c r="L534" s="381"/>
      <c r="M534" s="381"/>
      <c r="N534" s="530"/>
    </row>
    <row r="535" ht="14.25" spans="1:14">
      <c r="A535" s="520">
        <v>531</v>
      </c>
      <c r="B535" s="523">
        <v>2070302</v>
      </c>
      <c r="C535" s="344"/>
      <c r="D535" s="344"/>
      <c r="E535" s="344" t="s">
        <v>627</v>
      </c>
      <c r="F535" s="527" t="s">
        <v>168</v>
      </c>
      <c r="G535" s="522">
        <v>0</v>
      </c>
      <c r="H535" s="522">
        <v>0</v>
      </c>
      <c r="I535" s="522">
        <v>0</v>
      </c>
      <c r="J535" s="522">
        <v>0</v>
      </c>
      <c r="K535" s="381"/>
      <c r="L535" s="381"/>
      <c r="M535" s="381"/>
      <c r="N535" s="530"/>
    </row>
    <row r="536" ht="14.25" spans="1:14">
      <c r="A536" s="520">
        <v>532</v>
      </c>
      <c r="B536" s="523">
        <v>2070303</v>
      </c>
      <c r="C536" s="344"/>
      <c r="D536" s="344"/>
      <c r="E536" s="344" t="s">
        <v>627</v>
      </c>
      <c r="F536" s="527" t="s">
        <v>169</v>
      </c>
      <c r="G536" s="522">
        <v>0</v>
      </c>
      <c r="H536" s="522">
        <v>0</v>
      </c>
      <c r="I536" s="522">
        <v>0</v>
      </c>
      <c r="J536" s="522">
        <v>0</v>
      </c>
      <c r="K536" s="381"/>
      <c r="L536" s="381"/>
      <c r="M536" s="381"/>
      <c r="N536" s="530"/>
    </row>
    <row r="537" ht="14.25" spans="1:14">
      <c r="A537" s="520">
        <v>533</v>
      </c>
      <c r="B537" s="523">
        <v>2070304</v>
      </c>
      <c r="C537" s="344"/>
      <c r="D537" s="344"/>
      <c r="E537" s="344" t="s">
        <v>627</v>
      </c>
      <c r="F537" s="527" t="s">
        <v>628</v>
      </c>
      <c r="G537" s="522">
        <v>11043.66</v>
      </c>
      <c r="H537" s="522">
        <v>11624.468292</v>
      </c>
      <c r="I537" s="522">
        <v>11401</v>
      </c>
      <c r="J537" s="522">
        <v>11175</v>
      </c>
      <c r="K537" s="381">
        <f t="shared" ref="K537:K541" si="143">I537/J537-1</f>
        <v>0.0202237136465324</v>
      </c>
      <c r="L537" s="381">
        <f>I537/G537</f>
        <v>1.03235702656547</v>
      </c>
      <c r="M537" s="381">
        <f>I537/G537-1</f>
        <v>0.0323570265654682</v>
      </c>
      <c r="N537" s="530"/>
    </row>
    <row r="538" ht="14.25" spans="1:14">
      <c r="A538" s="520">
        <v>534</v>
      </c>
      <c r="B538" s="523">
        <v>2070305</v>
      </c>
      <c r="C538" s="344"/>
      <c r="D538" s="344"/>
      <c r="E538" s="344" t="s">
        <v>627</v>
      </c>
      <c r="F538" s="527" t="s">
        <v>629</v>
      </c>
      <c r="G538" s="522">
        <v>288</v>
      </c>
      <c r="H538" s="522">
        <v>257</v>
      </c>
      <c r="I538" s="522">
        <v>257</v>
      </c>
      <c r="J538" s="522">
        <v>919</v>
      </c>
      <c r="K538" s="381">
        <f t="shared" si="143"/>
        <v>-0.720348204570185</v>
      </c>
      <c r="L538" s="381">
        <f>I538/G538</f>
        <v>0.892361111111111</v>
      </c>
      <c r="M538" s="381">
        <f>I538/G538-1</f>
        <v>-0.107638888888889</v>
      </c>
      <c r="N538" s="530"/>
    </row>
    <row r="539" ht="14.25" spans="1:14">
      <c r="A539" s="520">
        <v>535</v>
      </c>
      <c r="B539" s="523">
        <v>2070306</v>
      </c>
      <c r="C539" s="344"/>
      <c r="D539" s="344"/>
      <c r="E539" s="344" t="s">
        <v>627</v>
      </c>
      <c r="F539" s="527" t="s">
        <v>630</v>
      </c>
      <c r="G539" s="522">
        <v>481.7</v>
      </c>
      <c r="H539" s="522">
        <v>394</v>
      </c>
      <c r="I539" s="522">
        <v>394</v>
      </c>
      <c r="J539" s="522">
        <v>832</v>
      </c>
      <c r="K539" s="381">
        <f t="shared" si="143"/>
        <v>-0.526442307692308</v>
      </c>
      <c r="L539" s="381">
        <f>I539/G539</f>
        <v>0.81793647498443</v>
      </c>
      <c r="M539" s="381">
        <f>I539/G539-1</f>
        <v>-0.18206352501557</v>
      </c>
      <c r="N539" s="530"/>
    </row>
    <row r="540" ht="14.25" spans="1:14">
      <c r="A540" s="520">
        <v>536</v>
      </c>
      <c r="B540" s="523">
        <v>2070307</v>
      </c>
      <c r="C540" s="344"/>
      <c r="D540" s="344"/>
      <c r="E540" s="344" t="s">
        <v>627</v>
      </c>
      <c r="F540" s="527" t="s">
        <v>631</v>
      </c>
      <c r="G540" s="522">
        <v>638.69</v>
      </c>
      <c r="H540" s="522">
        <v>3513.857442</v>
      </c>
      <c r="I540" s="522">
        <v>2555</v>
      </c>
      <c r="J540" s="522">
        <v>838</v>
      </c>
      <c r="K540" s="381">
        <f t="shared" si="143"/>
        <v>2.04892601431981</v>
      </c>
      <c r="L540" s="381">
        <f>I540/G540</f>
        <v>4.00037576915248</v>
      </c>
      <c r="M540" s="381">
        <f>I540/G540-1</f>
        <v>3.00037576915248</v>
      </c>
      <c r="N540" s="530"/>
    </row>
    <row r="541" ht="14.25" spans="1:14">
      <c r="A541" s="520">
        <v>537</v>
      </c>
      <c r="B541" s="523">
        <v>2070308</v>
      </c>
      <c r="C541" s="344"/>
      <c r="D541" s="344"/>
      <c r="E541" s="344" t="s">
        <v>627</v>
      </c>
      <c r="F541" s="527" t="s">
        <v>632</v>
      </c>
      <c r="G541" s="522">
        <v>47</v>
      </c>
      <c r="H541" s="522">
        <v>1794</v>
      </c>
      <c r="I541" s="522">
        <v>1442</v>
      </c>
      <c r="J541" s="522">
        <v>51</v>
      </c>
      <c r="K541" s="381">
        <f t="shared" si="143"/>
        <v>27.2745098039216</v>
      </c>
      <c r="L541" s="381">
        <f>I541/G541</f>
        <v>30.6808510638298</v>
      </c>
      <c r="M541" s="381">
        <f>I541/G541-1</f>
        <v>29.6808510638298</v>
      </c>
      <c r="N541" s="530"/>
    </row>
    <row r="542" ht="14.25" spans="1:14">
      <c r="A542" s="520">
        <v>538</v>
      </c>
      <c r="B542" s="523">
        <v>2070309</v>
      </c>
      <c r="C542" s="344"/>
      <c r="D542" s="344"/>
      <c r="E542" s="344" t="s">
        <v>627</v>
      </c>
      <c r="F542" s="527" t="s">
        <v>633</v>
      </c>
      <c r="G542" s="522">
        <v>0</v>
      </c>
      <c r="H542" s="522">
        <v>0</v>
      </c>
      <c r="I542" s="522">
        <v>0</v>
      </c>
      <c r="J542" s="522">
        <v>0</v>
      </c>
      <c r="K542" s="381"/>
      <c r="L542" s="381"/>
      <c r="M542" s="381"/>
      <c r="N542" s="530"/>
    </row>
    <row r="543" ht="14.25" spans="1:14">
      <c r="A543" s="520">
        <v>539</v>
      </c>
      <c r="B543" s="523">
        <v>2070399</v>
      </c>
      <c r="C543" s="344"/>
      <c r="D543" s="344"/>
      <c r="E543" s="344" t="s">
        <v>627</v>
      </c>
      <c r="F543" s="527" t="s">
        <v>634</v>
      </c>
      <c r="G543" s="522">
        <v>22298.41</v>
      </c>
      <c r="H543" s="522">
        <v>30393.94171</v>
      </c>
      <c r="I543" s="522">
        <v>29993</v>
      </c>
      <c r="J543" s="522">
        <v>6541</v>
      </c>
      <c r="K543" s="381">
        <f>I543/J543-1</f>
        <v>3.58538449778321</v>
      </c>
      <c r="L543" s="381">
        <f>I543/G543</f>
        <v>1.34507348281783</v>
      </c>
      <c r="M543" s="381">
        <f>I543/G543-1</f>
        <v>0.345073482817833</v>
      </c>
      <c r="N543" s="530"/>
    </row>
    <row r="544" ht="14.25" spans="1:14">
      <c r="A544" s="520">
        <v>540</v>
      </c>
      <c r="B544" s="523">
        <v>20706</v>
      </c>
      <c r="C544" s="344"/>
      <c r="D544" s="344" t="s">
        <v>603</v>
      </c>
      <c r="E544" s="344"/>
      <c r="F544" s="537" t="s">
        <v>635</v>
      </c>
      <c r="G544" s="522">
        <v>0</v>
      </c>
      <c r="H544" s="522">
        <v>0</v>
      </c>
      <c r="I544" s="522">
        <f>SUM(I545:I552)</f>
        <v>0</v>
      </c>
      <c r="J544" s="522">
        <v>452</v>
      </c>
      <c r="K544" s="381">
        <f>I544/J544-1</f>
        <v>-1</v>
      </c>
      <c r="L544" s="381"/>
      <c r="M544" s="381"/>
      <c r="N544" s="530"/>
    </row>
    <row r="545" ht="14.25" spans="1:14">
      <c r="A545" s="520">
        <v>541</v>
      </c>
      <c r="B545" s="523">
        <v>2070601</v>
      </c>
      <c r="C545" s="344"/>
      <c r="D545" s="344"/>
      <c r="E545" s="344" t="s">
        <v>636</v>
      </c>
      <c r="F545" s="538" t="s">
        <v>167</v>
      </c>
      <c r="G545" s="522">
        <v>0</v>
      </c>
      <c r="H545" s="522">
        <v>0</v>
      </c>
      <c r="I545" s="522">
        <v>0</v>
      </c>
      <c r="J545" s="522">
        <v>0</v>
      </c>
      <c r="K545" s="381"/>
      <c r="L545" s="381"/>
      <c r="M545" s="381"/>
      <c r="N545" s="530"/>
    </row>
    <row r="546" ht="14.25" spans="1:14">
      <c r="A546" s="520">
        <v>542</v>
      </c>
      <c r="B546" s="523">
        <v>2070602</v>
      </c>
      <c r="C546" s="344"/>
      <c r="D546" s="344"/>
      <c r="E546" s="344" t="s">
        <v>636</v>
      </c>
      <c r="F546" s="538" t="s">
        <v>168</v>
      </c>
      <c r="G546" s="522">
        <v>0</v>
      </c>
      <c r="H546" s="522">
        <v>0</v>
      </c>
      <c r="I546" s="522">
        <v>0</v>
      </c>
      <c r="J546" s="522">
        <v>0</v>
      </c>
      <c r="K546" s="381"/>
      <c r="L546" s="381"/>
      <c r="M546" s="381"/>
      <c r="N546" s="530"/>
    </row>
    <row r="547" ht="14.25" spans="1:14">
      <c r="A547" s="520">
        <v>543</v>
      </c>
      <c r="B547" s="523">
        <v>2070603</v>
      </c>
      <c r="C547" s="344"/>
      <c r="D547" s="344"/>
      <c r="E547" s="344" t="s">
        <v>636</v>
      </c>
      <c r="F547" s="538" t="s">
        <v>169</v>
      </c>
      <c r="G547" s="522">
        <v>0</v>
      </c>
      <c r="H547" s="522">
        <v>0</v>
      </c>
      <c r="I547" s="522">
        <v>0</v>
      </c>
      <c r="J547" s="522">
        <v>0</v>
      </c>
      <c r="K547" s="381"/>
      <c r="L547" s="381"/>
      <c r="M547" s="381"/>
      <c r="N547" s="530"/>
    </row>
    <row r="548" ht="14.25" spans="1:14">
      <c r="A548" s="520">
        <v>544</v>
      </c>
      <c r="B548" s="523">
        <v>2070604</v>
      </c>
      <c r="C548" s="344"/>
      <c r="D548" s="344"/>
      <c r="E548" s="344" t="s">
        <v>636</v>
      </c>
      <c r="F548" s="538" t="s">
        <v>637</v>
      </c>
      <c r="G548" s="522">
        <v>0</v>
      </c>
      <c r="H548" s="522">
        <v>0</v>
      </c>
      <c r="I548" s="522">
        <v>0</v>
      </c>
      <c r="J548" s="522">
        <v>0</v>
      </c>
      <c r="K548" s="381"/>
      <c r="L548" s="381"/>
      <c r="M548" s="381"/>
      <c r="N548" s="530"/>
    </row>
    <row r="549" ht="14.25" spans="1:14">
      <c r="A549" s="520">
        <v>545</v>
      </c>
      <c r="B549" s="523">
        <v>2070605</v>
      </c>
      <c r="C549" s="344"/>
      <c r="D549" s="344"/>
      <c r="E549" s="344" t="s">
        <v>636</v>
      </c>
      <c r="F549" s="538" t="s">
        <v>638</v>
      </c>
      <c r="G549" s="522">
        <v>0</v>
      </c>
      <c r="H549" s="522">
        <v>0</v>
      </c>
      <c r="I549" s="522">
        <v>0</v>
      </c>
      <c r="J549" s="522">
        <v>0</v>
      </c>
      <c r="K549" s="381"/>
      <c r="L549" s="381"/>
      <c r="M549" s="381"/>
      <c r="N549" s="530"/>
    </row>
    <row r="550" ht="14.25" spans="1:14">
      <c r="A550" s="520">
        <v>546</v>
      </c>
      <c r="B550" s="523">
        <v>2070606</v>
      </c>
      <c r="C550" s="344"/>
      <c r="D550" s="344"/>
      <c r="E550" s="344" t="s">
        <v>636</v>
      </c>
      <c r="F550" s="538" t="s">
        <v>639</v>
      </c>
      <c r="G550" s="522">
        <v>0</v>
      </c>
      <c r="H550" s="522">
        <v>0</v>
      </c>
      <c r="I550" s="522">
        <v>0</v>
      </c>
      <c r="J550" s="522">
        <v>0</v>
      </c>
      <c r="K550" s="381"/>
      <c r="L550" s="381"/>
      <c r="M550" s="381"/>
      <c r="N550" s="530"/>
    </row>
    <row r="551" ht="14.25" spans="1:14">
      <c r="A551" s="520">
        <v>547</v>
      </c>
      <c r="B551" s="523">
        <v>2070607</v>
      </c>
      <c r="C551" s="344"/>
      <c r="D551" s="344"/>
      <c r="E551" s="344" t="s">
        <v>636</v>
      </c>
      <c r="F551" s="538" t="s">
        <v>640</v>
      </c>
      <c r="G551" s="522">
        <v>0</v>
      </c>
      <c r="H551" s="522">
        <v>0</v>
      </c>
      <c r="I551" s="522">
        <v>0</v>
      </c>
      <c r="J551" s="522">
        <v>0</v>
      </c>
      <c r="K551" s="381"/>
      <c r="L551" s="381"/>
      <c r="M551" s="381"/>
      <c r="N551" s="530"/>
    </row>
    <row r="552" ht="14.25" spans="1:14">
      <c r="A552" s="520">
        <v>548</v>
      </c>
      <c r="B552" s="523">
        <v>2070699</v>
      </c>
      <c r="C552" s="344"/>
      <c r="D552" s="344"/>
      <c r="E552" s="344" t="s">
        <v>636</v>
      </c>
      <c r="F552" s="538" t="s">
        <v>641</v>
      </c>
      <c r="G552" s="522">
        <v>0</v>
      </c>
      <c r="H552" s="522">
        <v>0</v>
      </c>
      <c r="I552" s="522">
        <v>0</v>
      </c>
      <c r="J552" s="522">
        <v>452</v>
      </c>
      <c r="K552" s="381">
        <f t="shared" ref="K552:K553" si="144">I552/J552-1</f>
        <v>-1</v>
      </c>
      <c r="L552" s="381"/>
      <c r="M552" s="381"/>
      <c r="N552" s="530"/>
    </row>
    <row r="553" ht="24" spans="1:14">
      <c r="A553" s="520">
        <v>549</v>
      </c>
      <c r="B553" s="523">
        <v>20708</v>
      </c>
      <c r="C553" s="344"/>
      <c r="D553" s="344" t="s">
        <v>603</v>
      </c>
      <c r="E553" s="344"/>
      <c r="F553" s="537" t="s">
        <v>642</v>
      </c>
      <c r="G553" s="522">
        <v>19514.34</v>
      </c>
      <c r="H553" s="522">
        <v>5591.683483</v>
      </c>
      <c r="I553" s="522">
        <f>SUM(I554:I560)</f>
        <v>5531</v>
      </c>
      <c r="J553" s="522">
        <v>16374</v>
      </c>
      <c r="K553" s="381">
        <f t="shared" si="144"/>
        <v>-0.662208379137657</v>
      </c>
      <c r="L553" s="381">
        <f>I553/G553</f>
        <v>0.283432593672141</v>
      </c>
      <c r="M553" s="381">
        <f>I553/G553-1</f>
        <v>-0.716567406327859</v>
      </c>
      <c r="N553" s="533" t="s">
        <v>643</v>
      </c>
    </row>
    <row r="554" ht="14.25" spans="1:14">
      <c r="A554" s="520">
        <v>550</v>
      </c>
      <c r="B554" s="523">
        <v>2070801</v>
      </c>
      <c r="C554" s="344"/>
      <c r="D554" s="344"/>
      <c r="E554" s="344" t="s">
        <v>644</v>
      </c>
      <c r="F554" s="538" t="s">
        <v>167</v>
      </c>
      <c r="G554" s="522">
        <v>0</v>
      </c>
      <c r="H554" s="522">
        <v>0</v>
      </c>
      <c r="I554" s="522">
        <v>0</v>
      </c>
      <c r="J554" s="522">
        <v>0</v>
      </c>
      <c r="K554" s="381"/>
      <c r="L554" s="381"/>
      <c r="M554" s="381"/>
      <c r="N554" s="530"/>
    </row>
    <row r="555" ht="14.25" spans="1:14">
      <c r="A555" s="520">
        <v>551</v>
      </c>
      <c r="B555" s="523">
        <v>2070802</v>
      </c>
      <c r="C555" s="344"/>
      <c r="D555" s="344"/>
      <c r="E555" s="344" t="s">
        <v>644</v>
      </c>
      <c r="F555" s="538" t="s">
        <v>168</v>
      </c>
      <c r="G555" s="522">
        <v>0</v>
      </c>
      <c r="H555" s="522">
        <v>0</v>
      </c>
      <c r="I555" s="522">
        <v>0</v>
      </c>
      <c r="J555" s="522">
        <v>0</v>
      </c>
      <c r="K555" s="381"/>
      <c r="L555" s="381"/>
      <c r="M555" s="381"/>
      <c r="N555" s="530"/>
    </row>
    <row r="556" ht="14.25" spans="1:14">
      <c r="A556" s="520">
        <v>552</v>
      </c>
      <c r="B556" s="523">
        <v>2070803</v>
      </c>
      <c r="C556" s="344"/>
      <c r="D556" s="344"/>
      <c r="E556" s="344" t="s">
        <v>644</v>
      </c>
      <c r="F556" s="538" t="s">
        <v>169</v>
      </c>
      <c r="G556" s="522">
        <v>0</v>
      </c>
      <c r="H556" s="522">
        <v>0</v>
      </c>
      <c r="I556" s="522">
        <v>0</v>
      </c>
      <c r="J556" s="522">
        <v>0</v>
      </c>
      <c r="K556" s="381"/>
      <c r="L556" s="381"/>
      <c r="M556" s="381"/>
      <c r="N556" s="530"/>
    </row>
    <row r="557" ht="14.25" spans="1:14">
      <c r="A557" s="520">
        <v>553</v>
      </c>
      <c r="B557" s="523">
        <v>2070804</v>
      </c>
      <c r="C557" s="344"/>
      <c r="D557" s="344"/>
      <c r="E557" s="344" t="s">
        <v>644</v>
      </c>
      <c r="F557" s="538" t="s">
        <v>645</v>
      </c>
      <c r="G557" s="522">
        <v>0</v>
      </c>
      <c r="H557" s="522">
        <v>0</v>
      </c>
      <c r="I557" s="522">
        <v>2576</v>
      </c>
      <c r="J557" s="522">
        <v>3263</v>
      </c>
      <c r="K557" s="381">
        <f>I557/J557-1</f>
        <v>-0.210542445602207</v>
      </c>
      <c r="L557" s="381"/>
      <c r="M557" s="381"/>
      <c r="N557" s="530"/>
    </row>
    <row r="558" ht="14.25" spans="1:14">
      <c r="A558" s="520">
        <v>554</v>
      </c>
      <c r="B558" s="523">
        <v>2070805</v>
      </c>
      <c r="C558" s="344"/>
      <c r="D558" s="344"/>
      <c r="E558" s="344" t="s">
        <v>644</v>
      </c>
      <c r="F558" s="538" t="s">
        <v>646</v>
      </c>
      <c r="G558" s="522">
        <v>3301.93</v>
      </c>
      <c r="H558" s="522">
        <v>2597.483443</v>
      </c>
      <c r="I558" s="522">
        <v>0</v>
      </c>
      <c r="J558" s="522">
        <v>0</v>
      </c>
      <c r="K558" s="381"/>
      <c r="L558" s="381">
        <f t="shared" ref="L558:L567" si="145">I558/G558</f>
        <v>0</v>
      </c>
      <c r="M558" s="381">
        <f t="shared" ref="M558:M567" si="146">I558/G558-1</f>
        <v>-1</v>
      </c>
      <c r="N558" s="530"/>
    </row>
    <row r="559" ht="14.25" spans="1:14">
      <c r="A559" s="520">
        <v>555</v>
      </c>
      <c r="B559" s="523">
        <v>2070806</v>
      </c>
      <c r="C559" s="344"/>
      <c r="D559" s="344"/>
      <c r="E559" s="344" t="s">
        <v>644</v>
      </c>
      <c r="F559" s="538" t="s">
        <v>647</v>
      </c>
      <c r="G559" s="522">
        <v>13000</v>
      </c>
      <c r="H559" s="522">
        <v>39.2</v>
      </c>
      <c r="I559" s="522">
        <v>0</v>
      </c>
      <c r="J559" s="522"/>
      <c r="K559" s="381"/>
      <c r="L559" s="381">
        <f t="shared" si="145"/>
        <v>0</v>
      </c>
      <c r="M559" s="381">
        <f t="shared" si="146"/>
        <v>-1</v>
      </c>
      <c r="N559" s="530"/>
    </row>
    <row r="560" ht="14.25" spans="1:14">
      <c r="A560" s="520">
        <v>556</v>
      </c>
      <c r="B560" s="523">
        <v>2070899</v>
      </c>
      <c r="C560" s="344"/>
      <c r="D560" s="344"/>
      <c r="E560" s="344" t="s">
        <v>644</v>
      </c>
      <c r="F560" s="538" t="s">
        <v>648</v>
      </c>
      <c r="G560" s="522">
        <v>3212.41</v>
      </c>
      <c r="H560" s="522">
        <v>2955.00004</v>
      </c>
      <c r="I560" s="522">
        <v>2955</v>
      </c>
      <c r="J560" s="522">
        <v>13111</v>
      </c>
      <c r="K560" s="381">
        <f t="shared" ref="K560:K568" si="147">I560/J560-1</f>
        <v>-0.774616734040119</v>
      </c>
      <c r="L560" s="381">
        <f t="shared" si="145"/>
        <v>0.919870128657301</v>
      </c>
      <c r="M560" s="381">
        <f t="shared" si="146"/>
        <v>-0.080129871342699</v>
      </c>
      <c r="N560" s="530"/>
    </row>
    <row r="561" ht="48" spans="1:14">
      <c r="A561" s="520">
        <v>557</v>
      </c>
      <c r="B561" s="523">
        <v>20799</v>
      </c>
      <c r="C561" s="344"/>
      <c r="D561" s="344" t="s">
        <v>603</v>
      </c>
      <c r="E561" s="344"/>
      <c r="F561" s="526" t="s">
        <v>649</v>
      </c>
      <c r="G561" s="522">
        <v>158541.69</v>
      </c>
      <c r="H561" s="522">
        <v>422176.54756</v>
      </c>
      <c r="I561" s="522">
        <f>SUM(I562:I564)</f>
        <v>420256</v>
      </c>
      <c r="J561" s="522">
        <v>126663</v>
      </c>
      <c r="K561" s="381">
        <f t="shared" si="147"/>
        <v>2.31790657097969</v>
      </c>
      <c r="L561" s="381">
        <f t="shared" si="145"/>
        <v>2.65076018806158</v>
      </c>
      <c r="M561" s="381">
        <f t="shared" si="146"/>
        <v>1.65076018806158</v>
      </c>
      <c r="N561" s="533" t="s">
        <v>602</v>
      </c>
    </row>
    <row r="562" ht="14.25" spans="1:14">
      <c r="A562" s="520">
        <v>558</v>
      </c>
      <c r="B562" s="523">
        <v>2079902</v>
      </c>
      <c r="C562" s="344"/>
      <c r="D562" s="344"/>
      <c r="E562" s="344" t="s">
        <v>650</v>
      </c>
      <c r="F562" s="527" t="s">
        <v>651</v>
      </c>
      <c r="G562" s="522">
        <v>66222.94</v>
      </c>
      <c r="H562" s="522">
        <v>56024.54756</v>
      </c>
      <c r="I562" s="522">
        <v>55104</v>
      </c>
      <c r="J562" s="522">
        <v>53191</v>
      </c>
      <c r="K562" s="381">
        <f t="shared" si="147"/>
        <v>0.035964730875524</v>
      </c>
      <c r="L562" s="381">
        <f t="shared" si="145"/>
        <v>0.832098363497604</v>
      </c>
      <c r="M562" s="381">
        <f t="shared" si="146"/>
        <v>-0.167901636502396</v>
      </c>
      <c r="N562" s="530"/>
    </row>
    <row r="563" ht="14.25" spans="1:14">
      <c r="A563" s="520">
        <v>559</v>
      </c>
      <c r="B563" s="523">
        <v>2079903</v>
      </c>
      <c r="C563" s="344"/>
      <c r="D563" s="344"/>
      <c r="E563" s="344" t="s">
        <v>650</v>
      </c>
      <c r="F563" s="527" t="s">
        <v>652</v>
      </c>
      <c r="G563" s="522">
        <v>24655.2</v>
      </c>
      <c r="H563" s="522">
        <v>19112</v>
      </c>
      <c r="I563" s="522">
        <v>19112</v>
      </c>
      <c r="J563" s="522">
        <v>18505</v>
      </c>
      <c r="K563" s="381">
        <f t="shared" si="147"/>
        <v>0.0328019454201567</v>
      </c>
      <c r="L563" s="381">
        <f t="shared" si="145"/>
        <v>0.775171160647652</v>
      </c>
      <c r="M563" s="381">
        <f t="shared" si="146"/>
        <v>-0.224828839352348</v>
      </c>
      <c r="N563" s="530"/>
    </row>
    <row r="564" ht="24" spans="1:14">
      <c r="A564" s="520">
        <v>560</v>
      </c>
      <c r="B564" s="523">
        <v>2079999</v>
      </c>
      <c r="C564" s="344"/>
      <c r="D564" s="344"/>
      <c r="E564" s="344" t="s">
        <v>650</v>
      </c>
      <c r="F564" s="527" t="s">
        <v>653</v>
      </c>
      <c r="G564" s="522">
        <v>67663.55</v>
      </c>
      <c r="H564" s="522">
        <v>347040</v>
      </c>
      <c r="I564" s="522">
        <v>346040</v>
      </c>
      <c r="J564" s="522">
        <v>54967</v>
      </c>
      <c r="K564" s="381">
        <f t="shared" si="147"/>
        <v>5.29541361180345</v>
      </c>
      <c r="L564" s="381">
        <f t="shared" si="145"/>
        <v>5.11412717777888</v>
      </c>
      <c r="M564" s="381">
        <f t="shared" si="146"/>
        <v>4.11412717777888</v>
      </c>
      <c r="N564" s="533"/>
    </row>
    <row r="565" ht="60" spans="1:14">
      <c r="A565" s="520">
        <v>561</v>
      </c>
      <c r="B565" s="523">
        <v>208</v>
      </c>
      <c r="C565" s="344"/>
      <c r="D565" s="344"/>
      <c r="E565" s="344"/>
      <c r="F565" s="524" t="s">
        <v>654</v>
      </c>
      <c r="G565" s="525">
        <v>597665.028734</v>
      </c>
      <c r="H565" s="525">
        <v>169680.7086</v>
      </c>
      <c r="I565" s="525">
        <f>SUM(I566,I580,I588,I590,I598,I602,I612,I620,I627,I635,I644,I649,I652,I655,I658,I661,I664,I668,I673,I681,I684)</f>
        <v>152039</v>
      </c>
      <c r="J565" s="525">
        <f>SUM(J566,J580,J588,J590,J598,J602,J612,J620,J627,J635,J644,J649,J652,J655,J658,J661,J664,J668,J673,J681,J684)</f>
        <v>567739</v>
      </c>
      <c r="K565" s="531">
        <f t="shared" si="147"/>
        <v>-0.732202649456881</v>
      </c>
      <c r="L565" s="531">
        <f t="shared" si="145"/>
        <v>0.254388315679195</v>
      </c>
      <c r="M565" s="531">
        <f t="shared" si="146"/>
        <v>-0.745611684320805</v>
      </c>
      <c r="N565" s="536" t="s">
        <v>655</v>
      </c>
    </row>
    <row r="566" ht="24" spans="1:14">
      <c r="A566" s="520">
        <v>562</v>
      </c>
      <c r="B566" s="523">
        <v>20801</v>
      </c>
      <c r="C566" s="344"/>
      <c r="D566" s="344" t="s">
        <v>656</v>
      </c>
      <c r="E566" s="344"/>
      <c r="F566" s="526" t="s">
        <v>657</v>
      </c>
      <c r="G566" s="522">
        <v>76403.28</v>
      </c>
      <c r="H566" s="522">
        <v>83522.708167</v>
      </c>
      <c r="I566" s="522">
        <f>SUM(I567:I579)</f>
        <v>78045</v>
      </c>
      <c r="J566" s="522">
        <v>88248</v>
      </c>
      <c r="K566" s="381">
        <f t="shared" si="147"/>
        <v>-0.115617351101441</v>
      </c>
      <c r="L566" s="381">
        <f t="shared" si="145"/>
        <v>1.02148755917285</v>
      </c>
      <c r="M566" s="381">
        <f t="shared" si="146"/>
        <v>0.0214875591728523</v>
      </c>
      <c r="N566" s="530"/>
    </row>
    <row r="567" ht="14.25" spans="1:14">
      <c r="A567" s="520">
        <v>563</v>
      </c>
      <c r="B567" s="523">
        <v>2080101</v>
      </c>
      <c r="C567" s="344"/>
      <c r="D567" s="344"/>
      <c r="E567" s="344" t="s">
        <v>658</v>
      </c>
      <c r="F567" s="527" t="s">
        <v>167</v>
      </c>
      <c r="G567" s="522">
        <v>9499.04</v>
      </c>
      <c r="H567" s="522">
        <v>8667</v>
      </c>
      <c r="I567" s="522">
        <v>8667</v>
      </c>
      <c r="J567" s="522">
        <v>9076</v>
      </c>
      <c r="K567" s="381">
        <f t="shared" si="147"/>
        <v>-0.0450639048038783</v>
      </c>
      <c r="L567" s="381">
        <f t="shared" si="145"/>
        <v>0.912407990702218</v>
      </c>
      <c r="M567" s="381">
        <f t="shared" si="146"/>
        <v>-0.0875920092977818</v>
      </c>
      <c r="N567" s="530"/>
    </row>
    <row r="568" ht="14.25" spans="1:14">
      <c r="A568" s="520">
        <v>564</v>
      </c>
      <c r="B568" s="523">
        <v>2080102</v>
      </c>
      <c r="C568" s="344"/>
      <c r="D568" s="344"/>
      <c r="E568" s="344" t="s">
        <v>658</v>
      </c>
      <c r="F568" s="527" t="s">
        <v>168</v>
      </c>
      <c r="G568" s="522">
        <v>0</v>
      </c>
      <c r="H568" s="522">
        <v>467</v>
      </c>
      <c r="I568" s="522">
        <v>467</v>
      </c>
      <c r="J568" s="522">
        <v>3606</v>
      </c>
      <c r="K568" s="381">
        <f t="shared" si="147"/>
        <v>-0.870493621741542</v>
      </c>
      <c r="L568" s="381"/>
      <c r="M568" s="381"/>
      <c r="N568" s="530"/>
    </row>
    <row r="569" ht="14.25" spans="1:14">
      <c r="A569" s="520">
        <v>565</v>
      </c>
      <c r="B569" s="523">
        <v>2080103</v>
      </c>
      <c r="C569" s="344"/>
      <c r="D569" s="344"/>
      <c r="E569" s="344" t="s">
        <v>658</v>
      </c>
      <c r="F569" s="527" t="s">
        <v>169</v>
      </c>
      <c r="G569" s="522">
        <v>0</v>
      </c>
      <c r="H569" s="522">
        <v>165</v>
      </c>
      <c r="I569" s="522">
        <v>165</v>
      </c>
      <c r="J569" s="522">
        <v>0</v>
      </c>
      <c r="K569" s="381"/>
      <c r="L569" s="381"/>
      <c r="M569" s="381"/>
      <c r="N569" s="530"/>
    </row>
    <row r="570" ht="14.25" spans="1:14">
      <c r="A570" s="520">
        <v>566</v>
      </c>
      <c r="B570" s="523">
        <v>2080104</v>
      </c>
      <c r="C570" s="344"/>
      <c r="D570" s="344"/>
      <c r="E570" s="344" t="s">
        <v>658</v>
      </c>
      <c r="F570" s="527" t="s">
        <v>659</v>
      </c>
      <c r="G570" s="522">
        <v>2236.15</v>
      </c>
      <c r="H570" s="522">
        <v>2023</v>
      </c>
      <c r="I570" s="522">
        <v>2023</v>
      </c>
      <c r="J570" s="522">
        <v>83</v>
      </c>
      <c r="K570" s="381">
        <f t="shared" ref="K570:K573" si="148">I570/J570-1</f>
        <v>23.3734939759036</v>
      </c>
      <c r="L570" s="381">
        <f t="shared" ref="L570:L581" si="149">I570/G570</f>
        <v>0.904679918610111</v>
      </c>
      <c r="M570" s="381">
        <f t="shared" ref="M570:M581" si="150">I570/G570-1</f>
        <v>-0.0953200813898889</v>
      </c>
      <c r="N570" s="530"/>
    </row>
    <row r="571" ht="14.25" spans="1:14">
      <c r="A571" s="520">
        <v>567</v>
      </c>
      <c r="B571" s="523">
        <v>2080105</v>
      </c>
      <c r="C571" s="344"/>
      <c r="D571" s="344"/>
      <c r="E571" s="344" t="s">
        <v>658</v>
      </c>
      <c r="F571" s="527" t="s">
        <v>660</v>
      </c>
      <c r="G571" s="522">
        <v>77.41</v>
      </c>
      <c r="H571" s="522">
        <v>41</v>
      </c>
      <c r="I571" s="522">
        <v>41</v>
      </c>
      <c r="J571" s="522">
        <v>44</v>
      </c>
      <c r="K571" s="381">
        <f t="shared" si="148"/>
        <v>-0.0681818181818182</v>
      </c>
      <c r="L571" s="381">
        <f t="shared" si="149"/>
        <v>0.529647332385997</v>
      </c>
      <c r="M571" s="381">
        <f t="shared" si="150"/>
        <v>-0.470352667614003</v>
      </c>
      <c r="N571" s="530"/>
    </row>
    <row r="572" ht="14.25" spans="1:14">
      <c r="A572" s="520">
        <v>568</v>
      </c>
      <c r="B572" s="523">
        <v>2080106</v>
      </c>
      <c r="C572" s="344"/>
      <c r="D572" s="344"/>
      <c r="E572" s="344" t="s">
        <v>658</v>
      </c>
      <c r="F572" s="527" t="s">
        <v>661</v>
      </c>
      <c r="G572" s="522">
        <v>3094.05</v>
      </c>
      <c r="H572" s="522">
        <v>3334</v>
      </c>
      <c r="I572" s="522">
        <v>3334</v>
      </c>
      <c r="J572" s="522">
        <v>3625</v>
      </c>
      <c r="K572" s="381">
        <f t="shared" si="148"/>
        <v>-0.0802758620689655</v>
      </c>
      <c r="L572" s="381">
        <f t="shared" si="149"/>
        <v>1.07755207575831</v>
      </c>
      <c r="M572" s="381">
        <f t="shared" si="150"/>
        <v>0.0775520757583101</v>
      </c>
      <c r="N572" s="530"/>
    </row>
    <row r="573" ht="14.25" spans="1:14">
      <c r="A573" s="520">
        <v>569</v>
      </c>
      <c r="B573" s="523">
        <v>2080107</v>
      </c>
      <c r="C573" s="344"/>
      <c r="D573" s="344"/>
      <c r="E573" s="344" t="s">
        <v>658</v>
      </c>
      <c r="F573" s="527" t="s">
        <v>662</v>
      </c>
      <c r="G573" s="522">
        <v>1144.92</v>
      </c>
      <c r="H573" s="522">
        <v>785</v>
      </c>
      <c r="I573" s="522">
        <v>785</v>
      </c>
      <c r="J573" s="522">
        <v>578</v>
      </c>
      <c r="K573" s="381">
        <f t="shared" si="148"/>
        <v>0.358131487889273</v>
      </c>
      <c r="L573" s="381">
        <f t="shared" si="149"/>
        <v>0.68563742444887</v>
      </c>
      <c r="M573" s="381">
        <f t="shared" si="150"/>
        <v>-0.31436257555113</v>
      </c>
      <c r="N573" s="530"/>
    </row>
    <row r="574" ht="14.25" spans="1:14">
      <c r="A574" s="520">
        <v>570</v>
      </c>
      <c r="B574" s="523">
        <v>2080108</v>
      </c>
      <c r="C574" s="344"/>
      <c r="D574" s="344"/>
      <c r="E574" s="344" t="s">
        <v>658</v>
      </c>
      <c r="F574" s="527" t="s">
        <v>214</v>
      </c>
      <c r="G574" s="522">
        <v>190.79</v>
      </c>
      <c r="H574" s="522">
        <v>191</v>
      </c>
      <c r="I574" s="522">
        <v>191</v>
      </c>
      <c r="J574" s="522">
        <v>0</v>
      </c>
      <c r="K574" s="381"/>
      <c r="L574" s="381">
        <f t="shared" si="149"/>
        <v>1.0011006866188</v>
      </c>
      <c r="M574" s="381">
        <f t="shared" si="150"/>
        <v>0.00110068661879548</v>
      </c>
      <c r="N574" s="530"/>
    </row>
    <row r="575" ht="14.25" spans="1:14">
      <c r="A575" s="520">
        <v>571</v>
      </c>
      <c r="B575" s="523">
        <v>2080109</v>
      </c>
      <c r="C575" s="344"/>
      <c r="D575" s="344"/>
      <c r="E575" s="344" t="s">
        <v>658</v>
      </c>
      <c r="F575" s="527" t="s">
        <v>663</v>
      </c>
      <c r="G575" s="522">
        <v>43391.58</v>
      </c>
      <c r="H575" s="522">
        <v>47822.841067</v>
      </c>
      <c r="I575" s="522">
        <v>46059</v>
      </c>
      <c r="J575" s="522">
        <v>53074</v>
      </c>
      <c r="K575" s="381">
        <f t="shared" ref="K575:K587" si="151">I575/J575-1</f>
        <v>-0.132173945811508</v>
      </c>
      <c r="L575" s="381">
        <f t="shared" si="149"/>
        <v>1.06147321669319</v>
      </c>
      <c r="M575" s="381">
        <f t="shared" si="150"/>
        <v>0.0614732166931926</v>
      </c>
      <c r="N575" s="530"/>
    </row>
    <row r="576" ht="14.25" spans="1:14">
      <c r="A576" s="520">
        <v>572</v>
      </c>
      <c r="B576" s="523">
        <v>2080110</v>
      </c>
      <c r="C576" s="344"/>
      <c r="D576" s="344"/>
      <c r="E576" s="344" t="s">
        <v>658</v>
      </c>
      <c r="F576" s="527" t="s">
        <v>664</v>
      </c>
      <c r="G576" s="522">
        <v>436.14</v>
      </c>
      <c r="H576" s="522">
        <v>473</v>
      </c>
      <c r="I576" s="522">
        <v>473</v>
      </c>
      <c r="J576" s="522">
        <v>384</v>
      </c>
      <c r="K576" s="381">
        <f t="shared" si="151"/>
        <v>0.231770833333333</v>
      </c>
      <c r="L576" s="381">
        <f t="shared" si="149"/>
        <v>1.08451414683359</v>
      </c>
      <c r="M576" s="381">
        <f t="shared" si="150"/>
        <v>0.0845141468335855</v>
      </c>
      <c r="N576" s="530"/>
    </row>
    <row r="577" ht="24" spans="1:14">
      <c r="A577" s="520">
        <v>573</v>
      </c>
      <c r="B577" s="523">
        <v>2080111</v>
      </c>
      <c r="C577" s="344"/>
      <c r="D577" s="344"/>
      <c r="E577" s="344" t="s">
        <v>658</v>
      </c>
      <c r="F577" s="527" t="s">
        <v>665</v>
      </c>
      <c r="G577" s="522">
        <v>5007.64</v>
      </c>
      <c r="H577" s="522">
        <v>4402.178</v>
      </c>
      <c r="I577" s="522">
        <v>4390</v>
      </c>
      <c r="J577" s="522">
        <v>2953</v>
      </c>
      <c r="K577" s="381">
        <f t="shared" si="151"/>
        <v>0.486623772434812</v>
      </c>
      <c r="L577" s="381">
        <f t="shared" si="149"/>
        <v>0.876660462812822</v>
      </c>
      <c r="M577" s="381">
        <f t="shared" si="150"/>
        <v>-0.123339537187178</v>
      </c>
      <c r="N577" s="530"/>
    </row>
    <row r="578" ht="14.25" spans="1:14">
      <c r="A578" s="520">
        <v>574</v>
      </c>
      <c r="B578" s="523">
        <v>2080112</v>
      </c>
      <c r="C578" s="344"/>
      <c r="D578" s="344"/>
      <c r="E578" s="344" t="s">
        <v>658</v>
      </c>
      <c r="F578" s="527" t="s">
        <v>666</v>
      </c>
      <c r="G578" s="522">
        <v>2027.5</v>
      </c>
      <c r="H578" s="522">
        <v>1826</v>
      </c>
      <c r="I578" s="522">
        <v>1826</v>
      </c>
      <c r="J578" s="522">
        <v>1538</v>
      </c>
      <c r="K578" s="381">
        <f t="shared" si="151"/>
        <v>0.187256176853056</v>
      </c>
      <c r="L578" s="381">
        <f t="shared" si="149"/>
        <v>0.900616522811344</v>
      </c>
      <c r="M578" s="381">
        <f t="shared" si="150"/>
        <v>-0.099383477188656</v>
      </c>
      <c r="N578" s="530"/>
    </row>
    <row r="579" ht="24" spans="1:14">
      <c r="A579" s="520">
        <v>575</v>
      </c>
      <c r="B579" s="523">
        <v>2080199</v>
      </c>
      <c r="C579" s="344"/>
      <c r="D579" s="344"/>
      <c r="E579" s="344" t="s">
        <v>658</v>
      </c>
      <c r="F579" s="527" t="s">
        <v>667</v>
      </c>
      <c r="G579" s="522">
        <v>9298.06</v>
      </c>
      <c r="H579" s="522">
        <v>13325.6891</v>
      </c>
      <c r="I579" s="522">
        <v>9624</v>
      </c>
      <c r="J579" s="522">
        <v>13287</v>
      </c>
      <c r="K579" s="381">
        <f t="shared" si="151"/>
        <v>-0.275682998419508</v>
      </c>
      <c r="L579" s="381">
        <f t="shared" si="149"/>
        <v>1.03505462429797</v>
      </c>
      <c r="M579" s="381">
        <f t="shared" si="150"/>
        <v>0.0350546242979719</v>
      </c>
      <c r="N579" s="530"/>
    </row>
    <row r="580" ht="14.25" spans="1:14">
      <c r="A580" s="520">
        <v>576</v>
      </c>
      <c r="B580" s="523">
        <v>20802</v>
      </c>
      <c r="C580" s="344"/>
      <c r="D580" s="344" t="s">
        <v>656</v>
      </c>
      <c r="E580" s="344"/>
      <c r="F580" s="526" t="s">
        <v>668</v>
      </c>
      <c r="G580" s="522">
        <v>18578.35</v>
      </c>
      <c r="H580" s="522">
        <v>17580.04</v>
      </c>
      <c r="I580" s="522">
        <f>SUM(I581:I587)</f>
        <v>16479</v>
      </c>
      <c r="J580" s="522">
        <v>15019</v>
      </c>
      <c r="K580" s="381">
        <f t="shared" si="151"/>
        <v>0.0972102004128104</v>
      </c>
      <c r="L580" s="381">
        <f t="shared" si="149"/>
        <v>0.887000191082631</v>
      </c>
      <c r="M580" s="381">
        <f t="shared" si="150"/>
        <v>-0.112999808917369</v>
      </c>
      <c r="N580" s="530"/>
    </row>
    <row r="581" ht="14.25" spans="1:14">
      <c r="A581" s="520">
        <v>577</v>
      </c>
      <c r="B581" s="523">
        <v>2080201</v>
      </c>
      <c r="C581" s="344"/>
      <c r="D581" s="344"/>
      <c r="E581" s="344" t="s">
        <v>669</v>
      </c>
      <c r="F581" s="527" t="s">
        <v>167</v>
      </c>
      <c r="G581" s="522">
        <v>1756.71</v>
      </c>
      <c r="H581" s="522">
        <v>3203</v>
      </c>
      <c r="I581" s="522">
        <v>3203</v>
      </c>
      <c r="J581" s="522">
        <v>2914</v>
      </c>
      <c r="K581" s="381">
        <f t="shared" si="151"/>
        <v>0.0991763898421414</v>
      </c>
      <c r="L581" s="381">
        <f t="shared" si="149"/>
        <v>1.82329468153537</v>
      </c>
      <c r="M581" s="381">
        <f t="shared" si="150"/>
        <v>0.82329468153537</v>
      </c>
      <c r="N581" s="530"/>
    </row>
    <row r="582" ht="14.25" spans="1:14">
      <c r="A582" s="520">
        <v>578</v>
      </c>
      <c r="B582" s="523">
        <v>2080202</v>
      </c>
      <c r="C582" s="344"/>
      <c r="D582" s="344"/>
      <c r="E582" s="344" t="s">
        <v>669</v>
      </c>
      <c r="F582" s="527" t="s">
        <v>168</v>
      </c>
      <c r="G582" s="522">
        <v>0</v>
      </c>
      <c r="H582" s="522">
        <v>0</v>
      </c>
      <c r="I582" s="522">
        <v>0</v>
      </c>
      <c r="J582" s="522">
        <v>254</v>
      </c>
      <c r="K582" s="381">
        <f t="shared" si="151"/>
        <v>-1</v>
      </c>
      <c r="L582" s="381"/>
      <c r="M582" s="381"/>
      <c r="N582" s="530"/>
    </row>
    <row r="583" ht="14.25" spans="1:14">
      <c r="A583" s="520">
        <v>579</v>
      </c>
      <c r="B583" s="523">
        <v>2080203</v>
      </c>
      <c r="C583" s="344"/>
      <c r="D583" s="344"/>
      <c r="E583" s="344" t="s">
        <v>669</v>
      </c>
      <c r="F583" s="527" t="s">
        <v>169</v>
      </c>
      <c r="G583" s="522">
        <v>492.04</v>
      </c>
      <c r="H583" s="522">
        <v>507</v>
      </c>
      <c r="I583" s="522">
        <v>507</v>
      </c>
      <c r="J583" s="522">
        <v>3</v>
      </c>
      <c r="K583" s="381">
        <f t="shared" si="151"/>
        <v>168</v>
      </c>
      <c r="L583" s="381">
        <f t="shared" ref="L583:L584" si="152">I583/G583</f>
        <v>1.0304040321925</v>
      </c>
      <c r="M583" s="381">
        <f t="shared" ref="M583:M584" si="153">I583/G583-1</f>
        <v>0.0304040321925045</v>
      </c>
      <c r="N583" s="530"/>
    </row>
    <row r="584" ht="14.25" spans="1:14">
      <c r="A584" s="520">
        <v>580</v>
      </c>
      <c r="B584" s="523">
        <v>2080206</v>
      </c>
      <c r="C584" s="344"/>
      <c r="D584" s="344"/>
      <c r="E584" s="344" t="s">
        <v>669</v>
      </c>
      <c r="F584" s="527" t="s">
        <v>670</v>
      </c>
      <c r="G584" s="522">
        <v>3332.46</v>
      </c>
      <c r="H584" s="522">
        <v>3940.8</v>
      </c>
      <c r="I584" s="522">
        <v>3831</v>
      </c>
      <c r="J584" s="522">
        <v>3812</v>
      </c>
      <c r="K584" s="381">
        <f t="shared" si="151"/>
        <v>0.00498426023084986</v>
      </c>
      <c r="L584" s="381">
        <f t="shared" si="152"/>
        <v>1.14960119551322</v>
      </c>
      <c r="M584" s="381">
        <f t="shared" si="153"/>
        <v>0.149601195513224</v>
      </c>
      <c r="N584" s="530"/>
    </row>
    <row r="585" ht="14.25" spans="1:14">
      <c r="A585" s="520">
        <v>581</v>
      </c>
      <c r="B585" s="523">
        <v>2080207</v>
      </c>
      <c r="C585" s="344"/>
      <c r="D585" s="344"/>
      <c r="E585" s="344" t="s">
        <v>669</v>
      </c>
      <c r="F585" s="527" t="s">
        <v>671</v>
      </c>
      <c r="G585" s="522">
        <v>0</v>
      </c>
      <c r="H585" s="522">
        <v>0</v>
      </c>
      <c r="I585" s="522">
        <v>0</v>
      </c>
      <c r="J585" s="522">
        <v>34</v>
      </c>
      <c r="K585" s="381">
        <f t="shared" si="151"/>
        <v>-1</v>
      </c>
      <c r="L585" s="381"/>
      <c r="M585" s="381"/>
      <c r="N585" s="530"/>
    </row>
    <row r="586" ht="14.25" spans="1:14">
      <c r="A586" s="520">
        <v>582</v>
      </c>
      <c r="B586" s="523">
        <v>2080208</v>
      </c>
      <c r="C586" s="344"/>
      <c r="D586" s="344"/>
      <c r="E586" s="344" t="s">
        <v>669</v>
      </c>
      <c r="F586" s="527" t="s">
        <v>672</v>
      </c>
      <c r="G586" s="522">
        <v>381.51</v>
      </c>
      <c r="H586" s="522">
        <v>372</v>
      </c>
      <c r="I586" s="522">
        <v>372</v>
      </c>
      <c r="J586" s="522">
        <v>518</v>
      </c>
      <c r="K586" s="381">
        <f t="shared" si="151"/>
        <v>-0.281853281853282</v>
      </c>
      <c r="L586" s="381">
        <f>I586/G586</f>
        <v>0.975072737280805</v>
      </c>
      <c r="M586" s="381">
        <f>I586/G586-1</f>
        <v>-0.0249272627191948</v>
      </c>
      <c r="N586" s="530"/>
    </row>
    <row r="587" ht="14.25" spans="1:14">
      <c r="A587" s="520">
        <v>583</v>
      </c>
      <c r="B587" s="523">
        <v>2080299</v>
      </c>
      <c r="C587" s="344"/>
      <c r="D587" s="344"/>
      <c r="E587" s="344" t="s">
        <v>669</v>
      </c>
      <c r="F587" s="527" t="s">
        <v>673</v>
      </c>
      <c r="G587" s="522">
        <v>12615.63</v>
      </c>
      <c r="H587" s="522">
        <v>9557.24</v>
      </c>
      <c r="I587" s="522">
        <v>8566</v>
      </c>
      <c r="J587" s="522">
        <v>7484</v>
      </c>
      <c r="K587" s="381">
        <f t="shared" si="151"/>
        <v>0.14457509353287</v>
      </c>
      <c r="L587" s="381">
        <f>I587/G587</f>
        <v>0.678998987763592</v>
      </c>
      <c r="M587" s="381">
        <f>I587/G587-1</f>
        <v>-0.321001012236408</v>
      </c>
      <c r="N587" s="530"/>
    </row>
    <row r="588" ht="14.25" spans="1:14">
      <c r="A588" s="520">
        <v>584</v>
      </c>
      <c r="B588" s="523">
        <v>20804</v>
      </c>
      <c r="C588" s="344"/>
      <c r="D588" s="344" t="s">
        <v>656</v>
      </c>
      <c r="E588" s="344"/>
      <c r="F588" s="526" t="s">
        <v>674</v>
      </c>
      <c r="G588" s="522">
        <v>0</v>
      </c>
      <c r="H588" s="522">
        <v>0</v>
      </c>
      <c r="I588" s="522">
        <f>I589</f>
        <v>0</v>
      </c>
      <c r="J588" s="522">
        <v>0</v>
      </c>
      <c r="K588" s="381"/>
      <c r="L588" s="381"/>
      <c r="M588" s="381"/>
      <c r="N588" s="530"/>
    </row>
    <row r="589" ht="14.25" spans="1:14">
      <c r="A589" s="520">
        <v>585</v>
      </c>
      <c r="B589" s="523">
        <v>2080402</v>
      </c>
      <c r="C589" s="344"/>
      <c r="D589" s="344"/>
      <c r="E589" s="344" t="s">
        <v>675</v>
      </c>
      <c r="F589" s="527" t="s">
        <v>676</v>
      </c>
      <c r="G589" s="522">
        <v>0</v>
      </c>
      <c r="H589" s="522">
        <v>0</v>
      </c>
      <c r="I589" s="522">
        <v>0</v>
      </c>
      <c r="J589" s="522">
        <v>0</v>
      </c>
      <c r="K589" s="381"/>
      <c r="L589" s="381"/>
      <c r="M589" s="381"/>
      <c r="N589" s="530"/>
    </row>
    <row r="590" ht="60" spans="1:14">
      <c r="A590" s="520">
        <v>586</v>
      </c>
      <c r="B590" s="523">
        <v>20805</v>
      </c>
      <c r="C590" s="344"/>
      <c r="D590" s="344" t="s">
        <v>656</v>
      </c>
      <c r="E590" s="344"/>
      <c r="F590" s="526" t="s">
        <v>677</v>
      </c>
      <c r="G590" s="522">
        <v>239385.33</v>
      </c>
      <c r="H590" s="522">
        <v>-85290</v>
      </c>
      <c r="I590" s="522">
        <f>SUM(I591:I597)</f>
        <v>-85290</v>
      </c>
      <c r="J590" s="522">
        <v>305370</v>
      </c>
      <c r="K590" s="381">
        <f t="shared" ref="K590:K592" si="154">I590/J590-1</f>
        <v>-1.27930052067983</v>
      </c>
      <c r="L590" s="381">
        <f>I590/G590</f>
        <v>-0.356287496815281</v>
      </c>
      <c r="M590" s="381">
        <f t="shared" ref="M590:M592" si="155">I590/G590-1</f>
        <v>-1.35628749681528</v>
      </c>
      <c r="N590" s="533" t="s">
        <v>678</v>
      </c>
    </row>
    <row r="591" ht="14.25" spans="1:14">
      <c r="A591" s="520">
        <v>587</v>
      </c>
      <c r="B591" s="523">
        <v>2080501</v>
      </c>
      <c r="C591" s="344"/>
      <c r="D591" s="344"/>
      <c r="E591" s="344" t="s">
        <v>679</v>
      </c>
      <c r="F591" s="527" t="s">
        <v>680</v>
      </c>
      <c r="G591" s="522">
        <v>45009.69</v>
      </c>
      <c r="H591" s="522">
        <v>67112</v>
      </c>
      <c r="I591" s="522">
        <v>67112</v>
      </c>
      <c r="J591" s="522">
        <v>63028</v>
      </c>
      <c r="K591" s="381">
        <f t="shared" si="154"/>
        <v>0.0647965983372469</v>
      </c>
      <c r="L591" s="381">
        <f>I591/G591</f>
        <v>1.49105670356761</v>
      </c>
      <c r="M591" s="381">
        <f t="shared" si="155"/>
        <v>0.491056703567609</v>
      </c>
      <c r="N591" s="530"/>
    </row>
    <row r="592" spans="1:14">
      <c r="A592" s="520">
        <v>588</v>
      </c>
      <c r="B592" s="523">
        <v>2080502</v>
      </c>
      <c r="C592" s="344"/>
      <c r="D592" s="344"/>
      <c r="E592" s="344" t="s">
        <v>679</v>
      </c>
      <c r="F592" s="527" t="s">
        <v>681</v>
      </c>
      <c r="G592" s="522">
        <v>9537.47</v>
      </c>
      <c r="H592" s="522">
        <v>49872</v>
      </c>
      <c r="I592" s="522">
        <v>49872</v>
      </c>
      <c r="J592" s="522">
        <v>46584</v>
      </c>
      <c r="K592" s="381">
        <f t="shared" si="154"/>
        <v>0.0705821741370427</v>
      </c>
      <c r="L592" s="381">
        <f>I592/G592</f>
        <v>5.22905969822186</v>
      </c>
      <c r="M592" s="381">
        <f t="shared" si="155"/>
        <v>4.22905969822186</v>
      </c>
      <c r="N592" s="533"/>
    </row>
    <row r="593" ht="14.25" spans="1:14">
      <c r="A593" s="520">
        <v>589</v>
      </c>
      <c r="B593" s="523">
        <v>2080503</v>
      </c>
      <c r="C593" s="344"/>
      <c r="D593" s="344"/>
      <c r="E593" s="344" t="s">
        <v>679</v>
      </c>
      <c r="F593" s="527" t="s">
        <v>682</v>
      </c>
      <c r="G593" s="522">
        <v>0</v>
      </c>
      <c r="H593" s="522">
        <v>0</v>
      </c>
      <c r="I593" s="522">
        <v>0</v>
      </c>
      <c r="J593" s="522">
        <v>0</v>
      </c>
      <c r="K593" s="381"/>
      <c r="L593" s="381"/>
      <c r="M593" s="381"/>
      <c r="N593" s="530"/>
    </row>
    <row r="594" ht="24" spans="1:14">
      <c r="A594" s="520">
        <v>590</v>
      </c>
      <c r="B594" s="523">
        <v>2080505</v>
      </c>
      <c r="C594" s="344"/>
      <c r="D594" s="344"/>
      <c r="E594" s="344" t="s">
        <v>679</v>
      </c>
      <c r="F594" s="527" t="s">
        <v>683</v>
      </c>
      <c r="G594" s="522">
        <v>126492.35</v>
      </c>
      <c r="H594" s="522">
        <v>139033</v>
      </c>
      <c r="I594" s="522">
        <v>139033</v>
      </c>
      <c r="J594" s="522">
        <v>141243</v>
      </c>
      <c r="K594" s="381">
        <f t="shared" ref="K594:K597" si="156">I594/J594-1</f>
        <v>-0.0156467931154111</v>
      </c>
      <c r="L594" s="381">
        <f>I594/G594</f>
        <v>1.09914156864032</v>
      </c>
      <c r="M594" s="381">
        <f t="shared" ref="M594:M597" si="157">I594/G594-1</f>
        <v>0.099141568640317</v>
      </c>
      <c r="N594" s="530"/>
    </row>
    <row r="595" ht="24" spans="1:14">
      <c r="A595" s="520">
        <v>591</v>
      </c>
      <c r="B595" s="523">
        <v>2080506</v>
      </c>
      <c r="C595" s="344"/>
      <c r="D595" s="344"/>
      <c r="E595" s="344" t="s">
        <v>679</v>
      </c>
      <c r="F595" s="527" t="s">
        <v>684</v>
      </c>
      <c r="G595" s="522">
        <v>57574.59</v>
      </c>
      <c r="H595" s="522">
        <v>59796</v>
      </c>
      <c r="I595" s="522">
        <v>59796</v>
      </c>
      <c r="J595" s="522">
        <v>52875</v>
      </c>
      <c r="K595" s="381">
        <f t="shared" si="156"/>
        <v>0.130893617021277</v>
      </c>
      <c r="L595" s="381">
        <f>I595/G595</f>
        <v>1.03858316663653</v>
      </c>
      <c r="M595" s="381">
        <f t="shared" si="157"/>
        <v>0.0385831666365319</v>
      </c>
      <c r="N595" s="530"/>
    </row>
    <row r="596" ht="24" spans="1:14">
      <c r="A596" s="520">
        <v>592</v>
      </c>
      <c r="B596" s="523">
        <v>2080507</v>
      </c>
      <c r="C596" s="344"/>
      <c r="D596" s="344"/>
      <c r="E596" s="344" t="s">
        <v>679</v>
      </c>
      <c r="F596" s="527" t="s">
        <v>685</v>
      </c>
      <c r="G596" s="522">
        <v>1.78</v>
      </c>
      <c r="H596" s="522">
        <v>0</v>
      </c>
      <c r="I596" s="522">
        <v>0</v>
      </c>
      <c r="J596" s="522">
        <v>101</v>
      </c>
      <c r="K596" s="381">
        <f t="shared" si="156"/>
        <v>-1</v>
      </c>
      <c r="L596" s="381">
        <f>I596/G596</f>
        <v>0</v>
      </c>
      <c r="M596" s="381">
        <f t="shared" si="157"/>
        <v>-1</v>
      </c>
      <c r="N596" s="530"/>
    </row>
    <row r="597" ht="24" spans="1:14">
      <c r="A597" s="520">
        <v>593</v>
      </c>
      <c r="B597" s="523">
        <v>2080599</v>
      </c>
      <c r="C597" s="344"/>
      <c r="D597" s="344"/>
      <c r="E597" s="344" t="s">
        <v>679</v>
      </c>
      <c r="F597" s="527" t="s">
        <v>686</v>
      </c>
      <c r="G597" s="522">
        <v>769.45</v>
      </c>
      <c r="H597" s="522">
        <v>-401103</v>
      </c>
      <c r="I597" s="522">
        <v>-401103</v>
      </c>
      <c r="J597" s="522">
        <v>1539</v>
      </c>
      <c r="K597" s="381">
        <f t="shared" si="156"/>
        <v>-261.625730994152</v>
      </c>
      <c r="L597" s="381">
        <f>I597/G597</f>
        <v>-521.285333679901</v>
      </c>
      <c r="M597" s="381">
        <f t="shared" si="157"/>
        <v>-522.285333679901</v>
      </c>
      <c r="N597" s="533"/>
    </row>
    <row r="598" ht="14.25" spans="1:14">
      <c r="A598" s="520">
        <v>594</v>
      </c>
      <c r="B598" s="523">
        <v>20806</v>
      </c>
      <c r="C598" s="344"/>
      <c r="D598" s="344" t="s">
        <v>656</v>
      </c>
      <c r="E598" s="344"/>
      <c r="F598" s="526" t="s">
        <v>687</v>
      </c>
      <c r="G598" s="522">
        <v>0</v>
      </c>
      <c r="H598" s="522">
        <v>907</v>
      </c>
      <c r="I598" s="522">
        <f>SUM(I599:I601)</f>
        <v>907</v>
      </c>
      <c r="J598" s="522">
        <v>0</v>
      </c>
      <c r="K598" s="381"/>
      <c r="L598" s="381"/>
      <c r="M598" s="381"/>
      <c r="N598" s="530"/>
    </row>
    <row r="599" ht="14.25" spans="1:14">
      <c r="A599" s="520">
        <v>595</v>
      </c>
      <c r="B599" s="523">
        <v>2080601</v>
      </c>
      <c r="C599" s="344"/>
      <c r="D599" s="344"/>
      <c r="E599" s="344" t="s">
        <v>688</v>
      </c>
      <c r="F599" s="527" t="s">
        <v>689</v>
      </c>
      <c r="G599" s="522">
        <v>0</v>
      </c>
      <c r="H599" s="522">
        <v>0</v>
      </c>
      <c r="I599" s="522">
        <v>0</v>
      </c>
      <c r="J599" s="522">
        <v>0</v>
      </c>
      <c r="K599" s="381"/>
      <c r="L599" s="381"/>
      <c r="M599" s="381"/>
      <c r="N599" s="530"/>
    </row>
    <row r="600" ht="14.25" spans="1:14">
      <c r="A600" s="520">
        <v>596</v>
      </c>
      <c r="B600" s="523">
        <v>2080602</v>
      </c>
      <c r="C600" s="344"/>
      <c r="D600" s="344"/>
      <c r="E600" s="344" t="s">
        <v>688</v>
      </c>
      <c r="F600" s="527" t="s">
        <v>690</v>
      </c>
      <c r="G600" s="522">
        <v>0</v>
      </c>
      <c r="H600" s="522">
        <v>0</v>
      </c>
      <c r="I600" s="522">
        <v>0</v>
      </c>
      <c r="J600" s="522">
        <v>0</v>
      </c>
      <c r="K600" s="381"/>
      <c r="L600" s="381"/>
      <c r="M600" s="381"/>
      <c r="N600" s="530"/>
    </row>
    <row r="601" ht="14.25" spans="1:14">
      <c r="A601" s="520">
        <v>597</v>
      </c>
      <c r="B601" s="523">
        <v>2080699</v>
      </c>
      <c r="C601" s="344"/>
      <c r="D601" s="344"/>
      <c r="E601" s="344" t="s">
        <v>688</v>
      </c>
      <c r="F601" s="527" t="s">
        <v>691</v>
      </c>
      <c r="G601" s="522">
        <v>0</v>
      </c>
      <c r="H601" s="522">
        <v>907</v>
      </c>
      <c r="I601" s="522">
        <v>907</v>
      </c>
      <c r="J601" s="522">
        <v>0</v>
      </c>
      <c r="K601" s="381"/>
      <c r="L601" s="381"/>
      <c r="M601" s="381"/>
      <c r="N601" s="530"/>
    </row>
    <row r="602" ht="60" spans="1:14">
      <c r="A602" s="520">
        <v>598</v>
      </c>
      <c r="B602" s="523">
        <v>20807</v>
      </c>
      <c r="C602" s="344"/>
      <c r="D602" s="344" t="s">
        <v>656</v>
      </c>
      <c r="E602" s="344"/>
      <c r="F602" s="526" t="s">
        <v>692</v>
      </c>
      <c r="G602" s="522">
        <v>30805.338734</v>
      </c>
      <c r="H602" s="522">
        <v>4800</v>
      </c>
      <c r="I602" s="522">
        <f>SUM(I603:I611)</f>
        <v>4600</v>
      </c>
      <c r="J602" s="522">
        <v>12055</v>
      </c>
      <c r="K602" s="381">
        <f>I602/J602-1</f>
        <v>-0.618415595188718</v>
      </c>
      <c r="L602" s="381">
        <f>I602/G602</f>
        <v>0.149324766064752</v>
      </c>
      <c r="M602" s="381">
        <f>I602/G602-1</f>
        <v>-0.850675233935248</v>
      </c>
      <c r="N602" s="533" t="s">
        <v>693</v>
      </c>
    </row>
    <row r="603" ht="14.25" spans="1:14">
      <c r="A603" s="520">
        <v>599</v>
      </c>
      <c r="B603" s="523">
        <v>2080701</v>
      </c>
      <c r="C603" s="344"/>
      <c r="D603" s="344"/>
      <c r="E603" s="344" t="s">
        <v>694</v>
      </c>
      <c r="F603" s="527" t="s">
        <v>695</v>
      </c>
      <c r="G603" s="522">
        <v>0</v>
      </c>
      <c r="H603" s="522">
        <v>660</v>
      </c>
      <c r="I603" s="522">
        <v>460</v>
      </c>
      <c r="J603" s="522">
        <v>0</v>
      </c>
      <c r="K603" s="381"/>
      <c r="L603" s="381"/>
      <c r="M603" s="381"/>
      <c r="N603" s="530"/>
    </row>
    <row r="604" spans="1:14">
      <c r="A604" s="520">
        <v>600</v>
      </c>
      <c r="B604" s="523">
        <v>2080702</v>
      </c>
      <c r="C604" s="344"/>
      <c r="D604" s="344"/>
      <c r="E604" s="344" t="s">
        <v>694</v>
      </c>
      <c r="F604" s="527" t="s">
        <v>696</v>
      </c>
      <c r="G604" s="522">
        <v>7515.95</v>
      </c>
      <c r="H604" s="522">
        <v>0</v>
      </c>
      <c r="I604" s="522">
        <v>0</v>
      </c>
      <c r="J604" s="522">
        <v>9447</v>
      </c>
      <c r="K604" s="381">
        <f>I604/J604-1</f>
        <v>-1</v>
      </c>
      <c r="L604" s="381">
        <f>I604/G604</f>
        <v>0</v>
      </c>
      <c r="M604" s="381">
        <f>I604/G604-1</f>
        <v>-1</v>
      </c>
      <c r="N604" s="533"/>
    </row>
    <row r="605" ht="14.25" spans="1:14">
      <c r="A605" s="520">
        <v>601</v>
      </c>
      <c r="B605" s="523">
        <v>2080704</v>
      </c>
      <c r="C605" s="344"/>
      <c r="D605" s="344"/>
      <c r="E605" s="344" t="s">
        <v>694</v>
      </c>
      <c r="F605" s="527" t="s">
        <v>697</v>
      </c>
      <c r="G605" s="522">
        <v>0</v>
      </c>
      <c r="H605" s="522">
        <v>0</v>
      </c>
      <c r="I605" s="522">
        <v>0</v>
      </c>
      <c r="J605" s="522">
        <v>0</v>
      </c>
      <c r="K605" s="381"/>
      <c r="L605" s="381"/>
      <c r="M605" s="381"/>
      <c r="N605" s="530"/>
    </row>
    <row r="606" ht="14.25" spans="1:14">
      <c r="A606" s="520">
        <v>602</v>
      </c>
      <c r="B606" s="523">
        <v>2080705</v>
      </c>
      <c r="C606" s="344"/>
      <c r="D606" s="344"/>
      <c r="E606" s="344" t="s">
        <v>694</v>
      </c>
      <c r="F606" s="527" t="s">
        <v>698</v>
      </c>
      <c r="G606" s="522">
        <v>0</v>
      </c>
      <c r="H606" s="522">
        <v>0</v>
      </c>
      <c r="I606" s="522">
        <v>0</v>
      </c>
      <c r="J606" s="522">
        <v>0</v>
      </c>
      <c r="K606" s="381"/>
      <c r="L606" s="381"/>
      <c r="M606" s="381"/>
      <c r="N606" s="530"/>
    </row>
    <row r="607" ht="14.25" spans="1:14">
      <c r="A607" s="520">
        <v>603</v>
      </c>
      <c r="B607" s="523">
        <v>2080709</v>
      </c>
      <c r="C607" s="344"/>
      <c r="D607" s="344"/>
      <c r="E607" s="344" t="s">
        <v>694</v>
      </c>
      <c r="F607" s="527" t="s">
        <v>699</v>
      </c>
      <c r="G607" s="522">
        <v>0</v>
      </c>
      <c r="H607" s="522">
        <v>0</v>
      </c>
      <c r="I607" s="522">
        <v>0</v>
      </c>
      <c r="J607" s="522">
        <v>0</v>
      </c>
      <c r="K607" s="381"/>
      <c r="L607" s="381"/>
      <c r="M607" s="381"/>
      <c r="N607" s="530"/>
    </row>
    <row r="608" ht="14.25" spans="1:14">
      <c r="A608" s="520">
        <v>604</v>
      </c>
      <c r="B608" s="523">
        <v>2080711</v>
      </c>
      <c r="C608" s="344"/>
      <c r="D608" s="344"/>
      <c r="E608" s="344" t="s">
        <v>694</v>
      </c>
      <c r="F608" s="527" t="s">
        <v>700</v>
      </c>
      <c r="G608" s="522">
        <v>0</v>
      </c>
      <c r="H608" s="522">
        <v>0</v>
      </c>
      <c r="I608" s="522">
        <v>0</v>
      </c>
      <c r="J608" s="522">
        <v>0</v>
      </c>
      <c r="K608" s="381"/>
      <c r="L608" s="381"/>
      <c r="M608" s="381"/>
      <c r="N608" s="530"/>
    </row>
    <row r="609" ht="14.25" spans="1:14">
      <c r="A609" s="520">
        <v>605</v>
      </c>
      <c r="B609" s="523">
        <v>2080712</v>
      </c>
      <c r="C609" s="344"/>
      <c r="D609" s="344"/>
      <c r="E609" s="344" t="s">
        <v>694</v>
      </c>
      <c r="F609" s="527" t="s">
        <v>701</v>
      </c>
      <c r="G609" s="522">
        <v>1820</v>
      </c>
      <c r="H609" s="522">
        <v>1820</v>
      </c>
      <c r="I609" s="522">
        <v>1820</v>
      </c>
      <c r="J609" s="522">
        <v>1820</v>
      </c>
      <c r="K609" s="381">
        <f t="shared" ref="K609:K613" si="158">I609/J609-1</f>
        <v>0</v>
      </c>
      <c r="L609" s="381">
        <f>I609/G609</f>
        <v>1</v>
      </c>
      <c r="M609" s="381">
        <f t="shared" ref="M609:M613" si="159">I609/G609-1</f>
        <v>0</v>
      </c>
      <c r="N609" s="530"/>
    </row>
    <row r="610" ht="14.25" spans="1:14">
      <c r="A610" s="520">
        <v>606</v>
      </c>
      <c r="B610" s="523">
        <v>2080713</v>
      </c>
      <c r="C610" s="344"/>
      <c r="D610" s="344"/>
      <c r="E610" s="344" t="s">
        <v>694</v>
      </c>
      <c r="F610" s="527" t="s">
        <v>702</v>
      </c>
      <c r="G610" s="522">
        <v>140</v>
      </c>
      <c r="H610" s="522">
        <v>176</v>
      </c>
      <c r="I610" s="522">
        <v>176</v>
      </c>
      <c r="J610" s="522">
        <v>128</v>
      </c>
      <c r="K610" s="381">
        <f t="shared" si="158"/>
        <v>0.375</v>
      </c>
      <c r="L610" s="381">
        <f>I610/G610</f>
        <v>1.25714285714286</v>
      </c>
      <c r="M610" s="381">
        <f t="shared" si="159"/>
        <v>0.257142857142857</v>
      </c>
      <c r="N610" s="530"/>
    </row>
    <row r="611" spans="1:14">
      <c r="A611" s="520">
        <v>607</v>
      </c>
      <c r="B611" s="523">
        <v>2080799</v>
      </c>
      <c r="C611" s="344"/>
      <c r="D611" s="344"/>
      <c r="E611" s="344" t="s">
        <v>694</v>
      </c>
      <c r="F611" s="527" t="s">
        <v>703</v>
      </c>
      <c r="G611" s="522">
        <v>21329.388734</v>
      </c>
      <c r="H611" s="522">
        <v>2144</v>
      </c>
      <c r="I611" s="522">
        <v>2144</v>
      </c>
      <c r="J611" s="522">
        <v>660</v>
      </c>
      <c r="K611" s="381">
        <f t="shared" si="158"/>
        <v>2.24848484848485</v>
      </c>
      <c r="L611" s="381">
        <f>I611/G611</f>
        <v>0.100518586197567</v>
      </c>
      <c r="M611" s="381">
        <f t="shared" si="159"/>
        <v>-0.899481413802433</v>
      </c>
      <c r="N611" s="533"/>
    </row>
    <row r="612" ht="36" spans="1:14">
      <c r="A612" s="520">
        <v>608</v>
      </c>
      <c r="B612" s="523">
        <v>20808</v>
      </c>
      <c r="C612" s="344"/>
      <c r="D612" s="344" t="s">
        <v>656</v>
      </c>
      <c r="E612" s="344"/>
      <c r="F612" s="526" t="s">
        <v>704</v>
      </c>
      <c r="G612" s="522">
        <v>4405.48</v>
      </c>
      <c r="H612" s="522">
        <v>1658</v>
      </c>
      <c r="I612" s="522">
        <f>SUM(I613:I619)</f>
        <v>1658</v>
      </c>
      <c r="J612" s="522">
        <v>735</v>
      </c>
      <c r="K612" s="381">
        <f t="shared" si="158"/>
        <v>1.25578231292517</v>
      </c>
      <c r="L612" s="381">
        <f>I612/G612</f>
        <v>0.376349455677928</v>
      </c>
      <c r="M612" s="381">
        <f t="shared" si="159"/>
        <v>-0.623650544322072</v>
      </c>
      <c r="N612" s="533" t="s">
        <v>705</v>
      </c>
    </row>
    <row r="613" spans="1:14">
      <c r="A613" s="520">
        <v>609</v>
      </c>
      <c r="B613" s="523">
        <v>2080801</v>
      </c>
      <c r="C613" s="344"/>
      <c r="D613" s="344"/>
      <c r="E613" s="344" t="s">
        <v>706</v>
      </c>
      <c r="F613" s="527" t="s">
        <v>707</v>
      </c>
      <c r="G613" s="522">
        <v>7</v>
      </c>
      <c r="H613" s="522">
        <v>1202</v>
      </c>
      <c r="I613" s="522">
        <v>1202</v>
      </c>
      <c r="J613" s="522">
        <v>301</v>
      </c>
      <c r="K613" s="381">
        <f t="shared" si="158"/>
        <v>2.99335548172757</v>
      </c>
      <c r="L613" s="381">
        <f>I613/G613</f>
        <v>171.714285714286</v>
      </c>
      <c r="M613" s="381">
        <f t="shared" si="159"/>
        <v>170.714285714286</v>
      </c>
      <c r="N613" s="533"/>
    </row>
    <row r="614" ht="14.25" spans="1:14">
      <c r="A614" s="520">
        <v>610</v>
      </c>
      <c r="B614" s="523">
        <v>2080802</v>
      </c>
      <c r="C614" s="344"/>
      <c r="D614" s="344"/>
      <c r="E614" s="344" t="s">
        <v>706</v>
      </c>
      <c r="F614" s="527" t="s">
        <v>708</v>
      </c>
      <c r="G614" s="522">
        <v>0</v>
      </c>
      <c r="H614" s="522">
        <v>0</v>
      </c>
      <c r="I614" s="522">
        <v>0</v>
      </c>
      <c r="J614" s="522">
        <v>0</v>
      </c>
      <c r="K614" s="381"/>
      <c r="L614" s="381"/>
      <c r="M614" s="381"/>
      <c r="N614" s="530"/>
    </row>
    <row r="615" ht="24" spans="1:14">
      <c r="A615" s="520">
        <v>611</v>
      </c>
      <c r="B615" s="523">
        <v>2080803</v>
      </c>
      <c r="C615" s="344"/>
      <c r="D615" s="344"/>
      <c r="E615" s="344" t="s">
        <v>706</v>
      </c>
      <c r="F615" s="527" t="s">
        <v>709</v>
      </c>
      <c r="G615" s="522">
        <v>0</v>
      </c>
      <c r="H615" s="522">
        <v>0</v>
      </c>
      <c r="I615" s="522">
        <v>0</v>
      </c>
      <c r="J615" s="522">
        <v>0</v>
      </c>
      <c r="K615" s="381"/>
      <c r="L615" s="381"/>
      <c r="M615" s="381"/>
      <c r="N615" s="530"/>
    </row>
    <row r="616" ht="14.25" spans="1:14">
      <c r="A616" s="520">
        <v>612</v>
      </c>
      <c r="B616" s="523">
        <v>2080804</v>
      </c>
      <c r="C616" s="344"/>
      <c r="D616" s="344"/>
      <c r="E616" s="344" t="s">
        <v>706</v>
      </c>
      <c r="F616" s="527" t="s">
        <v>710</v>
      </c>
      <c r="G616" s="522">
        <v>398.48</v>
      </c>
      <c r="H616" s="522">
        <v>456</v>
      </c>
      <c r="I616" s="522">
        <v>456</v>
      </c>
      <c r="J616" s="522">
        <v>434</v>
      </c>
      <c r="K616" s="381">
        <f>I616/J616-1</f>
        <v>0.0506912442396312</v>
      </c>
      <c r="L616" s="381">
        <f>I616/G616</f>
        <v>1.14434852439269</v>
      </c>
      <c r="M616" s="381">
        <f t="shared" ref="M616" si="160">I616/G616-1</f>
        <v>0.144348524392692</v>
      </c>
      <c r="N616" s="530"/>
    </row>
    <row r="617" ht="14.25" spans="1:14">
      <c r="A617" s="520">
        <v>613</v>
      </c>
      <c r="B617" s="523">
        <v>2080805</v>
      </c>
      <c r="C617" s="344"/>
      <c r="D617" s="344"/>
      <c r="E617" s="344" t="s">
        <v>706</v>
      </c>
      <c r="F617" s="527" t="s">
        <v>711</v>
      </c>
      <c r="G617" s="522">
        <v>0</v>
      </c>
      <c r="H617" s="522">
        <v>0</v>
      </c>
      <c r="I617" s="522">
        <v>0</v>
      </c>
      <c r="J617" s="522">
        <v>0</v>
      </c>
      <c r="K617" s="381"/>
      <c r="L617" s="381"/>
      <c r="M617" s="381"/>
      <c r="N617" s="530"/>
    </row>
    <row r="618" ht="24" spans="1:14">
      <c r="A618" s="520">
        <v>614</v>
      </c>
      <c r="B618" s="523">
        <v>2080806</v>
      </c>
      <c r="C618" s="344"/>
      <c r="D618" s="344"/>
      <c r="E618" s="344" t="s">
        <v>706</v>
      </c>
      <c r="F618" s="527" t="s">
        <v>712</v>
      </c>
      <c r="G618" s="522">
        <v>0</v>
      </c>
      <c r="H618" s="522">
        <v>0</v>
      </c>
      <c r="I618" s="522">
        <v>0</v>
      </c>
      <c r="J618" s="522">
        <v>0</v>
      </c>
      <c r="K618" s="381"/>
      <c r="L618" s="381"/>
      <c r="M618" s="381"/>
      <c r="N618" s="530"/>
    </row>
    <row r="619" spans="1:14">
      <c r="A619" s="520">
        <v>615</v>
      </c>
      <c r="B619" s="523">
        <v>2080899</v>
      </c>
      <c r="C619" s="344"/>
      <c r="D619" s="344"/>
      <c r="E619" s="344" t="s">
        <v>706</v>
      </c>
      <c r="F619" s="527" t="s">
        <v>713</v>
      </c>
      <c r="G619" s="522">
        <v>4000</v>
      </c>
      <c r="H619" s="522">
        <v>0</v>
      </c>
      <c r="I619" s="522">
        <v>0</v>
      </c>
      <c r="J619" s="522">
        <v>0</v>
      </c>
      <c r="K619" s="381"/>
      <c r="L619" s="381">
        <f>I619/G619</f>
        <v>0</v>
      </c>
      <c r="M619" s="381">
        <f>I619/G619-1</f>
        <v>-1</v>
      </c>
      <c r="N619" s="533"/>
    </row>
    <row r="620" ht="14.25" spans="1:14">
      <c r="A620" s="520">
        <v>616</v>
      </c>
      <c r="B620" s="523">
        <v>20809</v>
      </c>
      <c r="C620" s="344"/>
      <c r="D620" s="344" t="s">
        <v>656</v>
      </c>
      <c r="E620" s="344"/>
      <c r="F620" s="526" t="s">
        <v>714</v>
      </c>
      <c r="G620" s="522">
        <v>67815.66</v>
      </c>
      <c r="H620" s="522">
        <v>72163.72</v>
      </c>
      <c r="I620" s="522">
        <f>SUM(I621:I626)</f>
        <v>65855</v>
      </c>
      <c r="J620" s="522">
        <v>47996</v>
      </c>
      <c r="K620" s="381">
        <f t="shared" ref="K620" si="161">I620/J620-1</f>
        <v>0.372093507792316</v>
      </c>
      <c r="L620" s="381">
        <f>I620/G620</f>
        <v>0.971088388729093</v>
      </c>
      <c r="M620" s="381">
        <f>I620/G620-1</f>
        <v>-0.0289116112709071</v>
      </c>
      <c r="N620" s="530"/>
    </row>
    <row r="621" ht="14.25" spans="1:14">
      <c r="A621" s="520">
        <v>617</v>
      </c>
      <c r="B621" s="523">
        <v>2080901</v>
      </c>
      <c r="C621" s="344"/>
      <c r="D621" s="344"/>
      <c r="E621" s="344" t="s">
        <v>715</v>
      </c>
      <c r="F621" s="527" t="s">
        <v>716</v>
      </c>
      <c r="G621" s="522">
        <v>0</v>
      </c>
      <c r="H621" s="522">
        <v>0</v>
      </c>
      <c r="I621" s="522">
        <v>0</v>
      </c>
      <c r="J621" s="522">
        <v>0</v>
      </c>
      <c r="K621" s="381"/>
      <c r="L621" s="381"/>
      <c r="M621" s="381"/>
      <c r="N621" s="530"/>
    </row>
    <row r="622" ht="24" spans="1:14">
      <c r="A622" s="520">
        <v>618</v>
      </c>
      <c r="B622" s="523">
        <v>2080902</v>
      </c>
      <c r="C622" s="344"/>
      <c r="D622" s="344"/>
      <c r="E622" s="344" t="s">
        <v>715</v>
      </c>
      <c r="F622" s="527" t="s">
        <v>717</v>
      </c>
      <c r="G622" s="522">
        <v>22519.3</v>
      </c>
      <c r="H622" s="522">
        <v>19385</v>
      </c>
      <c r="I622" s="522">
        <v>19385</v>
      </c>
      <c r="J622" s="522">
        <v>13889</v>
      </c>
      <c r="K622" s="381">
        <f t="shared" ref="K622:K629" si="162">I622/J622-1</f>
        <v>0.395708834329325</v>
      </c>
      <c r="L622" s="381">
        <f t="shared" ref="L622:L629" si="163">I622/G622</f>
        <v>0.860817165720071</v>
      </c>
      <c r="M622" s="381">
        <f t="shared" ref="M622:M629" si="164">I622/G622-1</f>
        <v>-0.139182834279929</v>
      </c>
      <c r="N622" s="530"/>
    </row>
    <row r="623" ht="24" spans="1:14">
      <c r="A623" s="520">
        <v>619</v>
      </c>
      <c r="B623" s="523">
        <v>2080903</v>
      </c>
      <c r="C623" s="344"/>
      <c r="D623" s="344"/>
      <c r="E623" s="344" t="s">
        <v>715</v>
      </c>
      <c r="F623" s="527" t="s">
        <v>718</v>
      </c>
      <c r="G623" s="522">
        <v>5656.13</v>
      </c>
      <c r="H623" s="522">
        <v>12873</v>
      </c>
      <c r="I623" s="522">
        <v>6711</v>
      </c>
      <c r="J623" s="522">
        <v>2979</v>
      </c>
      <c r="K623" s="381">
        <f t="shared" si="162"/>
        <v>1.2527693856999</v>
      </c>
      <c r="L623" s="381">
        <f t="shared" si="163"/>
        <v>1.18650031028283</v>
      </c>
      <c r="M623" s="381">
        <f t="shared" si="164"/>
        <v>0.186500310282826</v>
      </c>
      <c r="N623" s="530"/>
    </row>
    <row r="624" ht="14.25" spans="1:14">
      <c r="A624" s="520">
        <v>620</v>
      </c>
      <c r="B624" s="523">
        <v>2080904</v>
      </c>
      <c r="C624" s="344"/>
      <c r="D624" s="344"/>
      <c r="E624" s="344" t="s">
        <v>715</v>
      </c>
      <c r="F624" s="527" t="s">
        <v>719</v>
      </c>
      <c r="G624" s="522">
        <v>3</v>
      </c>
      <c r="H624" s="522">
        <v>29</v>
      </c>
      <c r="I624" s="522">
        <v>29</v>
      </c>
      <c r="J624" s="522">
        <v>27</v>
      </c>
      <c r="K624" s="381">
        <f t="shared" si="162"/>
        <v>0.0740740740740742</v>
      </c>
      <c r="L624" s="381">
        <f t="shared" si="163"/>
        <v>9.66666666666667</v>
      </c>
      <c r="M624" s="381">
        <f t="shared" si="164"/>
        <v>8.66666666666667</v>
      </c>
      <c r="N624" s="530"/>
    </row>
    <row r="625" ht="14.25" spans="1:14">
      <c r="A625" s="520">
        <v>621</v>
      </c>
      <c r="B625" s="523">
        <v>2080905</v>
      </c>
      <c r="C625" s="344"/>
      <c r="D625" s="344"/>
      <c r="E625" s="344" t="s">
        <v>715</v>
      </c>
      <c r="F625" s="527" t="s">
        <v>720</v>
      </c>
      <c r="G625" s="522">
        <v>39096.91</v>
      </c>
      <c r="H625" s="522">
        <v>34944.72</v>
      </c>
      <c r="I625" s="522">
        <v>34798</v>
      </c>
      <c r="J625" s="522">
        <v>9373</v>
      </c>
      <c r="K625" s="381">
        <f t="shared" si="162"/>
        <v>2.71257868345247</v>
      </c>
      <c r="L625" s="381">
        <f t="shared" si="163"/>
        <v>0.890044763128339</v>
      </c>
      <c r="M625" s="381">
        <f t="shared" si="164"/>
        <v>-0.109955236871661</v>
      </c>
      <c r="N625" s="530"/>
    </row>
    <row r="626" spans="1:14">
      <c r="A626" s="520">
        <v>622</v>
      </c>
      <c r="B626" s="523">
        <v>2080999</v>
      </c>
      <c r="C626" s="344"/>
      <c r="D626" s="344"/>
      <c r="E626" s="344" t="s">
        <v>715</v>
      </c>
      <c r="F626" s="527" t="s">
        <v>721</v>
      </c>
      <c r="G626" s="522">
        <v>540.32</v>
      </c>
      <c r="H626" s="522">
        <v>4932</v>
      </c>
      <c r="I626" s="522">
        <v>4932</v>
      </c>
      <c r="J626" s="522">
        <v>21728</v>
      </c>
      <c r="K626" s="381">
        <f t="shared" si="162"/>
        <v>-0.773011782032401</v>
      </c>
      <c r="L626" s="381">
        <f t="shared" si="163"/>
        <v>9.12792419307077</v>
      </c>
      <c r="M626" s="381">
        <f t="shared" si="164"/>
        <v>8.12792419307077</v>
      </c>
      <c r="N626" s="533"/>
    </row>
    <row r="627" ht="14.25" spans="1:14">
      <c r="A627" s="520">
        <v>623</v>
      </c>
      <c r="B627" s="523">
        <v>20810</v>
      </c>
      <c r="C627" s="344"/>
      <c r="D627" s="344" t="s">
        <v>656</v>
      </c>
      <c r="E627" s="344"/>
      <c r="F627" s="526" t="s">
        <v>722</v>
      </c>
      <c r="G627" s="522">
        <v>20550.06</v>
      </c>
      <c r="H627" s="522">
        <v>22135.572137</v>
      </c>
      <c r="I627" s="522">
        <f>SUM(I628:I634)</f>
        <v>20229</v>
      </c>
      <c r="J627" s="522">
        <v>23676</v>
      </c>
      <c r="K627" s="381">
        <f t="shared" si="162"/>
        <v>-0.145590471363406</v>
      </c>
      <c r="L627" s="381">
        <f t="shared" si="163"/>
        <v>0.984376687951276</v>
      </c>
      <c r="M627" s="381">
        <f t="shared" si="164"/>
        <v>-0.015623312048724</v>
      </c>
      <c r="N627" s="530"/>
    </row>
    <row r="628" ht="14.25" spans="1:14">
      <c r="A628" s="520">
        <v>624</v>
      </c>
      <c r="B628" s="523">
        <v>2081001</v>
      </c>
      <c r="C628" s="344"/>
      <c r="D628" s="344"/>
      <c r="E628" s="344" t="s">
        <v>723</v>
      </c>
      <c r="F628" s="527" t="s">
        <v>724</v>
      </c>
      <c r="G628" s="522">
        <v>5313.56</v>
      </c>
      <c r="H628" s="522">
        <v>5080</v>
      </c>
      <c r="I628" s="522">
        <v>5080</v>
      </c>
      <c r="J628" s="522">
        <v>5599</v>
      </c>
      <c r="K628" s="381">
        <f t="shared" si="162"/>
        <v>-0.0926951241293088</v>
      </c>
      <c r="L628" s="381">
        <f t="shared" si="163"/>
        <v>0.956044535113935</v>
      </c>
      <c r="M628" s="381">
        <f t="shared" si="164"/>
        <v>-0.0439554648860652</v>
      </c>
      <c r="N628" s="530"/>
    </row>
    <row r="629" ht="14.25" spans="1:14">
      <c r="A629" s="520">
        <v>625</v>
      </c>
      <c r="B629" s="523">
        <v>2081002</v>
      </c>
      <c r="C629" s="344"/>
      <c r="D629" s="344"/>
      <c r="E629" s="344" t="s">
        <v>723</v>
      </c>
      <c r="F629" s="527" t="s">
        <v>725</v>
      </c>
      <c r="G629" s="522">
        <v>1876.6</v>
      </c>
      <c r="H629" s="522">
        <v>3352</v>
      </c>
      <c r="I629" s="522">
        <v>3352</v>
      </c>
      <c r="J629" s="522">
        <v>4779</v>
      </c>
      <c r="K629" s="381">
        <f t="shared" si="162"/>
        <v>-0.29859803306131</v>
      </c>
      <c r="L629" s="381">
        <f t="shared" si="163"/>
        <v>1.78620910156666</v>
      </c>
      <c r="M629" s="381">
        <f t="shared" si="164"/>
        <v>0.786209101566663</v>
      </c>
      <c r="N629" s="530"/>
    </row>
    <row r="630" ht="14.25" spans="1:14">
      <c r="A630" s="520">
        <v>626</v>
      </c>
      <c r="B630" s="523">
        <v>2081003</v>
      </c>
      <c r="C630" s="344"/>
      <c r="D630" s="344"/>
      <c r="E630" s="344" t="s">
        <v>723</v>
      </c>
      <c r="F630" s="527" t="s">
        <v>726</v>
      </c>
      <c r="G630" s="522">
        <v>0</v>
      </c>
      <c r="H630" s="522">
        <v>0</v>
      </c>
      <c r="I630" s="522">
        <v>0</v>
      </c>
      <c r="J630" s="522">
        <v>0</v>
      </c>
      <c r="K630" s="381"/>
      <c r="L630" s="381"/>
      <c r="M630" s="381"/>
      <c r="N630" s="530"/>
    </row>
    <row r="631" ht="14.25" spans="1:14">
      <c r="A631" s="520">
        <v>627</v>
      </c>
      <c r="B631" s="523">
        <v>2081004</v>
      </c>
      <c r="C631" s="344"/>
      <c r="D631" s="344"/>
      <c r="E631" s="344" t="s">
        <v>723</v>
      </c>
      <c r="F631" s="527" t="s">
        <v>727</v>
      </c>
      <c r="G631" s="522">
        <v>6648.84</v>
      </c>
      <c r="H631" s="522">
        <v>6444.874117</v>
      </c>
      <c r="I631" s="522">
        <v>5161</v>
      </c>
      <c r="J631" s="522">
        <v>5648</v>
      </c>
      <c r="K631" s="381">
        <f t="shared" ref="K631:K632" si="165">I631/J631-1</f>
        <v>-0.0862252124645893</v>
      </c>
      <c r="L631" s="381">
        <f>I631/G631</f>
        <v>0.776225627327474</v>
      </c>
      <c r="M631" s="381">
        <f t="shared" ref="M631:M632" si="166">I631/G631-1</f>
        <v>-0.223774372672526</v>
      </c>
      <c r="N631" s="530"/>
    </row>
    <row r="632" ht="14.25" spans="1:14">
      <c r="A632" s="520">
        <v>628</v>
      </c>
      <c r="B632" s="523">
        <v>2081005</v>
      </c>
      <c r="C632" s="344"/>
      <c r="D632" s="344"/>
      <c r="E632" s="344" t="s">
        <v>723</v>
      </c>
      <c r="F632" s="527" t="s">
        <v>728</v>
      </c>
      <c r="G632" s="522">
        <v>5013.67</v>
      </c>
      <c r="H632" s="522">
        <v>6051</v>
      </c>
      <c r="I632" s="522">
        <v>6051</v>
      </c>
      <c r="J632" s="522">
        <v>4936</v>
      </c>
      <c r="K632" s="381">
        <f t="shared" si="165"/>
        <v>0.225891410048622</v>
      </c>
      <c r="L632" s="381">
        <f>I632/G632</f>
        <v>1.20690033448552</v>
      </c>
      <c r="M632" s="381">
        <f t="shared" si="166"/>
        <v>0.206900334485516</v>
      </c>
      <c r="N632" s="530"/>
    </row>
    <row r="633" ht="14.25" spans="1:14">
      <c r="A633" s="520">
        <v>629</v>
      </c>
      <c r="B633" s="523">
        <v>2081006</v>
      </c>
      <c r="C633" s="344"/>
      <c r="D633" s="344"/>
      <c r="E633" s="344" t="s">
        <v>723</v>
      </c>
      <c r="F633" s="527" t="s">
        <v>729</v>
      </c>
      <c r="G633" s="522">
        <v>0</v>
      </c>
      <c r="H633" s="522">
        <v>0</v>
      </c>
      <c r="I633" s="522">
        <v>0</v>
      </c>
      <c r="J633" s="522"/>
      <c r="K633" s="381"/>
      <c r="L633" s="381"/>
      <c r="M633" s="381"/>
      <c r="N633" s="530"/>
    </row>
    <row r="634" ht="14.25" spans="1:14">
      <c r="A634" s="520">
        <v>630</v>
      </c>
      <c r="B634" s="523">
        <v>2081099</v>
      </c>
      <c r="C634" s="344"/>
      <c r="D634" s="344"/>
      <c r="E634" s="344" t="s">
        <v>723</v>
      </c>
      <c r="F634" s="527" t="s">
        <v>730</v>
      </c>
      <c r="G634" s="522">
        <v>1697.39</v>
      </c>
      <c r="H634" s="522">
        <v>1207.69802</v>
      </c>
      <c r="I634" s="522">
        <v>585</v>
      </c>
      <c r="J634" s="522">
        <v>2714</v>
      </c>
      <c r="K634" s="381">
        <f>I634/J634-1</f>
        <v>-0.784450994841562</v>
      </c>
      <c r="L634" s="381">
        <f>I634/G634</f>
        <v>0.344646781234719</v>
      </c>
      <c r="M634" s="381">
        <f>I634/G634-1</f>
        <v>-0.655353218765281</v>
      </c>
      <c r="N634" s="530"/>
    </row>
    <row r="635" ht="14.25" spans="1:14">
      <c r="A635" s="520">
        <v>631</v>
      </c>
      <c r="B635" s="523">
        <v>20811</v>
      </c>
      <c r="C635" s="344"/>
      <c r="D635" s="344" t="s">
        <v>656</v>
      </c>
      <c r="E635" s="344"/>
      <c r="F635" s="526" t="s">
        <v>731</v>
      </c>
      <c r="G635" s="522">
        <v>18416.71</v>
      </c>
      <c r="H635" s="522">
        <v>16277.312385</v>
      </c>
      <c r="I635" s="522">
        <f>SUM(I636:I643)</f>
        <v>15781</v>
      </c>
      <c r="J635" s="522">
        <v>14592</v>
      </c>
      <c r="K635" s="381">
        <f>I635/J635-1</f>
        <v>0.0814830043859649</v>
      </c>
      <c r="L635" s="381">
        <f>I635/G635</f>
        <v>0.85688486162838</v>
      </c>
      <c r="M635" s="381">
        <f>I635/G635-1</f>
        <v>-0.14311513837162</v>
      </c>
      <c r="N635" s="530"/>
    </row>
    <row r="636" ht="14.25" spans="1:14">
      <c r="A636" s="520">
        <v>632</v>
      </c>
      <c r="B636" s="523">
        <v>2081101</v>
      </c>
      <c r="C636" s="344"/>
      <c r="D636" s="344"/>
      <c r="E636" s="344" t="s">
        <v>732</v>
      </c>
      <c r="F636" s="527" t="s">
        <v>167</v>
      </c>
      <c r="G636" s="522">
        <v>793.33</v>
      </c>
      <c r="H636" s="522">
        <v>713</v>
      </c>
      <c r="I636" s="522">
        <v>713</v>
      </c>
      <c r="J636" s="522">
        <v>838</v>
      </c>
      <c r="K636" s="381">
        <f>I636/J636-1</f>
        <v>-0.149164677804296</v>
      </c>
      <c r="L636" s="381">
        <f>I636/G636</f>
        <v>0.898743272030555</v>
      </c>
      <c r="M636" s="381">
        <f>I636/G636-1</f>
        <v>-0.101256727969445</v>
      </c>
      <c r="N636" s="530"/>
    </row>
    <row r="637" ht="14.25" spans="1:14">
      <c r="A637" s="520">
        <v>633</v>
      </c>
      <c r="B637" s="523">
        <v>2081102</v>
      </c>
      <c r="C637" s="344"/>
      <c r="D637" s="344"/>
      <c r="E637" s="344" t="s">
        <v>732</v>
      </c>
      <c r="F637" s="527" t="s">
        <v>168</v>
      </c>
      <c r="G637" s="522">
        <v>0</v>
      </c>
      <c r="H637" s="522">
        <v>0</v>
      </c>
      <c r="I637" s="522">
        <v>0</v>
      </c>
      <c r="J637" s="522">
        <v>0</v>
      </c>
      <c r="K637" s="381"/>
      <c r="L637" s="381"/>
      <c r="M637" s="381"/>
      <c r="N637" s="530"/>
    </row>
    <row r="638" ht="14.25" spans="1:14">
      <c r="A638" s="520">
        <v>634</v>
      </c>
      <c r="B638" s="523">
        <v>2081103</v>
      </c>
      <c r="C638" s="344"/>
      <c r="D638" s="344"/>
      <c r="E638" s="344" t="s">
        <v>732</v>
      </c>
      <c r="F638" s="527" t="s">
        <v>169</v>
      </c>
      <c r="G638" s="522">
        <v>0</v>
      </c>
      <c r="H638" s="522">
        <v>0</v>
      </c>
      <c r="I638" s="522">
        <v>0</v>
      </c>
      <c r="J638" s="522">
        <v>0</v>
      </c>
      <c r="K638" s="381"/>
      <c r="L638" s="381"/>
      <c r="M638" s="381"/>
      <c r="N638" s="530"/>
    </row>
    <row r="639" ht="14.25" spans="1:14">
      <c r="A639" s="520">
        <v>635</v>
      </c>
      <c r="B639" s="523">
        <v>2081104</v>
      </c>
      <c r="C639" s="344"/>
      <c r="D639" s="344"/>
      <c r="E639" s="344" t="s">
        <v>732</v>
      </c>
      <c r="F639" s="527" t="s">
        <v>733</v>
      </c>
      <c r="G639" s="522">
        <v>7212.04</v>
      </c>
      <c r="H639" s="522">
        <v>5964.952</v>
      </c>
      <c r="I639" s="522">
        <v>5923</v>
      </c>
      <c r="J639" s="522">
        <v>6208</v>
      </c>
      <c r="K639" s="381">
        <f t="shared" ref="K639:K641" si="167">I639/J639-1</f>
        <v>-0.0459085051546392</v>
      </c>
      <c r="L639" s="381">
        <f>I639/G639</f>
        <v>0.821265550385189</v>
      </c>
      <c r="M639" s="381">
        <f t="shared" ref="M639:M641" si="168">I639/G639-1</f>
        <v>-0.178734449614811</v>
      </c>
      <c r="N639" s="530"/>
    </row>
    <row r="640" ht="14.25" spans="1:14">
      <c r="A640" s="520">
        <v>636</v>
      </c>
      <c r="B640" s="523">
        <v>2081105</v>
      </c>
      <c r="C640" s="344"/>
      <c r="D640" s="344"/>
      <c r="E640" s="344" t="s">
        <v>732</v>
      </c>
      <c r="F640" s="527" t="s">
        <v>734</v>
      </c>
      <c r="G640" s="522">
        <v>5500.43</v>
      </c>
      <c r="H640" s="522">
        <v>6475.108253</v>
      </c>
      <c r="I640" s="522">
        <v>6345</v>
      </c>
      <c r="J640" s="522">
        <v>4466</v>
      </c>
      <c r="K640" s="381">
        <f t="shared" si="167"/>
        <v>0.420734437975817</v>
      </c>
      <c r="L640" s="381">
        <f>I640/G640</f>
        <v>1.15354617729887</v>
      </c>
      <c r="M640" s="381">
        <f t="shared" si="168"/>
        <v>0.153546177298866</v>
      </c>
      <c r="N640" s="530"/>
    </row>
    <row r="641" ht="14.25" spans="1:14">
      <c r="A641" s="520">
        <v>637</v>
      </c>
      <c r="B641" s="523">
        <v>2081106</v>
      </c>
      <c r="C641" s="344"/>
      <c r="D641" s="344"/>
      <c r="E641" s="344" t="s">
        <v>732</v>
      </c>
      <c r="F641" s="527" t="s">
        <v>735</v>
      </c>
      <c r="G641" s="522">
        <v>270.62</v>
      </c>
      <c r="H641" s="522">
        <v>101</v>
      </c>
      <c r="I641" s="522">
        <v>101</v>
      </c>
      <c r="J641" s="522">
        <v>131</v>
      </c>
      <c r="K641" s="381">
        <f t="shared" si="167"/>
        <v>-0.229007633587786</v>
      </c>
      <c r="L641" s="381">
        <f>I641/G641</f>
        <v>0.373217057128076</v>
      </c>
      <c r="M641" s="381">
        <f t="shared" si="168"/>
        <v>-0.626782942871924</v>
      </c>
      <c r="N641" s="530"/>
    </row>
    <row r="642" ht="14.25" spans="1:14">
      <c r="A642" s="520">
        <v>638</v>
      </c>
      <c r="B642" s="523">
        <v>2081107</v>
      </c>
      <c r="C642" s="344"/>
      <c r="D642" s="344"/>
      <c r="E642" s="344" t="s">
        <v>732</v>
      </c>
      <c r="F642" s="527" t="s">
        <v>736</v>
      </c>
      <c r="G642" s="522">
        <v>0</v>
      </c>
      <c r="H642" s="522">
        <v>0</v>
      </c>
      <c r="I642" s="522">
        <v>0</v>
      </c>
      <c r="J642" s="522">
        <v>0</v>
      </c>
      <c r="K642" s="381"/>
      <c r="L642" s="381"/>
      <c r="M642" s="381"/>
      <c r="N642" s="530"/>
    </row>
    <row r="643" ht="14.25" spans="1:14">
      <c r="A643" s="520">
        <v>639</v>
      </c>
      <c r="B643" s="523">
        <v>2081199</v>
      </c>
      <c r="C643" s="344"/>
      <c r="D643" s="344"/>
      <c r="E643" s="344" t="s">
        <v>732</v>
      </c>
      <c r="F643" s="527" t="s">
        <v>737</v>
      </c>
      <c r="G643" s="522">
        <v>4640.29</v>
      </c>
      <c r="H643" s="522">
        <v>3023.252132</v>
      </c>
      <c r="I643" s="522">
        <v>2699</v>
      </c>
      <c r="J643" s="522">
        <v>2949</v>
      </c>
      <c r="K643" s="381">
        <f t="shared" ref="K643:K646" si="169">I643/J643-1</f>
        <v>-0.084774499830451</v>
      </c>
      <c r="L643" s="381">
        <f>I643/G643</f>
        <v>0.581644681690153</v>
      </c>
      <c r="M643" s="381">
        <f t="shared" ref="M643:M646" si="170">I643/G643-1</f>
        <v>-0.418355318309847</v>
      </c>
      <c r="N643" s="530"/>
    </row>
    <row r="644" ht="14.25" spans="1:14">
      <c r="A644" s="520">
        <v>640</v>
      </c>
      <c r="B644" s="523">
        <v>20816</v>
      </c>
      <c r="C644" s="344"/>
      <c r="D644" s="344" t="s">
        <v>656</v>
      </c>
      <c r="E644" s="344"/>
      <c r="F644" s="526" t="s">
        <v>738</v>
      </c>
      <c r="G644" s="522">
        <v>742.56</v>
      </c>
      <c r="H644" s="522">
        <v>810</v>
      </c>
      <c r="I644" s="522">
        <f>SUM(I645:I648)</f>
        <v>810</v>
      </c>
      <c r="J644" s="522">
        <v>622</v>
      </c>
      <c r="K644" s="381">
        <f t="shared" si="169"/>
        <v>0.302250803858521</v>
      </c>
      <c r="L644" s="381">
        <f>I644/G644</f>
        <v>1.09082094376212</v>
      </c>
      <c r="M644" s="381">
        <f t="shared" si="170"/>
        <v>0.0908209437621204</v>
      </c>
      <c r="N644" s="530"/>
    </row>
    <row r="645" ht="14.25" spans="1:14">
      <c r="A645" s="520">
        <v>641</v>
      </c>
      <c r="B645" s="523">
        <v>2081601</v>
      </c>
      <c r="C645" s="344"/>
      <c r="D645" s="344"/>
      <c r="E645" s="344" t="s">
        <v>739</v>
      </c>
      <c r="F645" s="527" t="s">
        <v>167</v>
      </c>
      <c r="G645" s="522">
        <v>279.66</v>
      </c>
      <c r="H645" s="522">
        <v>270</v>
      </c>
      <c r="I645" s="522">
        <v>270</v>
      </c>
      <c r="J645" s="522">
        <v>267</v>
      </c>
      <c r="K645" s="381">
        <f t="shared" si="169"/>
        <v>0.0112359550561798</v>
      </c>
      <c r="L645" s="381">
        <f>I645/G645</f>
        <v>0.965458056211113</v>
      </c>
      <c r="M645" s="381">
        <f t="shared" si="170"/>
        <v>-0.0345419437888866</v>
      </c>
      <c r="N645" s="530"/>
    </row>
    <row r="646" ht="14.25" spans="1:14">
      <c r="A646" s="520">
        <v>642</v>
      </c>
      <c r="B646" s="523">
        <v>2081602</v>
      </c>
      <c r="C646" s="344"/>
      <c r="D646" s="344"/>
      <c r="E646" s="344" t="s">
        <v>739</v>
      </c>
      <c r="F646" s="527" t="s">
        <v>168</v>
      </c>
      <c r="G646" s="522">
        <v>462.9</v>
      </c>
      <c r="H646" s="522">
        <v>540</v>
      </c>
      <c r="I646" s="522">
        <v>540</v>
      </c>
      <c r="J646" s="522">
        <v>355</v>
      </c>
      <c r="K646" s="381">
        <f t="shared" si="169"/>
        <v>0.52112676056338</v>
      </c>
      <c r="L646" s="381">
        <f t="shared" ref="L646" si="171">I646/G646</f>
        <v>1.16655865197667</v>
      </c>
      <c r="M646" s="381">
        <f t="shared" si="170"/>
        <v>0.166558651976669</v>
      </c>
      <c r="N646" s="530"/>
    </row>
    <row r="647" ht="14.25" spans="1:14">
      <c r="A647" s="520">
        <v>643</v>
      </c>
      <c r="B647" s="523">
        <v>2081603</v>
      </c>
      <c r="C647" s="344"/>
      <c r="D647" s="344"/>
      <c r="E647" s="344" t="s">
        <v>739</v>
      </c>
      <c r="F647" s="527" t="s">
        <v>169</v>
      </c>
      <c r="G647" s="522">
        <v>0</v>
      </c>
      <c r="H647" s="522">
        <v>0</v>
      </c>
      <c r="I647" s="522">
        <v>0</v>
      </c>
      <c r="J647" s="522">
        <v>0</v>
      </c>
      <c r="K647" s="381"/>
      <c r="L647" s="381"/>
      <c r="M647" s="381"/>
      <c r="N647" s="530"/>
    </row>
    <row r="648" ht="14.25" spans="1:14">
      <c r="A648" s="520">
        <v>644</v>
      </c>
      <c r="B648" s="523">
        <v>2081699</v>
      </c>
      <c r="C648" s="344"/>
      <c r="D648" s="344"/>
      <c r="E648" s="344" t="s">
        <v>739</v>
      </c>
      <c r="F648" s="527" t="s">
        <v>740</v>
      </c>
      <c r="G648" s="522">
        <v>0</v>
      </c>
      <c r="H648" s="522">
        <v>0</v>
      </c>
      <c r="I648" s="522">
        <v>0</v>
      </c>
      <c r="J648" s="522">
        <v>0</v>
      </c>
      <c r="K648" s="381"/>
      <c r="L648" s="381"/>
      <c r="M648" s="381"/>
      <c r="N648" s="530"/>
    </row>
    <row r="649" ht="14.25" spans="1:14">
      <c r="A649" s="520">
        <v>645</v>
      </c>
      <c r="B649" s="523">
        <v>20819</v>
      </c>
      <c r="C649" s="344"/>
      <c r="D649" s="344" t="s">
        <v>656</v>
      </c>
      <c r="E649" s="344"/>
      <c r="F649" s="526" t="s">
        <v>741</v>
      </c>
      <c r="G649" s="522">
        <v>0</v>
      </c>
      <c r="H649" s="522">
        <v>0</v>
      </c>
      <c r="I649" s="522">
        <f>SUM(I650:I651)</f>
        <v>0</v>
      </c>
      <c r="J649" s="522">
        <v>0</v>
      </c>
      <c r="K649" s="381"/>
      <c r="L649" s="381"/>
      <c r="M649" s="381"/>
      <c r="N649" s="530"/>
    </row>
    <row r="650" ht="14.25" spans="1:14">
      <c r="A650" s="520">
        <v>646</v>
      </c>
      <c r="B650" s="523">
        <v>2081901</v>
      </c>
      <c r="C650" s="344"/>
      <c r="D650" s="344"/>
      <c r="E650" s="344" t="s">
        <v>742</v>
      </c>
      <c r="F650" s="527" t="s">
        <v>743</v>
      </c>
      <c r="G650" s="522">
        <v>0</v>
      </c>
      <c r="H650" s="522">
        <v>0</v>
      </c>
      <c r="I650" s="522">
        <v>0</v>
      </c>
      <c r="J650" s="522">
        <v>0</v>
      </c>
      <c r="K650" s="381"/>
      <c r="L650" s="381"/>
      <c r="M650" s="381"/>
      <c r="N650" s="530"/>
    </row>
    <row r="651" ht="14.25" spans="1:14">
      <c r="A651" s="520">
        <v>647</v>
      </c>
      <c r="B651" s="523">
        <v>2081902</v>
      </c>
      <c r="C651" s="344"/>
      <c r="D651" s="344"/>
      <c r="E651" s="344" t="s">
        <v>742</v>
      </c>
      <c r="F651" s="527" t="s">
        <v>744</v>
      </c>
      <c r="G651" s="522">
        <v>0</v>
      </c>
      <c r="H651" s="522">
        <v>0</v>
      </c>
      <c r="I651" s="522">
        <v>0</v>
      </c>
      <c r="J651" s="522">
        <v>0</v>
      </c>
      <c r="K651" s="381"/>
      <c r="L651" s="381"/>
      <c r="M651" s="381"/>
      <c r="N651" s="530"/>
    </row>
    <row r="652" ht="24" spans="1:14">
      <c r="A652" s="520">
        <v>648</v>
      </c>
      <c r="B652" s="523">
        <v>20820</v>
      </c>
      <c r="C652" s="344"/>
      <c r="D652" s="344" t="s">
        <v>656</v>
      </c>
      <c r="E652" s="344"/>
      <c r="F652" s="526" t="s">
        <v>745</v>
      </c>
      <c r="G652" s="522">
        <v>13470.89</v>
      </c>
      <c r="H652" s="522">
        <v>11823.751488</v>
      </c>
      <c r="I652" s="522">
        <f>SUM(I653:I654)</f>
        <v>10742</v>
      </c>
      <c r="J652" s="522">
        <v>12910</v>
      </c>
      <c r="K652" s="381">
        <f>I652/J652-1</f>
        <v>-0.167931835786212</v>
      </c>
      <c r="L652" s="381">
        <f>I652/G652</f>
        <v>0.797423184362726</v>
      </c>
      <c r="M652" s="381">
        <f>I652/G652-1</f>
        <v>-0.202576815637274</v>
      </c>
      <c r="N652" s="533" t="s">
        <v>746</v>
      </c>
    </row>
    <row r="653" ht="14.25" spans="1:14">
      <c r="A653" s="520">
        <v>649</v>
      </c>
      <c r="B653" s="523">
        <v>2082001</v>
      </c>
      <c r="C653" s="344"/>
      <c r="D653" s="344"/>
      <c r="E653" s="344" t="s">
        <v>747</v>
      </c>
      <c r="F653" s="527" t="s">
        <v>748</v>
      </c>
      <c r="G653" s="522">
        <v>0</v>
      </c>
      <c r="H653" s="522">
        <v>0</v>
      </c>
      <c r="I653" s="522">
        <v>0</v>
      </c>
      <c r="J653" s="522">
        <v>0</v>
      </c>
      <c r="K653" s="381"/>
      <c r="L653" s="381"/>
      <c r="M653" s="381"/>
      <c r="N653" s="530"/>
    </row>
    <row r="654" ht="14.25" spans="1:14">
      <c r="A654" s="520">
        <v>650</v>
      </c>
      <c r="B654" s="523">
        <v>2082002</v>
      </c>
      <c r="C654" s="344"/>
      <c r="D654" s="344"/>
      <c r="E654" s="344" t="s">
        <v>747</v>
      </c>
      <c r="F654" s="527" t="s">
        <v>749</v>
      </c>
      <c r="G654" s="522">
        <v>13470.89</v>
      </c>
      <c r="H654" s="522">
        <v>11823.751488</v>
      </c>
      <c r="I654" s="522">
        <v>10742</v>
      </c>
      <c r="J654" s="522">
        <v>12910</v>
      </c>
      <c r="K654" s="381">
        <f>I654/J654-1</f>
        <v>-0.167931835786212</v>
      </c>
      <c r="L654" s="381">
        <f>I654/G654</f>
        <v>0.797423184362726</v>
      </c>
      <c r="M654" s="381">
        <f>I654/G654-1</f>
        <v>-0.202576815637274</v>
      </c>
      <c r="N654" s="530"/>
    </row>
    <row r="655" ht="14.25" spans="1:14">
      <c r="A655" s="520">
        <v>651</v>
      </c>
      <c r="B655" s="523">
        <v>20821</v>
      </c>
      <c r="C655" s="344"/>
      <c r="D655" s="344" t="s">
        <v>656</v>
      </c>
      <c r="E655" s="344"/>
      <c r="F655" s="526" t="s">
        <v>750</v>
      </c>
      <c r="G655" s="522">
        <v>0</v>
      </c>
      <c r="H655" s="522">
        <v>0</v>
      </c>
      <c r="I655" s="522">
        <f>SUM(I656:I657)</f>
        <v>0</v>
      </c>
      <c r="J655" s="522">
        <v>0</v>
      </c>
      <c r="K655" s="381"/>
      <c r="L655" s="381"/>
      <c r="M655" s="381"/>
      <c r="N655" s="530"/>
    </row>
    <row r="656" ht="24" spans="1:14">
      <c r="A656" s="520">
        <v>652</v>
      </c>
      <c r="B656" s="523">
        <v>2082101</v>
      </c>
      <c r="C656" s="344"/>
      <c r="D656" s="344"/>
      <c r="E656" s="344" t="s">
        <v>751</v>
      </c>
      <c r="F656" s="527" t="s">
        <v>752</v>
      </c>
      <c r="G656" s="522">
        <v>0</v>
      </c>
      <c r="H656" s="522">
        <v>0</v>
      </c>
      <c r="I656" s="522">
        <v>0</v>
      </c>
      <c r="J656" s="522">
        <v>0</v>
      </c>
      <c r="K656" s="381"/>
      <c r="L656" s="381"/>
      <c r="M656" s="381"/>
      <c r="N656" s="530"/>
    </row>
    <row r="657" ht="24" spans="1:14">
      <c r="A657" s="520">
        <v>653</v>
      </c>
      <c r="B657" s="523">
        <v>2082102</v>
      </c>
      <c r="C657" s="344"/>
      <c r="D657" s="344"/>
      <c r="E657" s="344" t="s">
        <v>751</v>
      </c>
      <c r="F657" s="527" t="s">
        <v>753</v>
      </c>
      <c r="G657" s="522">
        <v>0</v>
      </c>
      <c r="H657" s="522">
        <v>0</v>
      </c>
      <c r="I657" s="522">
        <v>0</v>
      </c>
      <c r="J657" s="522">
        <v>0</v>
      </c>
      <c r="K657" s="381"/>
      <c r="L657" s="381"/>
      <c r="M657" s="381"/>
      <c r="N657" s="530"/>
    </row>
    <row r="658" ht="24" spans="1:14">
      <c r="A658" s="520">
        <v>654</v>
      </c>
      <c r="B658" s="523">
        <v>20824</v>
      </c>
      <c r="C658" s="344"/>
      <c r="D658" s="344" t="s">
        <v>656</v>
      </c>
      <c r="E658" s="344"/>
      <c r="F658" s="526" t="s">
        <v>754</v>
      </c>
      <c r="G658" s="522">
        <v>0</v>
      </c>
      <c r="H658" s="522">
        <v>0</v>
      </c>
      <c r="I658" s="522">
        <f>SUM(I659:I660)</f>
        <v>0</v>
      </c>
      <c r="J658" s="522">
        <v>0</v>
      </c>
      <c r="K658" s="381"/>
      <c r="L658" s="381"/>
      <c r="M658" s="381"/>
      <c r="N658" s="530"/>
    </row>
    <row r="659" ht="24" spans="1:14">
      <c r="A659" s="520">
        <v>655</v>
      </c>
      <c r="B659" s="523">
        <v>2082401</v>
      </c>
      <c r="C659" s="344"/>
      <c r="D659" s="344"/>
      <c r="E659" s="344" t="s">
        <v>755</v>
      </c>
      <c r="F659" s="527" t="s">
        <v>756</v>
      </c>
      <c r="G659" s="522">
        <v>0</v>
      </c>
      <c r="H659" s="522">
        <v>0</v>
      </c>
      <c r="I659" s="522">
        <v>0</v>
      </c>
      <c r="J659" s="522">
        <v>0</v>
      </c>
      <c r="K659" s="381"/>
      <c r="L659" s="381"/>
      <c r="M659" s="381"/>
      <c r="N659" s="530"/>
    </row>
    <row r="660" ht="24" spans="1:14">
      <c r="A660" s="520">
        <v>656</v>
      </c>
      <c r="B660" s="523">
        <v>2082402</v>
      </c>
      <c r="C660" s="344"/>
      <c r="D660" s="344"/>
      <c r="E660" s="344" t="s">
        <v>755</v>
      </c>
      <c r="F660" s="527" t="s">
        <v>757</v>
      </c>
      <c r="G660" s="522">
        <v>0</v>
      </c>
      <c r="H660" s="522">
        <v>0</v>
      </c>
      <c r="I660" s="522">
        <v>0</v>
      </c>
      <c r="J660" s="522">
        <v>0</v>
      </c>
      <c r="K660" s="381"/>
      <c r="L660" s="381"/>
      <c r="M660" s="381"/>
      <c r="N660" s="530"/>
    </row>
    <row r="661" ht="14.25" spans="1:14">
      <c r="A661" s="520">
        <v>657</v>
      </c>
      <c r="B661" s="523">
        <v>20825</v>
      </c>
      <c r="C661" s="344"/>
      <c r="D661" s="344" t="s">
        <v>656</v>
      </c>
      <c r="E661" s="344"/>
      <c r="F661" s="526" t="s">
        <v>758</v>
      </c>
      <c r="G661" s="522">
        <v>0</v>
      </c>
      <c r="H661" s="522">
        <v>0</v>
      </c>
      <c r="I661" s="522">
        <f>SUM(I662:I663)</f>
        <v>0</v>
      </c>
      <c r="J661" s="522">
        <v>163</v>
      </c>
      <c r="K661" s="381">
        <f t="shared" ref="K661:K662" si="172">I661/J661-1</f>
        <v>-1</v>
      </c>
      <c r="L661" s="381"/>
      <c r="M661" s="381"/>
      <c r="N661" s="530"/>
    </row>
    <row r="662" ht="14.25" spans="1:14">
      <c r="A662" s="520">
        <v>658</v>
      </c>
      <c r="B662" s="523">
        <v>2082501</v>
      </c>
      <c r="C662" s="344"/>
      <c r="D662" s="344"/>
      <c r="E662" s="344" t="s">
        <v>759</v>
      </c>
      <c r="F662" s="527" t="s">
        <v>760</v>
      </c>
      <c r="G662" s="522">
        <v>0</v>
      </c>
      <c r="H662" s="522">
        <v>0</v>
      </c>
      <c r="I662" s="522">
        <v>0</v>
      </c>
      <c r="J662" s="522">
        <v>163</v>
      </c>
      <c r="K662" s="381">
        <f t="shared" si="172"/>
        <v>-1</v>
      </c>
      <c r="L662" s="381"/>
      <c r="M662" s="381"/>
      <c r="N662" s="530"/>
    </row>
    <row r="663" ht="14.25" spans="1:14">
      <c r="A663" s="520">
        <v>659</v>
      </c>
      <c r="B663" s="523">
        <v>2082502</v>
      </c>
      <c r="C663" s="344"/>
      <c r="D663" s="344"/>
      <c r="E663" s="344" t="s">
        <v>759</v>
      </c>
      <c r="F663" s="527" t="s">
        <v>761</v>
      </c>
      <c r="G663" s="522">
        <v>0</v>
      </c>
      <c r="H663" s="522">
        <v>0</v>
      </c>
      <c r="I663" s="522">
        <v>0</v>
      </c>
      <c r="J663" s="522">
        <v>0</v>
      </c>
      <c r="K663" s="381"/>
      <c r="L663" s="381"/>
      <c r="M663" s="381"/>
      <c r="N663" s="530"/>
    </row>
    <row r="664" ht="24" spans="1:14">
      <c r="A664" s="520">
        <v>660</v>
      </c>
      <c r="B664" s="523">
        <v>20826</v>
      </c>
      <c r="C664" s="344"/>
      <c r="D664" s="344" t="s">
        <v>656</v>
      </c>
      <c r="E664" s="344"/>
      <c r="F664" s="526" t="s">
        <v>762</v>
      </c>
      <c r="G664" s="522">
        <v>3687</v>
      </c>
      <c r="H664" s="522">
        <v>4460</v>
      </c>
      <c r="I664" s="522">
        <f>SUM(I665:I667)</f>
        <v>4460</v>
      </c>
      <c r="J664" s="522">
        <v>3858</v>
      </c>
      <c r="K664" s="381">
        <f>I664/J664-1</f>
        <v>0.156039398652151</v>
      </c>
      <c r="L664" s="381">
        <f>I664/G664</f>
        <v>1.20965554651478</v>
      </c>
      <c r="M664" s="381">
        <f t="shared" ref="M664" si="173">I664/G664-1</f>
        <v>0.209655546514782</v>
      </c>
      <c r="N664" s="533" t="s">
        <v>763</v>
      </c>
    </row>
    <row r="665" ht="24" spans="1:14">
      <c r="A665" s="520">
        <v>661</v>
      </c>
      <c r="B665" s="523">
        <v>2082601</v>
      </c>
      <c r="C665" s="344"/>
      <c r="D665" s="344"/>
      <c r="E665" s="344" t="s">
        <v>764</v>
      </c>
      <c r="F665" s="527" t="s">
        <v>765</v>
      </c>
      <c r="G665" s="522">
        <v>0</v>
      </c>
      <c r="H665" s="522">
        <v>0</v>
      </c>
      <c r="I665" s="522">
        <v>0</v>
      </c>
      <c r="J665" s="522">
        <v>0</v>
      </c>
      <c r="K665" s="381"/>
      <c r="L665" s="381"/>
      <c r="M665" s="381"/>
      <c r="N665" s="530"/>
    </row>
    <row r="666" ht="24" spans="1:14">
      <c r="A666" s="520">
        <v>662</v>
      </c>
      <c r="B666" s="523">
        <v>2082602</v>
      </c>
      <c r="C666" s="344"/>
      <c r="D666" s="344"/>
      <c r="E666" s="344" t="s">
        <v>764</v>
      </c>
      <c r="F666" s="527" t="s">
        <v>766</v>
      </c>
      <c r="G666" s="522">
        <v>3687</v>
      </c>
      <c r="H666" s="522">
        <v>4460</v>
      </c>
      <c r="I666" s="522">
        <v>4460</v>
      </c>
      <c r="J666" s="522">
        <v>3858</v>
      </c>
      <c r="K666" s="381">
        <f t="shared" ref="K666" si="174">I666/J666-1</f>
        <v>0.156039398652151</v>
      </c>
      <c r="L666" s="381">
        <f>I666/G666</f>
        <v>1.20965554651478</v>
      </c>
      <c r="M666" s="381">
        <f>I666/G666-1</f>
        <v>0.209655546514782</v>
      </c>
      <c r="N666" s="530"/>
    </row>
    <row r="667" ht="24" spans="1:14">
      <c r="A667" s="520">
        <v>663</v>
      </c>
      <c r="B667" s="523">
        <v>2082699</v>
      </c>
      <c r="C667" s="344"/>
      <c r="D667" s="344"/>
      <c r="E667" s="344" t="s">
        <v>764</v>
      </c>
      <c r="F667" s="527" t="s">
        <v>767</v>
      </c>
      <c r="G667" s="522">
        <v>0</v>
      </c>
      <c r="H667" s="522">
        <v>0</v>
      </c>
      <c r="I667" s="522">
        <v>0</v>
      </c>
      <c r="J667" s="522">
        <v>0</v>
      </c>
      <c r="K667" s="381"/>
      <c r="L667" s="381"/>
      <c r="M667" s="381"/>
      <c r="N667" s="530"/>
    </row>
    <row r="668" ht="24" spans="1:14">
      <c r="A668" s="520">
        <v>664</v>
      </c>
      <c r="B668" s="523">
        <v>20827</v>
      </c>
      <c r="C668" s="344"/>
      <c r="D668" s="344" t="s">
        <v>656</v>
      </c>
      <c r="E668" s="344"/>
      <c r="F668" s="526" t="s">
        <v>768</v>
      </c>
      <c r="G668" s="522">
        <v>423.84</v>
      </c>
      <c r="H668" s="522">
        <v>80</v>
      </c>
      <c r="I668" s="522">
        <f>SUM(I669:I672)</f>
        <v>80</v>
      </c>
      <c r="J668" s="522">
        <v>650</v>
      </c>
      <c r="K668" s="381">
        <f>I668/J668-1</f>
        <v>-0.876923076923077</v>
      </c>
      <c r="L668" s="381">
        <f>I668/G668</f>
        <v>0.18875047187618</v>
      </c>
      <c r="M668" s="381">
        <f>I668/G668-1</f>
        <v>-0.81124952812382</v>
      </c>
      <c r="N668" s="530"/>
    </row>
    <row r="669" ht="24" spans="1:14">
      <c r="A669" s="520">
        <v>665</v>
      </c>
      <c r="B669" s="523">
        <v>2082701</v>
      </c>
      <c r="C669" s="344"/>
      <c r="D669" s="344"/>
      <c r="E669" s="344" t="s">
        <v>769</v>
      </c>
      <c r="F669" s="527" t="s">
        <v>770</v>
      </c>
      <c r="G669" s="522">
        <v>0</v>
      </c>
      <c r="H669" s="522">
        <v>0</v>
      </c>
      <c r="I669" s="522">
        <v>0</v>
      </c>
      <c r="J669" s="522">
        <v>0</v>
      </c>
      <c r="K669" s="381"/>
      <c r="L669" s="381"/>
      <c r="M669" s="381"/>
      <c r="N669" s="530"/>
    </row>
    <row r="670" ht="24" spans="1:14">
      <c r="A670" s="520">
        <v>666</v>
      </c>
      <c r="B670" s="523">
        <v>2082702</v>
      </c>
      <c r="C670" s="344"/>
      <c r="D670" s="344"/>
      <c r="E670" s="344" t="s">
        <v>769</v>
      </c>
      <c r="F670" s="527" t="s">
        <v>771</v>
      </c>
      <c r="G670" s="522">
        <v>0</v>
      </c>
      <c r="H670" s="522">
        <v>0</v>
      </c>
      <c r="I670" s="522">
        <v>0</v>
      </c>
      <c r="J670" s="522">
        <v>0</v>
      </c>
      <c r="K670" s="381"/>
      <c r="L670" s="381"/>
      <c r="M670" s="381"/>
      <c r="N670" s="530"/>
    </row>
    <row r="671" ht="24" spans="1:14">
      <c r="A671" s="520">
        <v>667</v>
      </c>
      <c r="B671" s="523">
        <v>2082703</v>
      </c>
      <c r="C671" s="344"/>
      <c r="D671" s="344"/>
      <c r="E671" s="344" t="s">
        <v>769</v>
      </c>
      <c r="F671" s="527" t="s">
        <v>772</v>
      </c>
      <c r="G671" s="522">
        <v>0</v>
      </c>
      <c r="H671" s="522">
        <v>0</v>
      </c>
      <c r="I671" s="522">
        <v>0</v>
      </c>
      <c r="J671" s="522">
        <v>19</v>
      </c>
      <c r="K671" s="381">
        <f t="shared" ref="K671:K680" si="175">I671/J671-1</f>
        <v>-1</v>
      </c>
      <c r="L671" s="381"/>
      <c r="M671" s="381"/>
      <c r="N671" s="530"/>
    </row>
    <row r="672" ht="24" spans="1:14">
      <c r="A672" s="520">
        <v>668</v>
      </c>
      <c r="B672" s="523">
        <v>2082799</v>
      </c>
      <c r="C672" s="344"/>
      <c r="D672" s="344"/>
      <c r="E672" s="344" t="s">
        <v>769</v>
      </c>
      <c r="F672" s="527" t="s">
        <v>773</v>
      </c>
      <c r="G672" s="522">
        <v>423.84</v>
      </c>
      <c r="H672" s="522">
        <v>80</v>
      </c>
      <c r="I672" s="522">
        <v>80</v>
      </c>
      <c r="J672" s="522">
        <v>631</v>
      </c>
      <c r="K672" s="381">
        <f t="shared" si="175"/>
        <v>-0.873217115689382</v>
      </c>
      <c r="L672" s="381">
        <f>I672/G672</f>
        <v>0.18875047187618</v>
      </c>
      <c r="M672" s="381">
        <f t="shared" ref="M672:M675" si="176">I672/G672-1</f>
        <v>-0.81124952812382</v>
      </c>
      <c r="N672" s="530"/>
    </row>
    <row r="673" ht="36" spans="1:14">
      <c r="A673" s="520">
        <v>669</v>
      </c>
      <c r="B673" s="523">
        <v>20828</v>
      </c>
      <c r="C673" s="344"/>
      <c r="D673" s="344" t="s">
        <v>656</v>
      </c>
      <c r="E673" s="344"/>
      <c r="F673" s="526" t="s">
        <v>774</v>
      </c>
      <c r="G673" s="522">
        <v>7423.4</v>
      </c>
      <c r="H673" s="522">
        <v>11253.604423</v>
      </c>
      <c r="I673" s="522">
        <f>SUM(I674:I680)</f>
        <v>10209</v>
      </c>
      <c r="J673" s="522">
        <v>6888</v>
      </c>
      <c r="K673" s="381">
        <f t="shared" si="175"/>
        <v>0.482142857142857</v>
      </c>
      <c r="L673" s="381">
        <f>I673/G673</f>
        <v>1.37524584422232</v>
      </c>
      <c r="M673" s="381">
        <f t="shared" si="176"/>
        <v>0.375245844222324</v>
      </c>
      <c r="N673" s="533" t="s">
        <v>775</v>
      </c>
    </row>
    <row r="674" ht="14.25" spans="1:14">
      <c r="A674" s="520">
        <v>670</v>
      </c>
      <c r="B674" s="523">
        <v>2082801</v>
      </c>
      <c r="C674" s="344"/>
      <c r="D674" s="344"/>
      <c r="E674" s="344" t="s">
        <v>776</v>
      </c>
      <c r="F674" s="527" t="s">
        <v>167</v>
      </c>
      <c r="G674" s="522">
        <v>990.46</v>
      </c>
      <c r="H674" s="522">
        <v>1210.4085</v>
      </c>
      <c r="I674" s="522">
        <v>1210</v>
      </c>
      <c r="J674" s="522">
        <v>483</v>
      </c>
      <c r="K674" s="381">
        <f t="shared" si="175"/>
        <v>1.50517598343685</v>
      </c>
      <c r="L674" s="381">
        <f>I674/G674</f>
        <v>1.2216545847384</v>
      </c>
      <c r="M674" s="381">
        <f t="shared" si="176"/>
        <v>0.221654584738404</v>
      </c>
      <c r="N674" s="530"/>
    </row>
    <row r="675" ht="14.25" spans="1:14">
      <c r="A675" s="520">
        <v>671</v>
      </c>
      <c r="B675" s="523">
        <v>2082802</v>
      </c>
      <c r="C675" s="344"/>
      <c r="D675" s="344"/>
      <c r="E675" s="344" t="s">
        <v>776</v>
      </c>
      <c r="F675" s="527" t="s">
        <v>168</v>
      </c>
      <c r="G675" s="522">
        <v>234.8</v>
      </c>
      <c r="H675" s="522">
        <v>229</v>
      </c>
      <c r="I675" s="522">
        <v>229</v>
      </c>
      <c r="J675" s="522">
        <v>1137</v>
      </c>
      <c r="K675" s="381">
        <f t="shared" si="175"/>
        <v>-0.798592788038698</v>
      </c>
      <c r="L675" s="381">
        <f>I675/G675</f>
        <v>0.975298126064736</v>
      </c>
      <c r="M675" s="381">
        <f t="shared" si="176"/>
        <v>-0.0247018739352641</v>
      </c>
      <c r="N675" s="530"/>
    </row>
    <row r="676" ht="14.25" spans="1:14">
      <c r="A676" s="520">
        <v>672</v>
      </c>
      <c r="B676" s="523">
        <v>2082803</v>
      </c>
      <c r="C676" s="344"/>
      <c r="D676" s="344"/>
      <c r="E676" s="344" t="s">
        <v>776</v>
      </c>
      <c r="F676" s="527" t="s">
        <v>169</v>
      </c>
      <c r="G676" s="522">
        <v>0</v>
      </c>
      <c r="H676" s="522">
        <v>0</v>
      </c>
      <c r="I676" s="522">
        <v>0</v>
      </c>
      <c r="J676" s="522">
        <v>54</v>
      </c>
      <c r="K676" s="381">
        <f t="shared" si="175"/>
        <v>-1</v>
      </c>
      <c r="L676" s="381"/>
      <c r="M676" s="381"/>
      <c r="N676" s="530"/>
    </row>
    <row r="677" ht="14.25" spans="1:14">
      <c r="A677" s="520">
        <v>673</v>
      </c>
      <c r="B677" s="523">
        <v>2082804</v>
      </c>
      <c r="C677" s="344"/>
      <c r="D677" s="344"/>
      <c r="E677" s="344" t="s">
        <v>776</v>
      </c>
      <c r="F677" s="527" t="s">
        <v>777</v>
      </c>
      <c r="G677" s="522">
        <v>1832.6</v>
      </c>
      <c r="H677" s="522">
        <v>3322</v>
      </c>
      <c r="I677" s="522">
        <v>3322</v>
      </c>
      <c r="J677" s="522">
        <v>1541</v>
      </c>
      <c r="K677" s="381">
        <f t="shared" si="175"/>
        <v>1.15574302401038</v>
      </c>
      <c r="L677" s="381">
        <f>I677/G677</f>
        <v>1.81272509003601</v>
      </c>
      <c r="M677" s="381">
        <f t="shared" ref="M677:M680" si="177">I677/G677-1</f>
        <v>0.812725090036015</v>
      </c>
      <c r="N677" s="530"/>
    </row>
    <row r="678" ht="14.25" spans="1:14">
      <c r="A678" s="520">
        <v>674</v>
      </c>
      <c r="B678" s="523">
        <v>2082805</v>
      </c>
      <c r="C678" s="344"/>
      <c r="D678" s="344"/>
      <c r="E678" s="344" t="s">
        <v>776</v>
      </c>
      <c r="F678" s="527" t="s">
        <v>778</v>
      </c>
      <c r="G678" s="522">
        <v>1171.87</v>
      </c>
      <c r="H678" s="522">
        <v>1200</v>
      </c>
      <c r="I678" s="522">
        <v>1200</v>
      </c>
      <c r="J678" s="522">
        <v>1286</v>
      </c>
      <c r="K678" s="381">
        <f t="shared" si="175"/>
        <v>-0.0668740279937792</v>
      </c>
      <c r="L678" s="381">
        <f>I678/G678</f>
        <v>1.02400436908531</v>
      </c>
      <c r="M678" s="381">
        <f t="shared" si="177"/>
        <v>0.0240043690853082</v>
      </c>
      <c r="N678" s="530"/>
    </row>
    <row r="679" ht="14.25" spans="1:14">
      <c r="A679" s="520">
        <v>675</v>
      </c>
      <c r="B679" s="523">
        <v>2082850</v>
      </c>
      <c r="C679" s="344"/>
      <c r="D679" s="344"/>
      <c r="E679" s="344" t="s">
        <v>776</v>
      </c>
      <c r="F679" s="527" t="s">
        <v>176</v>
      </c>
      <c r="G679" s="522">
        <v>423.19</v>
      </c>
      <c r="H679" s="522">
        <v>370</v>
      </c>
      <c r="I679" s="522">
        <v>370</v>
      </c>
      <c r="J679" s="522">
        <v>46</v>
      </c>
      <c r="K679" s="381">
        <f t="shared" si="175"/>
        <v>7.04347826086956</v>
      </c>
      <c r="L679" s="381">
        <f>I679/G679</f>
        <v>0.874311774852903</v>
      </c>
      <c r="M679" s="381">
        <f t="shared" si="177"/>
        <v>-0.125688225147097</v>
      </c>
      <c r="N679" s="530"/>
    </row>
    <row r="680" ht="24" spans="1:14">
      <c r="A680" s="520">
        <v>676</v>
      </c>
      <c r="B680" s="523">
        <v>2082899</v>
      </c>
      <c r="C680" s="344"/>
      <c r="D680" s="344"/>
      <c r="E680" s="344" t="s">
        <v>776</v>
      </c>
      <c r="F680" s="527" t="s">
        <v>779</v>
      </c>
      <c r="G680" s="522">
        <v>2770.48</v>
      </c>
      <c r="H680" s="522">
        <v>4922.195923</v>
      </c>
      <c r="I680" s="522">
        <v>3878</v>
      </c>
      <c r="J680" s="522">
        <v>2341</v>
      </c>
      <c r="K680" s="381">
        <f t="shared" si="175"/>
        <v>0.656557026911576</v>
      </c>
      <c r="L680" s="381">
        <f>I680/G680</f>
        <v>1.3997574427536</v>
      </c>
      <c r="M680" s="381">
        <f t="shared" si="177"/>
        <v>0.399757442753602</v>
      </c>
      <c r="N680" s="530"/>
    </row>
    <row r="681" ht="14.25" spans="1:14">
      <c r="A681" s="520">
        <v>677</v>
      </c>
      <c r="B681" s="523">
        <v>20830</v>
      </c>
      <c r="C681" s="344"/>
      <c r="D681" s="344" t="s">
        <v>656</v>
      </c>
      <c r="E681" s="344"/>
      <c r="F681" s="526" t="s">
        <v>780</v>
      </c>
      <c r="G681" s="522">
        <v>0</v>
      </c>
      <c r="H681" s="522">
        <v>0</v>
      </c>
      <c r="I681" s="522">
        <f>SUM(I682:I683)</f>
        <v>0</v>
      </c>
      <c r="J681" s="522"/>
      <c r="K681" s="381"/>
      <c r="L681" s="381"/>
      <c r="M681" s="381"/>
      <c r="N681" s="530"/>
    </row>
    <row r="682" ht="24" spans="1:14">
      <c r="A682" s="520">
        <v>678</v>
      </c>
      <c r="B682" s="523">
        <v>2083001</v>
      </c>
      <c r="C682" s="344"/>
      <c r="D682" s="344"/>
      <c r="E682" s="344" t="s">
        <v>781</v>
      </c>
      <c r="F682" s="527" t="s">
        <v>782</v>
      </c>
      <c r="G682" s="522">
        <v>0</v>
      </c>
      <c r="H682" s="522">
        <v>0</v>
      </c>
      <c r="I682" s="522">
        <v>0</v>
      </c>
      <c r="J682" s="522"/>
      <c r="K682" s="381"/>
      <c r="L682" s="381"/>
      <c r="M682" s="381"/>
      <c r="N682" s="530"/>
    </row>
    <row r="683" ht="24" spans="1:14">
      <c r="A683" s="520">
        <v>679</v>
      </c>
      <c r="B683" s="523">
        <v>2083099</v>
      </c>
      <c r="C683" s="344"/>
      <c r="D683" s="344"/>
      <c r="E683" s="344" t="s">
        <v>781</v>
      </c>
      <c r="F683" s="527" t="s">
        <v>783</v>
      </c>
      <c r="G683" s="522">
        <v>0</v>
      </c>
      <c r="H683" s="522">
        <v>0</v>
      </c>
      <c r="I683" s="522">
        <v>0</v>
      </c>
      <c r="J683" s="522"/>
      <c r="K683" s="381"/>
      <c r="L683" s="381"/>
      <c r="M683" s="381"/>
      <c r="N683" s="530"/>
    </row>
    <row r="684" ht="36" spans="1:14">
      <c r="A684" s="520">
        <v>680</v>
      </c>
      <c r="B684" s="523">
        <v>20899</v>
      </c>
      <c r="C684" s="344"/>
      <c r="D684" s="344" t="s">
        <v>656</v>
      </c>
      <c r="E684" s="344"/>
      <c r="F684" s="526" t="s">
        <v>784</v>
      </c>
      <c r="G684" s="522">
        <v>94724.94</v>
      </c>
      <c r="H684" s="522">
        <v>7499</v>
      </c>
      <c r="I684" s="522">
        <f>I685</f>
        <v>7474</v>
      </c>
      <c r="J684" s="522">
        <v>34957</v>
      </c>
      <c r="K684" s="381">
        <f t="shared" ref="K684:K689" si="178">I684/J684-1</f>
        <v>-0.786194467488629</v>
      </c>
      <c r="L684" s="381">
        <f t="shared" ref="L684:L689" si="179">I684/G684</f>
        <v>0.0789021349604444</v>
      </c>
      <c r="M684" s="381">
        <f t="shared" ref="M684:M689" si="180">I684/G684-1</f>
        <v>-0.921097865039556</v>
      </c>
      <c r="N684" s="533" t="s">
        <v>785</v>
      </c>
    </row>
    <row r="685" ht="24" spans="1:14">
      <c r="A685" s="520">
        <v>681</v>
      </c>
      <c r="B685" s="523">
        <v>2089901</v>
      </c>
      <c r="C685" s="344"/>
      <c r="D685" s="344"/>
      <c r="E685" s="344" t="s">
        <v>786</v>
      </c>
      <c r="F685" s="527" t="s">
        <v>787</v>
      </c>
      <c r="G685" s="522">
        <v>94724.94</v>
      </c>
      <c r="H685" s="522">
        <v>7499</v>
      </c>
      <c r="I685" s="522">
        <v>7474</v>
      </c>
      <c r="J685" s="522">
        <v>34957</v>
      </c>
      <c r="K685" s="381">
        <f t="shared" si="178"/>
        <v>-0.786194467488629</v>
      </c>
      <c r="L685" s="381">
        <f t="shared" si="179"/>
        <v>0.0789021349604444</v>
      </c>
      <c r="M685" s="381">
        <f t="shared" si="180"/>
        <v>-0.921097865039556</v>
      </c>
      <c r="N685" s="530"/>
    </row>
    <row r="686" ht="28.5" customHeight="1" spans="1:14">
      <c r="A686" s="520">
        <v>682</v>
      </c>
      <c r="B686" s="523">
        <v>210</v>
      </c>
      <c r="C686" s="344"/>
      <c r="D686" s="344"/>
      <c r="E686" s="344"/>
      <c r="F686" s="524" t="s">
        <v>788</v>
      </c>
      <c r="G686" s="525">
        <v>1896005.32254</v>
      </c>
      <c r="H686" s="525">
        <v>2352862.66591</v>
      </c>
      <c r="I686" s="525">
        <f>SUM(I687,I692,I706,I710,I722,I725,I729,I734,I738,I742,I745,I754,I756)</f>
        <v>2179724</v>
      </c>
      <c r="J686" s="525">
        <f>SUM(J687,J692,J706,J710,J722,J725,J729,J734,J738,J742,J745,J754,J756)</f>
        <v>1534559</v>
      </c>
      <c r="K686" s="531">
        <f t="shared" si="178"/>
        <v>0.420423717823818</v>
      </c>
      <c r="L686" s="531">
        <f t="shared" si="179"/>
        <v>1.14964023259171</v>
      </c>
      <c r="M686" s="531">
        <f t="shared" si="180"/>
        <v>0.149640232591707</v>
      </c>
      <c r="N686" s="532"/>
    </row>
    <row r="687" ht="14.25" spans="1:14">
      <c r="A687" s="520">
        <v>683</v>
      </c>
      <c r="B687" s="523">
        <v>21001</v>
      </c>
      <c r="C687" s="344"/>
      <c r="D687" s="344" t="s">
        <v>789</v>
      </c>
      <c r="E687" s="344"/>
      <c r="F687" s="526" t="s">
        <v>790</v>
      </c>
      <c r="G687" s="522">
        <v>10806.55</v>
      </c>
      <c r="H687" s="522">
        <v>11367.388773</v>
      </c>
      <c r="I687" s="522">
        <f>SUM(I688:I691)</f>
        <v>11278</v>
      </c>
      <c r="J687" s="522">
        <v>36263</v>
      </c>
      <c r="K687" s="381">
        <f t="shared" si="178"/>
        <v>-0.688994291702286</v>
      </c>
      <c r="L687" s="381">
        <f t="shared" si="179"/>
        <v>1.04362631922306</v>
      </c>
      <c r="M687" s="381">
        <f t="shared" si="180"/>
        <v>0.0436263192230639</v>
      </c>
      <c r="N687" s="530"/>
    </row>
    <row r="688" ht="14.25" spans="1:14">
      <c r="A688" s="520">
        <v>684</v>
      </c>
      <c r="B688" s="523">
        <v>2100101</v>
      </c>
      <c r="C688" s="344"/>
      <c r="D688" s="344"/>
      <c r="E688" s="344" t="s">
        <v>791</v>
      </c>
      <c r="F688" s="527" t="s">
        <v>167</v>
      </c>
      <c r="G688" s="522">
        <v>3902.6</v>
      </c>
      <c r="H688" s="522">
        <v>5674</v>
      </c>
      <c r="I688" s="522">
        <v>5674</v>
      </c>
      <c r="J688" s="522">
        <v>5857</v>
      </c>
      <c r="K688" s="381">
        <f t="shared" si="178"/>
        <v>-0.0312446645040123</v>
      </c>
      <c r="L688" s="381">
        <f t="shared" si="179"/>
        <v>1.45390252652078</v>
      </c>
      <c r="M688" s="381">
        <f t="shared" si="180"/>
        <v>0.453902526520781</v>
      </c>
      <c r="N688" s="530"/>
    </row>
    <row r="689" ht="14.25" spans="1:14">
      <c r="A689" s="520">
        <v>685</v>
      </c>
      <c r="B689" s="523">
        <v>2100102</v>
      </c>
      <c r="C689" s="344"/>
      <c r="D689" s="344"/>
      <c r="E689" s="344" t="s">
        <v>791</v>
      </c>
      <c r="F689" s="527" t="s">
        <v>168</v>
      </c>
      <c r="G689" s="522">
        <v>5791.41</v>
      </c>
      <c r="H689" s="522">
        <v>4506</v>
      </c>
      <c r="I689" s="522">
        <v>4506</v>
      </c>
      <c r="J689" s="522">
        <v>4246</v>
      </c>
      <c r="K689" s="381">
        <f t="shared" si="178"/>
        <v>0.0612341026848799</v>
      </c>
      <c r="L689" s="381">
        <f t="shared" si="179"/>
        <v>0.778048868928292</v>
      </c>
      <c r="M689" s="381">
        <f t="shared" si="180"/>
        <v>-0.221951131071708</v>
      </c>
      <c r="N689" s="530"/>
    </row>
    <row r="690" ht="14.25" spans="1:14">
      <c r="A690" s="520">
        <v>686</v>
      </c>
      <c r="B690" s="523">
        <v>2100103</v>
      </c>
      <c r="C690" s="344"/>
      <c r="D690" s="344"/>
      <c r="E690" s="344" t="s">
        <v>791</v>
      </c>
      <c r="F690" s="527" t="s">
        <v>169</v>
      </c>
      <c r="G690" s="522">
        <v>0</v>
      </c>
      <c r="H690" s="522">
        <v>0</v>
      </c>
      <c r="I690" s="522">
        <v>0</v>
      </c>
      <c r="J690" s="522">
        <v>0</v>
      </c>
      <c r="K690" s="381"/>
      <c r="L690" s="381"/>
      <c r="M690" s="381"/>
      <c r="N690" s="530"/>
    </row>
    <row r="691" ht="24" spans="1:14">
      <c r="A691" s="520">
        <v>687</v>
      </c>
      <c r="B691" s="523">
        <v>2100199</v>
      </c>
      <c r="C691" s="344"/>
      <c r="D691" s="344"/>
      <c r="E691" s="344" t="s">
        <v>791</v>
      </c>
      <c r="F691" s="527" t="s">
        <v>792</v>
      </c>
      <c r="G691" s="522">
        <v>1112.54</v>
      </c>
      <c r="H691" s="522">
        <v>1187.388773</v>
      </c>
      <c r="I691" s="522">
        <v>1098</v>
      </c>
      <c r="J691" s="522">
        <v>26160</v>
      </c>
      <c r="K691" s="381">
        <f t="shared" ref="K691:K700" si="181">I691/J691-1</f>
        <v>-0.95802752293578</v>
      </c>
      <c r="L691" s="381">
        <f t="shared" ref="L691:L700" si="182">I691/G691</f>
        <v>0.986930806982221</v>
      </c>
      <c r="M691" s="381">
        <f t="shared" ref="M691:M700" si="183">I691/G691-1</f>
        <v>-0.0130691930177791</v>
      </c>
      <c r="N691" s="530"/>
    </row>
    <row r="692" ht="14.25" spans="1:14">
      <c r="A692" s="520">
        <v>688</v>
      </c>
      <c r="B692" s="523">
        <v>21002</v>
      </c>
      <c r="C692" s="344"/>
      <c r="D692" s="344" t="s">
        <v>789</v>
      </c>
      <c r="E692" s="344"/>
      <c r="F692" s="526" t="s">
        <v>793</v>
      </c>
      <c r="G692" s="522">
        <v>1279901.381432</v>
      </c>
      <c r="H692" s="522">
        <v>1456782.937774</v>
      </c>
      <c r="I692" s="522">
        <f>SUM(I693:I705)</f>
        <v>1329438</v>
      </c>
      <c r="J692" s="522">
        <v>1014672</v>
      </c>
      <c r="K692" s="381">
        <f t="shared" si="181"/>
        <v>0.310214532380907</v>
      </c>
      <c r="L692" s="381">
        <f t="shared" si="182"/>
        <v>1.038703465194</v>
      </c>
      <c r="M692" s="381">
        <f t="shared" si="183"/>
        <v>0.0387034651939953</v>
      </c>
      <c r="N692" s="530"/>
    </row>
    <row r="693" ht="14.25" spans="1:14">
      <c r="A693" s="520">
        <v>689</v>
      </c>
      <c r="B693" s="523">
        <v>2100201</v>
      </c>
      <c r="C693" s="344"/>
      <c r="D693" s="344"/>
      <c r="E693" s="344" t="s">
        <v>794</v>
      </c>
      <c r="F693" s="527" t="s">
        <v>795</v>
      </c>
      <c r="G693" s="522">
        <v>702805.44</v>
      </c>
      <c r="H693" s="522">
        <v>801437.82162</v>
      </c>
      <c r="I693" s="522">
        <v>729876</v>
      </c>
      <c r="J693" s="522">
        <v>474019</v>
      </c>
      <c r="K693" s="381">
        <f t="shared" si="181"/>
        <v>0.539761064429907</v>
      </c>
      <c r="L693" s="381">
        <f t="shared" si="182"/>
        <v>1.03851785780144</v>
      </c>
      <c r="M693" s="381">
        <f t="shared" si="183"/>
        <v>0.0385178578014422</v>
      </c>
      <c r="N693" s="530"/>
    </row>
    <row r="694" ht="14.25" spans="1:14">
      <c r="A694" s="520">
        <v>690</v>
      </c>
      <c r="B694" s="523">
        <v>2100202</v>
      </c>
      <c r="C694" s="344"/>
      <c r="D694" s="344"/>
      <c r="E694" s="344" t="s">
        <v>794</v>
      </c>
      <c r="F694" s="527" t="s">
        <v>796</v>
      </c>
      <c r="G694" s="522">
        <v>92254.31</v>
      </c>
      <c r="H694" s="522">
        <v>124602.447867</v>
      </c>
      <c r="I694" s="522">
        <v>116715</v>
      </c>
      <c r="J694" s="522">
        <v>99785</v>
      </c>
      <c r="K694" s="381">
        <f t="shared" si="181"/>
        <v>0.169664779275442</v>
      </c>
      <c r="L694" s="381">
        <f t="shared" si="182"/>
        <v>1.265144143401</v>
      </c>
      <c r="M694" s="381">
        <f t="shared" si="183"/>
        <v>0.265144143400997</v>
      </c>
      <c r="N694" s="530"/>
    </row>
    <row r="695" spans="1:14">
      <c r="A695" s="520">
        <v>691</v>
      </c>
      <c r="B695" s="523">
        <v>2100203</v>
      </c>
      <c r="C695" s="344"/>
      <c r="D695" s="344"/>
      <c r="E695" s="344" t="s">
        <v>794</v>
      </c>
      <c r="F695" s="527" t="s">
        <v>797</v>
      </c>
      <c r="G695" s="522">
        <v>6335.75</v>
      </c>
      <c r="H695" s="522">
        <v>34173</v>
      </c>
      <c r="I695" s="522">
        <v>33973</v>
      </c>
      <c r="J695" s="522">
        <v>46712</v>
      </c>
      <c r="K695" s="381">
        <f t="shared" si="181"/>
        <v>-0.272713649597534</v>
      </c>
      <c r="L695" s="381">
        <f t="shared" si="182"/>
        <v>5.3621118257507</v>
      </c>
      <c r="M695" s="381">
        <f t="shared" si="183"/>
        <v>4.3621118257507</v>
      </c>
      <c r="N695" s="533"/>
    </row>
    <row r="696" ht="14.25" spans="1:14">
      <c r="A696" s="520">
        <v>692</v>
      </c>
      <c r="B696" s="523">
        <v>2100204</v>
      </c>
      <c r="C696" s="344"/>
      <c r="D696" s="344"/>
      <c r="E696" s="344" t="s">
        <v>794</v>
      </c>
      <c r="F696" s="527" t="s">
        <v>798</v>
      </c>
      <c r="G696" s="522">
        <v>16826.52</v>
      </c>
      <c r="H696" s="522">
        <v>15844</v>
      </c>
      <c r="I696" s="522">
        <v>13287</v>
      </c>
      <c r="J696" s="522">
        <v>21403</v>
      </c>
      <c r="K696" s="381">
        <f t="shared" si="181"/>
        <v>-0.379199177685371</v>
      </c>
      <c r="L696" s="381">
        <f t="shared" si="182"/>
        <v>0.789646343985566</v>
      </c>
      <c r="M696" s="381">
        <f t="shared" si="183"/>
        <v>-0.210353656014434</v>
      </c>
      <c r="N696" s="530"/>
    </row>
    <row r="697" ht="14.25" spans="1:14">
      <c r="A697" s="520">
        <v>693</v>
      </c>
      <c r="B697" s="523">
        <v>2100205</v>
      </c>
      <c r="C697" s="344"/>
      <c r="D697" s="344"/>
      <c r="E697" s="344" t="s">
        <v>794</v>
      </c>
      <c r="F697" s="527" t="s">
        <v>799</v>
      </c>
      <c r="G697" s="522">
        <v>31580.91</v>
      </c>
      <c r="H697" s="522">
        <v>31682.9608</v>
      </c>
      <c r="I697" s="522">
        <v>31169</v>
      </c>
      <c r="J697" s="522">
        <v>47536</v>
      </c>
      <c r="K697" s="381">
        <f t="shared" si="181"/>
        <v>-0.344307472231572</v>
      </c>
      <c r="L697" s="381">
        <f t="shared" si="182"/>
        <v>0.986956993956159</v>
      </c>
      <c r="M697" s="381">
        <f t="shared" si="183"/>
        <v>-0.013043006043841</v>
      </c>
      <c r="N697" s="530"/>
    </row>
    <row r="698" ht="14.25" spans="1:14">
      <c r="A698" s="520">
        <v>694</v>
      </c>
      <c r="B698" s="523">
        <v>2100206</v>
      </c>
      <c r="C698" s="344"/>
      <c r="D698" s="344"/>
      <c r="E698" s="344" t="s">
        <v>794</v>
      </c>
      <c r="F698" s="527" t="s">
        <v>800</v>
      </c>
      <c r="G698" s="522">
        <v>41229.6</v>
      </c>
      <c r="H698" s="522">
        <v>39994.8011</v>
      </c>
      <c r="I698" s="522">
        <v>29480</v>
      </c>
      <c r="J698" s="522">
        <v>47819</v>
      </c>
      <c r="K698" s="381">
        <f t="shared" si="181"/>
        <v>-0.383508647190447</v>
      </c>
      <c r="L698" s="381">
        <f t="shared" si="182"/>
        <v>0.715020276694414</v>
      </c>
      <c r="M698" s="381">
        <f t="shared" si="183"/>
        <v>-0.284979723305586</v>
      </c>
      <c r="N698" s="530"/>
    </row>
    <row r="699" ht="14.25" spans="1:14">
      <c r="A699" s="520">
        <v>695</v>
      </c>
      <c r="B699" s="523">
        <v>2100207</v>
      </c>
      <c r="C699" s="344"/>
      <c r="D699" s="344"/>
      <c r="E699" s="344" t="s">
        <v>794</v>
      </c>
      <c r="F699" s="527" t="s">
        <v>801</v>
      </c>
      <c r="G699" s="522">
        <v>58193.78</v>
      </c>
      <c r="H699" s="522">
        <v>70708.768119</v>
      </c>
      <c r="I699" s="522">
        <v>67269</v>
      </c>
      <c r="J699" s="522">
        <v>72288</v>
      </c>
      <c r="K699" s="381">
        <f t="shared" si="181"/>
        <v>-0.0694306108897742</v>
      </c>
      <c r="L699" s="381">
        <f t="shared" si="182"/>
        <v>1.15594828175795</v>
      </c>
      <c r="M699" s="381">
        <f t="shared" si="183"/>
        <v>0.155948281757947</v>
      </c>
      <c r="N699" s="530"/>
    </row>
    <row r="700" ht="14.25" spans="1:14">
      <c r="A700" s="520">
        <v>696</v>
      </c>
      <c r="B700" s="523">
        <v>2100208</v>
      </c>
      <c r="C700" s="344"/>
      <c r="D700" s="344"/>
      <c r="E700" s="344" t="s">
        <v>794</v>
      </c>
      <c r="F700" s="527" t="s">
        <v>802</v>
      </c>
      <c r="G700" s="522">
        <v>139781.66</v>
      </c>
      <c r="H700" s="522">
        <v>166412.805584</v>
      </c>
      <c r="I700" s="522">
        <v>139220</v>
      </c>
      <c r="J700" s="522">
        <v>151156</v>
      </c>
      <c r="K700" s="381">
        <f t="shared" si="181"/>
        <v>-0.078964778110032</v>
      </c>
      <c r="L700" s="381">
        <f t="shared" si="182"/>
        <v>0.995981876306234</v>
      </c>
      <c r="M700" s="381">
        <f t="shared" si="183"/>
        <v>-0.00401812369376642</v>
      </c>
      <c r="N700" s="530"/>
    </row>
    <row r="701" ht="14.25" spans="1:14">
      <c r="A701" s="520">
        <v>697</v>
      </c>
      <c r="B701" s="523">
        <v>2100209</v>
      </c>
      <c r="C701" s="344"/>
      <c r="D701" s="344"/>
      <c r="E701" s="344" t="s">
        <v>794</v>
      </c>
      <c r="F701" s="527" t="s">
        <v>803</v>
      </c>
      <c r="G701" s="522">
        <v>0</v>
      </c>
      <c r="H701" s="522">
        <v>0</v>
      </c>
      <c r="I701" s="522">
        <v>0</v>
      </c>
      <c r="J701" s="522">
        <v>0</v>
      </c>
      <c r="K701" s="381"/>
      <c r="L701" s="381"/>
      <c r="M701" s="381"/>
      <c r="N701" s="530"/>
    </row>
    <row r="702" ht="14.25" spans="1:14">
      <c r="A702" s="520">
        <v>698</v>
      </c>
      <c r="B702" s="523">
        <v>2100210</v>
      </c>
      <c r="C702" s="344"/>
      <c r="D702" s="344"/>
      <c r="E702" s="344" t="s">
        <v>794</v>
      </c>
      <c r="F702" s="527" t="s">
        <v>804</v>
      </c>
      <c r="G702" s="522">
        <v>1336.46</v>
      </c>
      <c r="H702" s="522">
        <v>163</v>
      </c>
      <c r="I702" s="522">
        <v>163</v>
      </c>
      <c r="J702" s="522">
        <v>653</v>
      </c>
      <c r="K702" s="381">
        <f t="shared" ref="K702:K703" si="184">I702/J702-1</f>
        <v>-0.750382848392037</v>
      </c>
      <c r="L702" s="381">
        <f>I702/G702</f>
        <v>0.121963994433054</v>
      </c>
      <c r="M702" s="381">
        <f>I702/G702-1</f>
        <v>-0.878036005566945</v>
      </c>
      <c r="N702" s="530"/>
    </row>
    <row r="703" ht="14.25" spans="1:14">
      <c r="A703" s="520">
        <v>699</v>
      </c>
      <c r="B703" s="523">
        <v>2100211</v>
      </c>
      <c r="C703" s="344"/>
      <c r="D703" s="344"/>
      <c r="E703" s="344" t="s">
        <v>794</v>
      </c>
      <c r="F703" s="527" t="s">
        <v>805</v>
      </c>
      <c r="G703" s="522">
        <v>0</v>
      </c>
      <c r="H703" s="522">
        <v>0</v>
      </c>
      <c r="I703" s="522">
        <v>0</v>
      </c>
      <c r="J703" s="522">
        <v>3383</v>
      </c>
      <c r="K703" s="381">
        <f t="shared" si="184"/>
        <v>-1</v>
      </c>
      <c r="L703" s="381"/>
      <c r="M703" s="381"/>
      <c r="N703" s="530"/>
    </row>
    <row r="704" ht="14.25" spans="1:14">
      <c r="A704" s="520">
        <v>700</v>
      </c>
      <c r="B704" s="523">
        <v>2100212</v>
      </c>
      <c r="C704" s="344"/>
      <c r="D704" s="344"/>
      <c r="E704" s="344" t="s">
        <v>794</v>
      </c>
      <c r="F704" s="527" t="s">
        <v>806</v>
      </c>
      <c r="G704" s="522">
        <v>0</v>
      </c>
      <c r="H704" s="522">
        <v>0</v>
      </c>
      <c r="I704" s="522">
        <v>0</v>
      </c>
      <c r="J704" s="522"/>
      <c r="K704" s="381"/>
      <c r="L704" s="381"/>
      <c r="M704" s="381"/>
      <c r="N704" s="530"/>
    </row>
    <row r="705" ht="14.25" spans="1:14">
      <c r="A705" s="520">
        <v>701</v>
      </c>
      <c r="B705" s="523">
        <v>2100299</v>
      </c>
      <c r="C705" s="344"/>
      <c r="D705" s="344"/>
      <c r="E705" s="344" t="s">
        <v>794</v>
      </c>
      <c r="F705" s="527" t="s">
        <v>807</v>
      </c>
      <c r="G705" s="522">
        <v>189556.951432</v>
      </c>
      <c r="H705" s="522">
        <v>171763.332684</v>
      </c>
      <c r="I705" s="522">
        <v>168286</v>
      </c>
      <c r="J705" s="522">
        <v>49918</v>
      </c>
      <c r="K705" s="381">
        <f>I705/J705-1</f>
        <v>2.3712488481109</v>
      </c>
      <c r="L705" s="381">
        <f>I705/G705</f>
        <v>0.88778595946332</v>
      </c>
      <c r="M705" s="381">
        <f>I705/G705-1</f>
        <v>-0.11221404053668</v>
      </c>
      <c r="N705" s="530"/>
    </row>
    <row r="706" ht="14.25" spans="1:14">
      <c r="A706" s="520">
        <v>702</v>
      </c>
      <c r="B706" s="523">
        <v>21003</v>
      </c>
      <c r="C706" s="344"/>
      <c r="D706" s="344" t="s">
        <v>789</v>
      </c>
      <c r="E706" s="344"/>
      <c r="F706" s="526" t="s">
        <v>808</v>
      </c>
      <c r="G706" s="522">
        <v>0</v>
      </c>
      <c r="H706" s="522">
        <v>0</v>
      </c>
      <c r="I706" s="522">
        <f>SUM(I707:I709)</f>
        <v>0</v>
      </c>
      <c r="J706" s="522">
        <v>4524</v>
      </c>
      <c r="K706" s="381">
        <f>I706/J706-1</f>
        <v>-1</v>
      </c>
      <c r="L706" s="381"/>
      <c r="M706" s="381"/>
      <c r="N706" s="530"/>
    </row>
    <row r="707" ht="14.25" spans="1:14">
      <c r="A707" s="520">
        <v>703</v>
      </c>
      <c r="B707" s="523">
        <v>2100301</v>
      </c>
      <c r="C707" s="344"/>
      <c r="D707" s="344"/>
      <c r="E707" s="344" t="s">
        <v>809</v>
      </c>
      <c r="F707" s="527" t="s">
        <v>810</v>
      </c>
      <c r="G707" s="522">
        <v>0</v>
      </c>
      <c r="H707" s="522">
        <v>0</v>
      </c>
      <c r="I707" s="522">
        <v>0</v>
      </c>
      <c r="J707" s="522">
        <v>3701</v>
      </c>
      <c r="K707" s="381">
        <f>I707/J707-1</f>
        <v>-1</v>
      </c>
      <c r="L707" s="381"/>
      <c r="M707" s="381"/>
      <c r="N707" s="530"/>
    </row>
    <row r="708" ht="14.25" spans="1:14">
      <c r="A708" s="520">
        <v>704</v>
      </c>
      <c r="B708" s="523">
        <v>2100302</v>
      </c>
      <c r="C708" s="344"/>
      <c r="D708" s="344"/>
      <c r="E708" s="344" t="s">
        <v>809</v>
      </c>
      <c r="F708" s="527" t="s">
        <v>811</v>
      </c>
      <c r="G708" s="522">
        <v>0</v>
      </c>
      <c r="H708" s="522">
        <v>0</v>
      </c>
      <c r="I708" s="522">
        <v>0</v>
      </c>
      <c r="J708" s="522">
        <v>0</v>
      </c>
      <c r="K708" s="381"/>
      <c r="L708" s="381"/>
      <c r="M708" s="381"/>
      <c r="N708" s="530"/>
    </row>
    <row r="709" ht="24" spans="1:14">
      <c r="A709" s="520">
        <v>705</v>
      </c>
      <c r="B709" s="523">
        <v>2100399</v>
      </c>
      <c r="C709" s="344"/>
      <c r="D709" s="344"/>
      <c r="E709" s="344" t="s">
        <v>809</v>
      </c>
      <c r="F709" s="527" t="s">
        <v>812</v>
      </c>
      <c r="G709" s="522">
        <v>0</v>
      </c>
      <c r="H709" s="522">
        <v>0</v>
      </c>
      <c r="I709" s="522">
        <v>0</v>
      </c>
      <c r="J709" s="522">
        <v>823</v>
      </c>
      <c r="K709" s="381">
        <f t="shared" ref="K709:K716" si="185">I709/J709-1</f>
        <v>-1</v>
      </c>
      <c r="L709" s="381"/>
      <c r="M709" s="381"/>
      <c r="N709" s="530"/>
    </row>
    <row r="710" spans="1:14">
      <c r="A710" s="520">
        <v>706</v>
      </c>
      <c r="B710" s="523">
        <v>21004</v>
      </c>
      <c r="C710" s="344"/>
      <c r="D710" s="344" t="s">
        <v>789</v>
      </c>
      <c r="E710" s="344"/>
      <c r="F710" s="526" t="s">
        <v>813</v>
      </c>
      <c r="G710" s="522">
        <v>136401.979917</v>
      </c>
      <c r="H710" s="522">
        <v>203683.965234</v>
      </c>
      <c r="I710" s="522">
        <f>SUM(I711:I721)</f>
        <v>193123</v>
      </c>
      <c r="J710" s="522">
        <v>129914</v>
      </c>
      <c r="K710" s="381">
        <f t="shared" si="185"/>
        <v>0.486544945117539</v>
      </c>
      <c r="L710" s="381">
        <f t="shared" ref="L710:L716" si="186">I710/G710</f>
        <v>1.41583721964677</v>
      </c>
      <c r="M710" s="381">
        <f t="shared" ref="M710:M716" si="187">I710/G710-1</f>
        <v>0.415837219646771</v>
      </c>
      <c r="N710" s="533"/>
    </row>
    <row r="711" spans="1:14">
      <c r="A711" s="520">
        <v>707</v>
      </c>
      <c r="B711" s="523">
        <v>2100401</v>
      </c>
      <c r="C711" s="344"/>
      <c r="D711" s="344"/>
      <c r="E711" s="344" t="s">
        <v>814</v>
      </c>
      <c r="F711" s="527" t="s">
        <v>815</v>
      </c>
      <c r="G711" s="522">
        <v>26707.53</v>
      </c>
      <c r="H711" s="522">
        <v>68936.066228</v>
      </c>
      <c r="I711" s="522">
        <v>67785</v>
      </c>
      <c r="J711" s="522">
        <v>38228</v>
      </c>
      <c r="K711" s="381">
        <f t="shared" si="185"/>
        <v>0.77317672909909</v>
      </c>
      <c r="L711" s="381">
        <f t="shared" si="186"/>
        <v>2.53804825830019</v>
      </c>
      <c r="M711" s="381">
        <f t="shared" si="187"/>
        <v>1.53804825830019</v>
      </c>
      <c r="N711" s="533"/>
    </row>
    <row r="712" ht="14.25" spans="1:14">
      <c r="A712" s="520">
        <v>708</v>
      </c>
      <c r="B712" s="523">
        <v>2100402</v>
      </c>
      <c r="C712" s="344"/>
      <c r="D712" s="344"/>
      <c r="E712" s="344" t="s">
        <v>814</v>
      </c>
      <c r="F712" s="527" t="s">
        <v>816</v>
      </c>
      <c r="G712" s="522">
        <v>5474.2</v>
      </c>
      <c r="H712" s="522">
        <v>6450.714</v>
      </c>
      <c r="I712" s="522">
        <v>6413</v>
      </c>
      <c r="J712" s="522">
        <v>6974</v>
      </c>
      <c r="K712" s="381">
        <f t="shared" si="185"/>
        <v>-0.080441640378549</v>
      </c>
      <c r="L712" s="381">
        <f t="shared" si="186"/>
        <v>1.17149537832012</v>
      </c>
      <c r="M712" s="381">
        <f t="shared" si="187"/>
        <v>0.17149537832012</v>
      </c>
      <c r="N712" s="530"/>
    </row>
    <row r="713" ht="14.25" spans="1:14">
      <c r="A713" s="520">
        <v>709</v>
      </c>
      <c r="B713" s="523">
        <v>2100403</v>
      </c>
      <c r="C713" s="344"/>
      <c r="D713" s="344"/>
      <c r="E713" s="344" t="s">
        <v>814</v>
      </c>
      <c r="F713" s="527" t="s">
        <v>817</v>
      </c>
      <c r="G713" s="522">
        <v>2416.4</v>
      </c>
      <c r="H713" s="522">
        <v>2024.349395</v>
      </c>
      <c r="I713" s="522">
        <v>2022</v>
      </c>
      <c r="J713" s="522">
        <v>4187</v>
      </c>
      <c r="K713" s="381">
        <f t="shared" si="185"/>
        <v>-0.517076665870552</v>
      </c>
      <c r="L713" s="381">
        <f t="shared" si="186"/>
        <v>0.836781989736799</v>
      </c>
      <c r="M713" s="381">
        <f t="shared" si="187"/>
        <v>-0.163218010263201</v>
      </c>
      <c r="N713" s="530"/>
    </row>
    <row r="714" ht="14.25" spans="1:14">
      <c r="A714" s="520">
        <v>710</v>
      </c>
      <c r="B714" s="523">
        <v>2100404</v>
      </c>
      <c r="C714" s="344"/>
      <c r="D714" s="344"/>
      <c r="E714" s="344" t="s">
        <v>814</v>
      </c>
      <c r="F714" s="527" t="s">
        <v>818</v>
      </c>
      <c r="G714" s="522">
        <v>1967.3</v>
      </c>
      <c r="H714" s="522">
        <v>1960</v>
      </c>
      <c r="I714" s="522">
        <v>1960</v>
      </c>
      <c r="J714" s="522">
        <v>1515</v>
      </c>
      <c r="K714" s="381">
        <f t="shared" si="185"/>
        <v>0.293729372937294</v>
      </c>
      <c r="L714" s="381">
        <f t="shared" si="186"/>
        <v>0.996289330554567</v>
      </c>
      <c r="M714" s="381">
        <f t="shared" si="187"/>
        <v>-0.00371066944543286</v>
      </c>
      <c r="N714" s="530"/>
    </row>
    <row r="715" ht="14.25" spans="1:14">
      <c r="A715" s="520">
        <v>711</v>
      </c>
      <c r="B715" s="523">
        <v>2100405</v>
      </c>
      <c r="C715" s="344"/>
      <c r="D715" s="344"/>
      <c r="E715" s="344" t="s">
        <v>814</v>
      </c>
      <c r="F715" s="527" t="s">
        <v>819</v>
      </c>
      <c r="G715" s="522">
        <v>19387.43</v>
      </c>
      <c r="H715" s="522">
        <v>22349.3924</v>
      </c>
      <c r="I715" s="522">
        <v>22024</v>
      </c>
      <c r="J715" s="522">
        <v>29960</v>
      </c>
      <c r="K715" s="381">
        <f t="shared" si="185"/>
        <v>-0.264886515353805</v>
      </c>
      <c r="L715" s="381">
        <f t="shared" si="186"/>
        <v>1.13599378566422</v>
      </c>
      <c r="M715" s="381">
        <f t="shared" si="187"/>
        <v>0.135993785664216</v>
      </c>
      <c r="N715" s="530"/>
    </row>
    <row r="716" ht="14.25" spans="1:14">
      <c r="A716" s="520">
        <v>712</v>
      </c>
      <c r="B716" s="523">
        <v>2100406</v>
      </c>
      <c r="C716" s="344"/>
      <c r="D716" s="344"/>
      <c r="E716" s="344" t="s">
        <v>814</v>
      </c>
      <c r="F716" s="527" t="s">
        <v>820</v>
      </c>
      <c r="G716" s="522">
        <v>15272.79</v>
      </c>
      <c r="H716" s="522">
        <v>14475.4026</v>
      </c>
      <c r="I716" s="522">
        <v>14336</v>
      </c>
      <c r="J716" s="522">
        <v>14965</v>
      </c>
      <c r="K716" s="381">
        <f t="shared" si="185"/>
        <v>-0.042031406615436</v>
      </c>
      <c r="L716" s="381">
        <f t="shared" si="186"/>
        <v>0.938662811444405</v>
      </c>
      <c r="M716" s="381">
        <f t="shared" si="187"/>
        <v>-0.0613371885555947</v>
      </c>
      <c r="N716" s="530"/>
    </row>
    <row r="717" ht="14.25" spans="1:14">
      <c r="A717" s="520">
        <v>713</v>
      </c>
      <c r="B717" s="523">
        <v>2100407</v>
      </c>
      <c r="C717" s="344"/>
      <c r="D717" s="344"/>
      <c r="E717" s="344" t="s">
        <v>814</v>
      </c>
      <c r="F717" s="527" t="s">
        <v>821</v>
      </c>
      <c r="G717" s="522">
        <v>0</v>
      </c>
      <c r="H717" s="522">
        <v>0</v>
      </c>
      <c r="I717" s="522">
        <v>0</v>
      </c>
      <c r="J717" s="522">
        <v>0</v>
      </c>
      <c r="K717" s="381"/>
      <c r="L717" s="381"/>
      <c r="M717" s="381"/>
      <c r="N717" s="530"/>
    </row>
    <row r="718" ht="14.25" spans="1:14">
      <c r="A718" s="520">
        <v>714</v>
      </c>
      <c r="B718" s="523">
        <v>2100408</v>
      </c>
      <c r="C718" s="344"/>
      <c r="D718" s="344"/>
      <c r="E718" s="344" t="s">
        <v>814</v>
      </c>
      <c r="F718" s="527" t="s">
        <v>822</v>
      </c>
      <c r="G718" s="522">
        <v>5140.441003</v>
      </c>
      <c r="H718" s="522">
        <v>11001.369014</v>
      </c>
      <c r="I718" s="522">
        <v>3516</v>
      </c>
      <c r="J718" s="522">
        <v>707</v>
      </c>
      <c r="K718" s="381">
        <f t="shared" ref="K718:K723" si="188">I718/J718-1</f>
        <v>3.97312588401697</v>
      </c>
      <c r="L718" s="381">
        <f t="shared" ref="L718:L723" si="189">I718/G718</f>
        <v>0.683988007633593</v>
      </c>
      <c r="M718" s="381">
        <f t="shared" ref="M718:M723" si="190">I718/G718-1</f>
        <v>-0.316011992366407</v>
      </c>
      <c r="N718" s="530"/>
    </row>
    <row r="719" spans="1:14">
      <c r="A719" s="520">
        <v>715</v>
      </c>
      <c r="B719" s="523">
        <v>2100409</v>
      </c>
      <c r="C719" s="344"/>
      <c r="D719" s="344"/>
      <c r="E719" s="344" t="s">
        <v>814</v>
      </c>
      <c r="F719" s="527" t="s">
        <v>823</v>
      </c>
      <c r="G719" s="522">
        <v>5896.588914</v>
      </c>
      <c r="H719" s="522">
        <v>13286.624542</v>
      </c>
      <c r="I719" s="522">
        <v>12147</v>
      </c>
      <c r="J719" s="522">
        <v>7584</v>
      </c>
      <c r="K719" s="381">
        <f t="shared" si="188"/>
        <v>0.601661392405063</v>
      </c>
      <c r="L719" s="381">
        <f t="shared" si="189"/>
        <v>2.06000455130252</v>
      </c>
      <c r="M719" s="381">
        <f t="shared" si="190"/>
        <v>1.06000455130252</v>
      </c>
      <c r="N719" s="533"/>
    </row>
    <row r="720" ht="24" spans="1:14">
      <c r="A720" s="520">
        <v>716</v>
      </c>
      <c r="B720" s="523">
        <v>2100410</v>
      </c>
      <c r="C720" s="344"/>
      <c r="D720" s="344"/>
      <c r="E720" s="344" t="s">
        <v>814</v>
      </c>
      <c r="F720" s="527" t="s">
        <v>824</v>
      </c>
      <c r="G720" s="522">
        <v>849.3</v>
      </c>
      <c r="H720" s="522">
        <v>40129.5997</v>
      </c>
      <c r="I720" s="522">
        <v>40129</v>
      </c>
      <c r="J720" s="522">
        <v>608</v>
      </c>
      <c r="K720" s="381">
        <f t="shared" si="188"/>
        <v>65.0016447368421</v>
      </c>
      <c r="L720" s="381">
        <f t="shared" si="189"/>
        <v>47.2494995878959</v>
      </c>
      <c r="M720" s="381">
        <f t="shared" si="190"/>
        <v>46.2494995878959</v>
      </c>
      <c r="N720" s="533"/>
    </row>
    <row r="721" spans="1:14">
      <c r="A721" s="520">
        <v>717</v>
      </c>
      <c r="B721" s="523">
        <v>2100499</v>
      </c>
      <c r="C721" s="344"/>
      <c r="D721" s="344"/>
      <c r="E721" s="344" t="s">
        <v>814</v>
      </c>
      <c r="F721" s="527" t="s">
        <v>825</v>
      </c>
      <c r="G721" s="522">
        <v>53290</v>
      </c>
      <c r="H721" s="522">
        <v>23070.447355</v>
      </c>
      <c r="I721" s="522">
        <v>22791</v>
      </c>
      <c r="J721" s="522">
        <v>25186</v>
      </c>
      <c r="K721" s="381">
        <f t="shared" si="188"/>
        <v>-0.0950925117128564</v>
      </c>
      <c r="L721" s="381">
        <f t="shared" si="189"/>
        <v>0.427678738975418</v>
      </c>
      <c r="M721" s="381">
        <f t="shared" si="190"/>
        <v>-0.572321261024582</v>
      </c>
      <c r="N721" s="533"/>
    </row>
    <row r="722" ht="24" spans="1:14">
      <c r="A722" s="520">
        <v>718</v>
      </c>
      <c r="B722" s="523">
        <v>21006</v>
      </c>
      <c r="C722" s="344"/>
      <c r="D722" s="344" t="s">
        <v>789</v>
      </c>
      <c r="E722" s="344"/>
      <c r="F722" s="526" t="s">
        <v>826</v>
      </c>
      <c r="G722" s="522">
        <v>3771.744059</v>
      </c>
      <c r="H722" s="522">
        <v>2472.711049</v>
      </c>
      <c r="I722" s="522">
        <f>SUM(I723:I724)</f>
        <v>2376</v>
      </c>
      <c r="J722" s="522">
        <v>791</v>
      </c>
      <c r="K722" s="381">
        <f t="shared" si="188"/>
        <v>2.00379266750948</v>
      </c>
      <c r="L722" s="381">
        <f t="shared" si="189"/>
        <v>0.629947303643383</v>
      </c>
      <c r="M722" s="381">
        <f t="shared" si="190"/>
        <v>-0.370052696356617</v>
      </c>
      <c r="N722" s="533" t="s">
        <v>827</v>
      </c>
    </row>
    <row r="723" ht="14.25" spans="1:14">
      <c r="A723" s="520">
        <v>719</v>
      </c>
      <c r="B723" s="523">
        <v>2100601</v>
      </c>
      <c r="C723" s="344"/>
      <c r="D723" s="344"/>
      <c r="E723" s="344" t="s">
        <v>828</v>
      </c>
      <c r="F723" s="527" t="s">
        <v>829</v>
      </c>
      <c r="G723" s="522">
        <v>3771.744059</v>
      </c>
      <c r="H723" s="522">
        <v>2472.711049</v>
      </c>
      <c r="I723" s="522">
        <v>2376</v>
      </c>
      <c r="J723" s="522">
        <v>791</v>
      </c>
      <c r="K723" s="381">
        <f t="shared" si="188"/>
        <v>2.00379266750948</v>
      </c>
      <c r="L723" s="381">
        <f t="shared" si="189"/>
        <v>0.629947303643383</v>
      </c>
      <c r="M723" s="381">
        <f t="shared" si="190"/>
        <v>-0.370052696356617</v>
      </c>
      <c r="N723" s="530"/>
    </row>
    <row r="724" ht="14.25" spans="1:14">
      <c r="A724" s="520">
        <v>720</v>
      </c>
      <c r="B724" s="523">
        <v>2100699</v>
      </c>
      <c r="C724" s="344"/>
      <c r="D724" s="344"/>
      <c r="E724" s="344" t="s">
        <v>828</v>
      </c>
      <c r="F724" s="527" t="s">
        <v>830</v>
      </c>
      <c r="G724" s="522">
        <v>0</v>
      </c>
      <c r="H724" s="522">
        <v>0</v>
      </c>
      <c r="I724" s="522">
        <v>0</v>
      </c>
      <c r="J724" s="522">
        <v>0</v>
      </c>
      <c r="K724" s="381"/>
      <c r="L724" s="381"/>
      <c r="M724" s="381"/>
      <c r="N724" s="530"/>
    </row>
    <row r="725" ht="14.25" spans="1:14">
      <c r="A725" s="520">
        <v>721</v>
      </c>
      <c r="B725" s="523">
        <v>21007</v>
      </c>
      <c r="C725" s="344"/>
      <c r="D725" s="344" t="s">
        <v>789</v>
      </c>
      <c r="E725" s="344"/>
      <c r="F725" s="526" t="s">
        <v>831</v>
      </c>
      <c r="G725" s="522">
        <v>1359.508744</v>
      </c>
      <c r="H725" s="522">
        <v>572</v>
      </c>
      <c r="I725" s="522">
        <f>SUM(I726:I728)</f>
        <v>572</v>
      </c>
      <c r="J725" s="522">
        <v>1096</v>
      </c>
      <c r="K725" s="381">
        <f t="shared" ref="K725:K734" si="191">I725/J725-1</f>
        <v>-0.478102189781022</v>
      </c>
      <c r="L725" s="381">
        <f t="shared" ref="L725:L734" si="192">I725/G725</f>
        <v>0.420740214084272</v>
      </c>
      <c r="M725" s="381">
        <f t="shared" ref="M725:M734" si="193">I725/G725-1</f>
        <v>-0.579259785915728</v>
      </c>
      <c r="N725" s="530"/>
    </row>
    <row r="726" ht="14.25" spans="1:14">
      <c r="A726" s="520">
        <v>722</v>
      </c>
      <c r="B726" s="523">
        <v>2100716</v>
      </c>
      <c r="C726" s="344"/>
      <c r="D726" s="344"/>
      <c r="E726" s="344" t="s">
        <v>832</v>
      </c>
      <c r="F726" s="527" t="s">
        <v>833</v>
      </c>
      <c r="G726" s="522">
        <v>139.98</v>
      </c>
      <c r="H726" s="522">
        <v>194</v>
      </c>
      <c r="I726" s="522">
        <v>194</v>
      </c>
      <c r="J726" s="522">
        <v>223</v>
      </c>
      <c r="K726" s="381">
        <f t="shared" si="191"/>
        <v>-0.130044843049327</v>
      </c>
      <c r="L726" s="381">
        <f t="shared" si="192"/>
        <v>1.38591227318188</v>
      </c>
      <c r="M726" s="381">
        <f t="shared" si="193"/>
        <v>0.385912273181883</v>
      </c>
      <c r="N726" s="530"/>
    </row>
    <row r="727" ht="14.25" spans="1:14">
      <c r="A727" s="520">
        <v>723</v>
      </c>
      <c r="B727" s="523">
        <v>2100717</v>
      </c>
      <c r="C727" s="344"/>
      <c r="D727" s="344"/>
      <c r="E727" s="344" t="s">
        <v>832</v>
      </c>
      <c r="F727" s="527" t="s">
        <v>834</v>
      </c>
      <c r="G727" s="522">
        <v>1217.5</v>
      </c>
      <c r="H727" s="522">
        <v>377</v>
      </c>
      <c r="I727" s="522">
        <v>377</v>
      </c>
      <c r="J727" s="522">
        <v>559</v>
      </c>
      <c r="K727" s="381">
        <f t="shared" si="191"/>
        <v>-0.325581395348837</v>
      </c>
      <c r="L727" s="381">
        <f t="shared" si="192"/>
        <v>0.309650924024641</v>
      </c>
      <c r="M727" s="381">
        <f t="shared" si="193"/>
        <v>-0.690349075975359</v>
      </c>
      <c r="N727" s="530"/>
    </row>
    <row r="728" ht="14.25" spans="1:14">
      <c r="A728" s="520">
        <v>724</v>
      </c>
      <c r="B728" s="523">
        <v>2100799</v>
      </c>
      <c r="C728" s="344"/>
      <c r="D728" s="344"/>
      <c r="E728" s="344" t="s">
        <v>832</v>
      </c>
      <c r="F728" s="527" t="s">
        <v>835</v>
      </c>
      <c r="G728" s="522">
        <v>2.028744</v>
      </c>
      <c r="H728" s="522">
        <v>1</v>
      </c>
      <c r="I728" s="522">
        <v>1</v>
      </c>
      <c r="J728" s="522">
        <v>314</v>
      </c>
      <c r="K728" s="381">
        <f t="shared" si="191"/>
        <v>-0.996815286624204</v>
      </c>
      <c r="L728" s="381">
        <f t="shared" si="192"/>
        <v>0.492915813922309</v>
      </c>
      <c r="M728" s="381">
        <f t="shared" si="193"/>
        <v>-0.507084186077691</v>
      </c>
      <c r="N728" s="530"/>
    </row>
    <row r="729" ht="36" spans="1:14">
      <c r="A729" s="520">
        <v>725</v>
      </c>
      <c r="B729" s="523">
        <v>21011</v>
      </c>
      <c r="C729" s="344"/>
      <c r="D729" s="344" t="s">
        <v>789</v>
      </c>
      <c r="E729" s="344"/>
      <c r="F729" s="526" t="s">
        <v>836</v>
      </c>
      <c r="G729" s="522">
        <v>39674.02</v>
      </c>
      <c r="H729" s="522">
        <v>47843</v>
      </c>
      <c r="I729" s="522">
        <f>SUM(I730:I733)</f>
        <v>47843</v>
      </c>
      <c r="J729" s="522">
        <v>34294</v>
      </c>
      <c r="K729" s="381">
        <f t="shared" si="191"/>
        <v>0.395083688108707</v>
      </c>
      <c r="L729" s="381">
        <f t="shared" si="192"/>
        <v>1.20590250244366</v>
      </c>
      <c r="M729" s="381">
        <f t="shared" si="193"/>
        <v>0.205902502443665</v>
      </c>
      <c r="N729" s="533" t="s">
        <v>837</v>
      </c>
    </row>
    <row r="730" ht="14.25" spans="1:14">
      <c r="A730" s="520">
        <v>726</v>
      </c>
      <c r="B730" s="523">
        <v>2101101</v>
      </c>
      <c r="C730" s="344"/>
      <c r="D730" s="344"/>
      <c r="E730" s="344" t="s">
        <v>838</v>
      </c>
      <c r="F730" s="527" t="s">
        <v>839</v>
      </c>
      <c r="G730" s="522">
        <v>12543.24</v>
      </c>
      <c r="H730" s="522">
        <v>16792</v>
      </c>
      <c r="I730" s="522">
        <v>16792</v>
      </c>
      <c r="J730" s="522">
        <v>9918</v>
      </c>
      <c r="K730" s="381">
        <f t="shared" si="191"/>
        <v>0.693083282919944</v>
      </c>
      <c r="L730" s="381">
        <f t="shared" si="192"/>
        <v>1.33872906840657</v>
      </c>
      <c r="M730" s="381">
        <f t="shared" si="193"/>
        <v>0.338729068406568</v>
      </c>
      <c r="N730" s="530"/>
    </row>
    <row r="731" ht="14.25" spans="1:14">
      <c r="A731" s="520">
        <v>727</v>
      </c>
      <c r="B731" s="523">
        <v>2101102</v>
      </c>
      <c r="C731" s="344"/>
      <c r="D731" s="344"/>
      <c r="E731" s="344" t="s">
        <v>838</v>
      </c>
      <c r="F731" s="527" t="s">
        <v>840</v>
      </c>
      <c r="G731" s="522">
        <v>17196.14</v>
      </c>
      <c r="H731" s="522">
        <v>21118</v>
      </c>
      <c r="I731" s="522">
        <v>21118</v>
      </c>
      <c r="J731" s="522">
        <v>17581</v>
      </c>
      <c r="K731" s="381">
        <f t="shared" si="191"/>
        <v>0.201183095387066</v>
      </c>
      <c r="L731" s="381">
        <f t="shared" si="192"/>
        <v>1.22806629859957</v>
      </c>
      <c r="M731" s="381">
        <f t="shared" si="193"/>
        <v>0.228066298599569</v>
      </c>
      <c r="N731" s="530"/>
    </row>
    <row r="732" ht="14.25" spans="1:14">
      <c r="A732" s="520">
        <v>728</v>
      </c>
      <c r="B732" s="523">
        <v>2101103</v>
      </c>
      <c r="C732" s="344"/>
      <c r="D732" s="344"/>
      <c r="E732" s="344" t="s">
        <v>838</v>
      </c>
      <c r="F732" s="527" t="s">
        <v>841</v>
      </c>
      <c r="G732" s="522">
        <v>1000</v>
      </c>
      <c r="H732" s="522">
        <v>1000</v>
      </c>
      <c r="I732" s="522">
        <v>1000</v>
      </c>
      <c r="J732" s="522">
        <v>1000</v>
      </c>
      <c r="K732" s="381">
        <f t="shared" si="191"/>
        <v>0</v>
      </c>
      <c r="L732" s="381">
        <f t="shared" si="192"/>
        <v>1</v>
      </c>
      <c r="M732" s="381">
        <f t="shared" si="193"/>
        <v>0</v>
      </c>
      <c r="N732" s="530"/>
    </row>
    <row r="733" ht="24" spans="1:14">
      <c r="A733" s="520">
        <v>729</v>
      </c>
      <c r="B733" s="523">
        <v>2101199</v>
      </c>
      <c r="C733" s="344"/>
      <c r="D733" s="344"/>
      <c r="E733" s="344" t="s">
        <v>838</v>
      </c>
      <c r="F733" s="527" t="s">
        <v>842</v>
      </c>
      <c r="G733" s="522">
        <v>8934.64</v>
      </c>
      <c r="H733" s="522">
        <v>8933</v>
      </c>
      <c r="I733" s="522">
        <v>8933</v>
      </c>
      <c r="J733" s="522">
        <v>5795</v>
      </c>
      <c r="K733" s="381">
        <f t="shared" si="191"/>
        <v>0.541501294219154</v>
      </c>
      <c r="L733" s="381">
        <f t="shared" si="192"/>
        <v>0.999816444758826</v>
      </c>
      <c r="M733" s="381">
        <f t="shared" si="193"/>
        <v>-0.000183555241173639</v>
      </c>
      <c r="N733" s="530"/>
    </row>
    <row r="734" ht="24" spans="1:14">
      <c r="A734" s="520">
        <v>730</v>
      </c>
      <c r="B734" s="523">
        <v>21012</v>
      </c>
      <c r="C734" s="344"/>
      <c r="D734" s="344" t="s">
        <v>789</v>
      </c>
      <c r="E734" s="344"/>
      <c r="F734" s="526" t="s">
        <v>843</v>
      </c>
      <c r="G734" s="522">
        <v>176448</v>
      </c>
      <c r="H734" s="522">
        <v>180646</v>
      </c>
      <c r="I734" s="522">
        <f>SUM(I735:I737)</f>
        <v>180646</v>
      </c>
      <c r="J734" s="522">
        <v>165103</v>
      </c>
      <c r="K734" s="381">
        <f t="shared" si="191"/>
        <v>0.0941412330484606</v>
      </c>
      <c r="L734" s="381">
        <f t="shared" si="192"/>
        <v>1.0237917120058</v>
      </c>
      <c r="M734" s="381">
        <f t="shared" si="193"/>
        <v>0.0237917120058033</v>
      </c>
      <c r="N734" s="530"/>
    </row>
    <row r="735" ht="24" spans="1:14">
      <c r="A735" s="520">
        <v>731</v>
      </c>
      <c r="B735" s="523">
        <v>2101201</v>
      </c>
      <c r="C735" s="344"/>
      <c r="D735" s="344"/>
      <c r="E735" s="344" t="s">
        <v>844</v>
      </c>
      <c r="F735" s="527" t="s">
        <v>845</v>
      </c>
      <c r="G735" s="522">
        <v>0</v>
      </c>
      <c r="H735" s="522">
        <v>0</v>
      </c>
      <c r="I735" s="522">
        <v>0</v>
      </c>
      <c r="J735" s="522">
        <v>0</v>
      </c>
      <c r="K735" s="381"/>
      <c r="L735" s="381"/>
      <c r="M735" s="381"/>
      <c r="N735" s="530"/>
    </row>
    <row r="736" ht="24" spans="1:14">
      <c r="A736" s="520">
        <v>732</v>
      </c>
      <c r="B736" s="523">
        <v>2101202</v>
      </c>
      <c r="C736" s="344"/>
      <c r="D736" s="344"/>
      <c r="E736" s="344" t="s">
        <v>844</v>
      </c>
      <c r="F736" s="527" t="s">
        <v>846</v>
      </c>
      <c r="G736" s="522">
        <v>176448</v>
      </c>
      <c r="H736" s="522">
        <v>180646</v>
      </c>
      <c r="I736" s="522">
        <v>180646</v>
      </c>
      <c r="J736" s="522">
        <v>165103</v>
      </c>
      <c r="K736" s="381">
        <f t="shared" ref="K736" si="194">I736/J736-1</f>
        <v>0.0941412330484606</v>
      </c>
      <c r="L736" s="381">
        <f>I736/G736</f>
        <v>1.0237917120058</v>
      </c>
      <c r="M736" s="381">
        <f t="shared" ref="M736" si="195">I736/G736-1</f>
        <v>0.0237917120058033</v>
      </c>
      <c r="N736" s="530"/>
    </row>
    <row r="737" ht="24" spans="1:14">
      <c r="A737" s="520">
        <v>733</v>
      </c>
      <c r="B737" s="523">
        <v>2101299</v>
      </c>
      <c r="C737" s="344"/>
      <c r="D737" s="344"/>
      <c r="E737" s="344" t="s">
        <v>844</v>
      </c>
      <c r="F737" s="527" t="s">
        <v>847</v>
      </c>
      <c r="G737" s="522">
        <v>0</v>
      </c>
      <c r="H737" s="522">
        <v>0</v>
      </c>
      <c r="I737" s="522">
        <v>0</v>
      </c>
      <c r="J737" s="522">
        <v>0</v>
      </c>
      <c r="K737" s="381"/>
      <c r="L737" s="381"/>
      <c r="M737" s="381"/>
      <c r="N737" s="530"/>
    </row>
    <row r="738" ht="14.25" spans="1:14">
      <c r="A738" s="520">
        <v>734</v>
      </c>
      <c r="B738" s="523">
        <v>21013</v>
      </c>
      <c r="C738" s="344"/>
      <c r="D738" s="344" t="s">
        <v>789</v>
      </c>
      <c r="E738" s="344"/>
      <c r="F738" s="526" t="s">
        <v>848</v>
      </c>
      <c r="G738" s="522">
        <v>1501.95</v>
      </c>
      <c r="H738" s="522">
        <v>1702</v>
      </c>
      <c r="I738" s="522">
        <f>SUM(I739:I741)</f>
        <v>1702</v>
      </c>
      <c r="J738" s="522">
        <v>1414</v>
      </c>
      <c r="K738" s="381">
        <f>I738/J738-1</f>
        <v>0.203677510608204</v>
      </c>
      <c r="L738" s="381">
        <f>I738/G738</f>
        <v>1.13319351509704</v>
      </c>
      <c r="M738" s="381">
        <f>I738/G738-1</f>
        <v>0.13319351509704</v>
      </c>
      <c r="N738" s="530"/>
    </row>
    <row r="739" ht="14.25" spans="1:14">
      <c r="A739" s="520">
        <v>735</v>
      </c>
      <c r="B739" s="523">
        <v>2101301</v>
      </c>
      <c r="C739" s="344"/>
      <c r="D739" s="344"/>
      <c r="E739" s="344" t="s">
        <v>849</v>
      </c>
      <c r="F739" s="527" t="s">
        <v>850</v>
      </c>
      <c r="G739" s="522">
        <v>472</v>
      </c>
      <c r="H739" s="522">
        <v>472</v>
      </c>
      <c r="I739" s="522">
        <v>472</v>
      </c>
      <c r="J739" s="522">
        <v>0</v>
      </c>
      <c r="K739" s="381"/>
      <c r="L739" s="381">
        <f>I739/G739</f>
        <v>1</v>
      </c>
      <c r="M739" s="381">
        <f>I739/G739-1</f>
        <v>0</v>
      </c>
      <c r="N739" s="530"/>
    </row>
    <row r="740" ht="14.25" spans="1:14">
      <c r="A740" s="520">
        <v>736</v>
      </c>
      <c r="B740" s="523">
        <v>2101302</v>
      </c>
      <c r="C740" s="344"/>
      <c r="D740" s="344"/>
      <c r="E740" s="344" t="s">
        <v>849</v>
      </c>
      <c r="F740" s="527" t="s">
        <v>851</v>
      </c>
      <c r="G740" s="522">
        <v>1029.95</v>
      </c>
      <c r="H740" s="522">
        <v>1230</v>
      </c>
      <c r="I740" s="522">
        <v>1230</v>
      </c>
      <c r="J740" s="522">
        <v>1414</v>
      </c>
      <c r="K740" s="381">
        <f>I740/J740-1</f>
        <v>-0.13012729844413</v>
      </c>
      <c r="L740" s="381">
        <f>I740/G740</f>
        <v>1.19423272974416</v>
      </c>
      <c r="M740" s="381">
        <f>I740/G740-1</f>
        <v>0.194232729744162</v>
      </c>
      <c r="N740" s="530"/>
    </row>
    <row r="741" ht="14.25" spans="1:14">
      <c r="A741" s="520">
        <v>737</v>
      </c>
      <c r="B741" s="523">
        <v>2101399</v>
      </c>
      <c r="C741" s="344"/>
      <c r="D741" s="344"/>
      <c r="E741" s="344" t="s">
        <v>849</v>
      </c>
      <c r="F741" s="527" t="s">
        <v>852</v>
      </c>
      <c r="G741" s="522">
        <v>0</v>
      </c>
      <c r="H741" s="522">
        <v>0</v>
      </c>
      <c r="I741" s="522">
        <v>0</v>
      </c>
      <c r="J741" s="522">
        <v>0</v>
      </c>
      <c r="K741" s="381"/>
      <c r="L741" s="381"/>
      <c r="M741" s="381"/>
      <c r="N741" s="530"/>
    </row>
    <row r="742" ht="14.25" spans="1:14">
      <c r="A742" s="520">
        <v>738</v>
      </c>
      <c r="B742" s="523">
        <v>21014</v>
      </c>
      <c r="C742" s="344"/>
      <c r="D742" s="344" t="s">
        <v>789</v>
      </c>
      <c r="E742" s="344"/>
      <c r="F742" s="526" t="s">
        <v>853</v>
      </c>
      <c r="G742" s="522">
        <v>0</v>
      </c>
      <c r="H742" s="522">
        <v>0</v>
      </c>
      <c r="I742" s="522">
        <f>SUM(I743:I744)</f>
        <v>0</v>
      </c>
      <c r="J742" s="522">
        <v>0</v>
      </c>
      <c r="K742" s="381"/>
      <c r="L742" s="381"/>
      <c r="M742" s="381"/>
      <c r="N742" s="530"/>
    </row>
    <row r="743" ht="14.25" spans="1:14">
      <c r="A743" s="520">
        <v>739</v>
      </c>
      <c r="B743" s="523">
        <v>2101401</v>
      </c>
      <c r="C743" s="344"/>
      <c r="D743" s="344"/>
      <c r="E743" s="344" t="s">
        <v>854</v>
      </c>
      <c r="F743" s="527" t="s">
        <v>855</v>
      </c>
      <c r="G743" s="522">
        <v>0</v>
      </c>
      <c r="H743" s="522">
        <v>0</v>
      </c>
      <c r="I743" s="522">
        <v>0</v>
      </c>
      <c r="J743" s="522">
        <v>0</v>
      </c>
      <c r="K743" s="381"/>
      <c r="L743" s="381"/>
      <c r="M743" s="381"/>
      <c r="N743" s="530"/>
    </row>
    <row r="744" ht="14.25" spans="1:14">
      <c r="A744" s="520">
        <v>740</v>
      </c>
      <c r="B744" s="523">
        <v>2101499</v>
      </c>
      <c r="C744" s="344"/>
      <c r="D744" s="344"/>
      <c r="E744" s="344" t="s">
        <v>854</v>
      </c>
      <c r="F744" s="527" t="s">
        <v>856</v>
      </c>
      <c r="G744" s="522">
        <v>0</v>
      </c>
      <c r="H744" s="522">
        <v>0</v>
      </c>
      <c r="I744" s="522">
        <v>0</v>
      </c>
      <c r="J744" s="522">
        <v>0</v>
      </c>
      <c r="K744" s="381"/>
      <c r="L744" s="381"/>
      <c r="M744" s="381"/>
      <c r="N744" s="530"/>
    </row>
    <row r="745" ht="14.25" spans="1:14">
      <c r="A745" s="520">
        <v>741</v>
      </c>
      <c r="B745" s="523">
        <v>21015</v>
      </c>
      <c r="C745" s="344"/>
      <c r="D745" s="344" t="s">
        <v>789</v>
      </c>
      <c r="E745" s="344"/>
      <c r="F745" s="526" t="s">
        <v>857</v>
      </c>
      <c r="G745" s="522">
        <v>23058.49</v>
      </c>
      <c r="H745" s="522">
        <v>24973.238424</v>
      </c>
      <c r="I745" s="522">
        <f>SUM(I746:I753)</f>
        <v>20167</v>
      </c>
      <c r="J745" s="522">
        <v>4721</v>
      </c>
      <c r="K745" s="381">
        <f t="shared" ref="K745:K746" si="196">I745/J745-1</f>
        <v>3.27176445668291</v>
      </c>
      <c r="L745" s="381">
        <f>I745/G745</f>
        <v>0.874601936206577</v>
      </c>
      <c r="M745" s="381">
        <f t="shared" ref="M745:M746" si="197">I745/G745-1</f>
        <v>-0.125398063793423</v>
      </c>
      <c r="N745" s="530"/>
    </row>
    <row r="746" ht="14.25" spans="1:14">
      <c r="A746" s="520">
        <v>742</v>
      </c>
      <c r="B746" s="523">
        <v>2101501</v>
      </c>
      <c r="C746" s="344"/>
      <c r="D746" s="344"/>
      <c r="E746" s="344" t="s">
        <v>858</v>
      </c>
      <c r="F746" s="527" t="s">
        <v>167</v>
      </c>
      <c r="G746" s="522">
        <v>9819.42</v>
      </c>
      <c r="H746" s="522">
        <v>10244.395957</v>
      </c>
      <c r="I746" s="522">
        <v>9788</v>
      </c>
      <c r="J746" s="522">
        <v>1937</v>
      </c>
      <c r="K746" s="381">
        <f t="shared" si="196"/>
        <v>4.05317501290656</v>
      </c>
      <c r="L746" s="381">
        <f>I746/G746</f>
        <v>0.996800218342835</v>
      </c>
      <c r="M746" s="381">
        <f t="shared" si="197"/>
        <v>-0.00319978165716506</v>
      </c>
      <c r="N746" s="530"/>
    </row>
    <row r="747" ht="14.25" spans="1:14">
      <c r="A747" s="520">
        <v>743</v>
      </c>
      <c r="B747" s="523">
        <v>2101502</v>
      </c>
      <c r="C747" s="344"/>
      <c r="D747" s="344"/>
      <c r="E747" s="344" t="s">
        <v>858</v>
      </c>
      <c r="F747" s="527" t="s">
        <v>168</v>
      </c>
      <c r="G747" s="522">
        <v>0</v>
      </c>
      <c r="H747" s="522">
        <v>0</v>
      </c>
      <c r="I747" s="522">
        <v>0</v>
      </c>
      <c r="J747" s="522">
        <v>0</v>
      </c>
      <c r="K747" s="381"/>
      <c r="L747" s="381"/>
      <c r="M747" s="381"/>
      <c r="N747" s="530"/>
    </row>
    <row r="748" ht="14.25" spans="1:14">
      <c r="A748" s="520">
        <v>744</v>
      </c>
      <c r="B748" s="523">
        <v>2101503</v>
      </c>
      <c r="C748" s="344"/>
      <c r="D748" s="344"/>
      <c r="E748" s="344" t="s">
        <v>858</v>
      </c>
      <c r="F748" s="527" t="s">
        <v>169</v>
      </c>
      <c r="G748" s="522">
        <v>0</v>
      </c>
      <c r="H748" s="522">
        <v>0</v>
      </c>
      <c r="I748" s="522">
        <v>0</v>
      </c>
      <c r="J748" s="522">
        <v>0</v>
      </c>
      <c r="K748" s="381"/>
      <c r="L748" s="381"/>
      <c r="M748" s="381"/>
      <c r="N748" s="530"/>
    </row>
    <row r="749" ht="14.25" spans="1:14">
      <c r="A749" s="520">
        <v>745</v>
      </c>
      <c r="B749" s="523">
        <v>2101504</v>
      </c>
      <c r="C749" s="344"/>
      <c r="D749" s="344"/>
      <c r="E749" s="344" t="s">
        <v>858</v>
      </c>
      <c r="F749" s="527" t="s">
        <v>214</v>
      </c>
      <c r="G749" s="522">
        <v>0</v>
      </c>
      <c r="H749" s="522">
        <v>486</v>
      </c>
      <c r="I749" s="522">
        <v>486</v>
      </c>
      <c r="J749" s="522">
        <v>0</v>
      </c>
      <c r="K749" s="381"/>
      <c r="L749" s="381"/>
      <c r="M749" s="381"/>
      <c r="N749" s="530"/>
    </row>
    <row r="750" ht="14.25" spans="1:14">
      <c r="A750" s="520">
        <v>746</v>
      </c>
      <c r="B750" s="523">
        <v>2101505</v>
      </c>
      <c r="C750" s="344"/>
      <c r="D750" s="344"/>
      <c r="E750" s="344" t="s">
        <v>858</v>
      </c>
      <c r="F750" s="527" t="s">
        <v>859</v>
      </c>
      <c r="G750" s="522">
        <v>4697.01</v>
      </c>
      <c r="H750" s="522">
        <v>3337.4454</v>
      </c>
      <c r="I750" s="522">
        <v>1375</v>
      </c>
      <c r="J750" s="522">
        <v>685</v>
      </c>
      <c r="K750" s="381">
        <f t="shared" ref="K750:K761" si="198">I750/J750-1</f>
        <v>1.00729927007299</v>
      </c>
      <c r="L750" s="381">
        <f t="shared" ref="L750:L761" si="199">I750/G750</f>
        <v>0.292739423590752</v>
      </c>
      <c r="M750" s="381">
        <f t="shared" ref="M750:M761" si="200">I750/G750-1</f>
        <v>-0.707260576409248</v>
      </c>
      <c r="N750" s="530"/>
    </row>
    <row r="751" ht="14.25" spans="1:14">
      <c r="A751" s="520">
        <v>747</v>
      </c>
      <c r="B751" s="523">
        <v>2101506</v>
      </c>
      <c r="C751" s="344"/>
      <c r="D751" s="344"/>
      <c r="E751" s="344" t="s">
        <v>858</v>
      </c>
      <c r="F751" s="527" t="s">
        <v>860</v>
      </c>
      <c r="G751" s="522">
        <v>3405.25999999998</v>
      </c>
      <c r="H751" s="522">
        <v>3303.397067</v>
      </c>
      <c r="I751" s="522">
        <v>2381</v>
      </c>
      <c r="J751" s="522">
        <v>715</v>
      </c>
      <c r="K751" s="381">
        <f t="shared" si="198"/>
        <v>2.33006993006993</v>
      </c>
      <c r="L751" s="381">
        <f t="shared" si="199"/>
        <v>0.699212394941947</v>
      </c>
      <c r="M751" s="381">
        <f t="shared" si="200"/>
        <v>-0.300787605058053</v>
      </c>
      <c r="N751" s="530"/>
    </row>
    <row r="752" ht="14.25" spans="1:14">
      <c r="A752" s="520">
        <v>748</v>
      </c>
      <c r="B752" s="523">
        <v>2101550</v>
      </c>
      <c r="C752" s="344"/>
      <c r="D752" s="344"/>
      <c r="E752" s="344" t="s">
        <v>858</v>
      </c>
      <c r="F752" s="527" t="s">
        <v>176</v>
      </c>
      <c r="G752" s="522">
        <v>3754.8</v>
      </c>
      <c r="H752" s="522">
        <v>6080</v>
      </c>
      <c r="I752" s="522">
        <v>6080</v>
      </c>
      <c r="J752" s="522">
        <v>1374</v>
      </c>
      <c r="K752" s="381">
        <f t="shared" si="198"/>
        <v>3.42503639010189</v>
      </c>
      <c r="L752" s="381">
        <f t="shared" si="199"/>
        <v>1.61926067966336</v>
      </c>
      <c r="M752" s="381">
        <f t="shared" si="200"/>
        <v>0.619260679663364</v>
      </c>
      <c r="N752" s="530"/>
    </row>
    <row r="753" ht="24" spans="1:14">
      <c r="A753" s="520">
        <v>749</v>
      </c>
      <c r="B753" s="523">
        <v>2101599</v>
      </c>
      <c r="C753" s="344"/>
      <c r="D753" s="344"/>
      <c r="E753" s="344" t="s">
        <v>858</v>
      </c>
      <c r="F753" s="527" t="s">
        <v>861</v>
      </c>
      <c r="G753" s="522">
        <v>1382</v>
      </c>
      <c r="H753" s="522">
        <v>1522</v>
      </c>
      <c r="I753" s="522">
        <v>57</v>
      </c>
      <c r="J753" s="522">
        <v>10</v>
      </c>
      <c r="K753" s="381">
        <f t="shared" si="198"/>
        <v>4.7</v>
      </c>
      <c r="L753" s="381">
        <f t="shared" si="199"/>
        <v>0.0412445730824891</v>
      </c>
      <c r="M753" s="381">
        <f t="shared" si="200"/>
        <v>-0.958755426917511</v>
      </c>
      <c r="N753" s="530"/>
    </row>
    <row r="754" ht="14.25" spans="1:14">
      <c r="A754" s="520">
        <v>750</v>
      </c>
      <c r="B754" s="523">
        <v>21016</v>
      </c>
      <c r="C754" s="344"/>
      <c r="D754" s="344" t="s">
        <v>789</v>
      </c>
      <c r="E754" s="344"/>
      <c r="F754" s="526" t="s">
        <v>862</v>
      </c>
      <c r="G754" s="522">
        <v>362</v>
      </c>
      <c r="H754" s="522">
        <v>262</v>
      </c>
      <c r="I754" s="522">
        <f>I755</f>
        <v>262</v>
      </c>
      <c r="J754" s="522">
        <v>553</v>
      </c>
      <c r="K754" s="381">
        <f t="shared" si="198"/>
        <v>-0.52622061482821</v>
      </c>
      <c r="L754" s="381">
        <f t="shared" si="199"/>
        <v>0.723756906077348</v>
      </c>
      <c r="M754" s="381">
        <f t="shared" si="200"/>
        <v>-0.276243093922652</v>
      </c>
      <c r="N754" s="530"/>
    </row>
    <row r="755" ht="14.25" spans="1:14">
      <c r="A755" s="520">
        <v>751</v>
      </c>
      <c r="B755" s="523">
        <v>2101601</v>
      </c>
      <c r="C755" s="344"/>
      <c r="D755" s="344"/>
      <c r="E755" s="344" t="s">
        <v>863</v>
      </c>
      <c r="F755" s="527" t="s">
        <v>864</v>
      </c>
      <c r="G755" s="522">
        <v>362</v>
      </c>
      <c r="H755" s="522">
        <v>262</v>
      </c>
      <c r="I755" s="522">
        <v>262</v>
      </c>
      <c r="J755" s="522">
        <v>553</v>
      </c>
      <c r="K755" s="381">
        <f t="shared" si="198"/>
        <v>-0.52622061482821</v>
      </c>
      <c r="L755" s="381">
        <f t="shared" si="199"/>
        <v>0.723756906077348</v>
      </c>
      <c r="M755" s="381">
        <f t="shared" si="200"/>
        <v>-0.276243093922652</v>
      </c>
      <c r="N755" s="530"/>
    </row>
    <row r="756" ht="24" spans="1:14">
      <c r="A756" s="520">
        <v>752</v>
      </c>
      <c r="B756" s="523">
        <v>21099</v>
      </c>
      <c r="C756" s="344"/>
      <c r="D756" s="344" t="s">
        <v>789</v>
      </c>
      <c r="E756" s="344"/>
      <c r="F756" s="526" t="s">
        <v>865</v>
      </c>
      <c r="G756" s="522">
        <v>222719.698388</v>
      </c>
      <c r="H756" s="522">
        <v>422557.424656</v>
      </c>
      <c r="I756" s="522">
        <f>I757</f>
        <v>392317</v>
      </c>
      <c r="J756" s="522">
        <v>141214</v>
      </c>
      <c r="K756" s="381">
        <f t="shared" si="198"/>
        <v>1.77817355219737</v>
      </c>
      <c r="L756" s="381">
        <f t="shared" si="199"/>
        <v>1.76148316848268</v>
      </c>
      <c r="M756" s="381">
        <f t="shared" si="200"/>
        <v>0.761483168482675</v>
      </c>
      <c r="N756" s="533" t="s">
        <v>866</v>
      </c>
    </row>
    <row r="757" ht="14.25" spans="1:14">
      <c r="A757" s="520">
        <v>753</v>
      </c>
      <c r="B757" s="523">
        <v>2109901</v>
      </c>
      <c r="C757" s="344"/>
      <c r="D757" s="344"/>
      <c r="E757" s="344" t="s">
        <v>867</v>
      </c>
      <c r="F757" s="527" t="s">
        <v>868</v>
      </c>
      <c r="G757" s="522">
        <v>222719.698388</v>
      </c>
      <c r="H757" s="522">
        <v>422557.424656</v>
      </c>
      <c r="I757" s="522">
        <v>392317</v>
      </c>
      <c r="J757" s="522">
        <v>141214</v>
      </c>
      <c r="K757" s="381">
        <f t="shared" si="198"/>
        <v>1.77817355219737</v>
      </c>
      <c r="L757" s="381">
        <f t="shared" si="199"/>
        <v>1.76148316848268</v>
      </c>
      <c r="M757" s="381">
        <f t="shared" si="200"/>
        <v>0.761483168482675</v>
      </c>
      <c r="N757" s="530"/>
    </row>
    <row r="758" ht="28.5" customHeight="1" spans="1:14">
      <c r="A758" s="520">
        <v>754</v>
      </c>
      <c r="B758" s="523">
        <v>211</v>
      </c>
      <c r="C758" s="344"/>
      <c r="D758" s="344"/>
      <c r="E758" s="344"/>
      <c r="F758" s="524" t="s">
        <v>869</v>
      </c>
      <c r="G758" s="525">
        <v>1833384.47076</v>
      </c>
      <c r="H758" s="525">
        <v>1858295.911331</v>
      </c>
      <c r="I758" s="525">
        <f>SUM(I759,I769,I773,I781,I786,I793,I799,I802,I805,I807,I809,I815,I817,I819,I834)</f>
        <v>1788153</v>
      </c>
      <c r="J758" s="525">
        <f>SUM(J759,J769,J773,J781,J786,J793,J799,J802,J805,J807,J809,J815,J817,J819,J834)</f>
        <v>1838319</v>
      </c>
      <c r="K758" s="531">
        <f t="shared" si="198"/>
        <v>-0.0272890613653016</v>
      </c>
      <c r="L758" s="531">
        <f t="shared" si="199"/>
        <v>0.975328976828712</v>
      </c>
      <c r="M758" s="531">
        <f t="shared" si="200"/>
        <v>-0.0246710231712882</v>
      </c>
      <c r="N758" s="532"/>
    </row>
    <row r="759" ht="14.25" spans="1:14">
      <c r="A759" s="520">
        <v>755</v>
      </c>
      <c r="B759" s="523">
        <v>21101</v>
      </c>
      <c r="C759" s="344"/>
      <c r="D759" s="344" t="s">
        <v>870</v>
      </c>
      <c r="E759" s="344"/>
      <c r="F759" s="526" t="s">
        <v>871</v>
      </c>
      <c r="G759" s="522">
        <v>51433.734</v>
      </c>
      <c r="H759" s="522">
        <v>54178.7198</v>
      </c>
      <c r="I759" s="522">
        <f>SUM(I760:I768)</f>
        <v>54126</v>
      </c>
      <c r="J759" s="522">
        <v>43353</v>
      </c>
      <c r="K759" s="381">
        <f t="shared" si="198"/>
        <v>0.248494913846793</v>
      </c>
      <c r="L759" s="381">
        <f t="shared" si="199"/>
        <v>1.05234436216511</v>
      </c>
      <c r="M759" s="381">
        <f t="shared" si="200"/>
        <v>0.0523443621651114</v>
      </c>
      <c r="N759" s="530"/>
    </row>
    <row r="760" ht="14.25" spans="1:14">
      <c r="A760" s="520">
        <v>756</v>
      </c>
      <c r="B760" s="523">
        <v>2110101</v>
      </c>
      <c r="C760" s="344"/>
      <c r="D760" s="344"/>
      <c r="E760" s="344" t="s">
        <v>872</v>
      </c>
      <c r="F760" s="527" t="s">
        <v>167</v>
      </c>
      <c r="G760" s="522">
        <v>14347.21</v>
      </c>
      <c r="H760" s="522">
        <v>15210</v>
      </c>
      <c r="I760" s="522">
        <v>15210</v>
      </c>
      <c r="J760" s="522">
        <v>9146</v>
      </c>
      <c r="K760" s="381">
        <f t="shared" si="198"/>
        <v>0.663022086157883</v>
      </c>
      <c r="L760" s="381">
        <f t="shared" si="199"/>
        <v>1.06013643070674</v>
      </c>
      <c r="M760" s="381">
        <f t="shared" si="200"/>
        <v>0.0601364307067367</v>
      </c>
      <c r="N760" s="530"/>
    </row>
    <row r="761" ht="14.25" spans="1:14">
      <c r="A761" s="520">
        <v>757</v>
      </c>
      <c r="B761" s="523">
        <v>2110102</v>
      </c>
      <c r="C761" s="344"/>
      <c r="D761" s="344"/>
      <c r="E761" s="344" t="s">
        <v>872</v>
      </c>
      <c r="F761" s="527" t="s">
        <v>168</v>
      </c>
      <c r="G761" s="522">
        <v>16834.654</v>
      </c>
      <c r="H761" s="522">
        <v>20037</v>
      </c>
      <c r="I761" s="522">
        <v>20037</v>
      </c>
      <c r="J761" s="522">
        <v>14503</v>
      </c>
      <c r="K761" s="381">
        <f t="shared" si="198"/>
        <v>0.381576225608495</v>
      </c>
      <c r="L761" s="381">
        <f t="shared" si="199"/>
        <v>1.19022345217193</v>
      </c>
      <c r="M761" s="381">
        <f t="shared" si="200"/>
        <v>0.190223452171931</v>
      </c>
      <c r="N761" s="530"/>
    </row>
    <row r="762" ht="14.25" spans="1:14">
      <c r="A762" s="520">
        <v>758</v>
      </c>
      <c r="B762" s="523">
        <v>2110103</v>
      </c>
      <c r="C762" s="344"/>
      <c r="D762" s="344"/>
      <c r="E762" s="344" t="s">
        <v>872</v>
      </c>
      <c r="F762" s="527" t="s">
        <v>169</v>
      </c>
      <c r="G762" s="522">
        <v>0</v>
      </c>
      <c r="H762" s="522">
        <v>0</v>
      </c>
      <c r="I762" s="522">
        <v>0</v>
      </c>
      <c r="J762" s="522">
        <v>0</v>
      </c>
      <c r="K762" s="381"/>
      <c r="L762" s="381"/>
      <c r="M762" s="381"/>
      <c r="N762" s="530"/>
    </row>
    <row r="763" ht="14.25" spans="1:14">
      <c r="A763" s="520">
        <v>759</v>
      </c>
      <c r="B763" s="523">
        <v>2110104</v>
      </c>
      <c r="C763" s="344"/>
      <c r="D763" s="344"/>
      <c r="E763" s="344" t="s">
        <v>872</v>
      </c>
      <c r="F763" s="527" t="s">
        <v>873</v>
      </c>
      <c r="G763" s="522">
        <v>92.66</v>
      </c>
      <c r="H763" s="522">
        <v>165</v>
      </c>
      <c r="I763" s="522">
        <v>165</v>
      </c>
      <c r="J763" s="522">
        <v>1767</v>
      </c>
      <c r="K763" s="381">
        <f t="shared" ref="K763:K764" si="201">I763/J763-1</f>
        <v>-0.906621392190153</v>
      </c>
      <c r="L763" s="381">
        <f>I763/G763</f>
        <v>1.78070364774444</v>
      </c>
      <c r="M763" s="381">
        <f t="shared" ref="M763:M764" si="202">I763/G763-1</f>
        <v>0.780703647744442</v>
      </c>
      <c r="N763" s="530"/>
    </row>
    <row r="764" ht="24" spans="1:14">
      <c r="A764" s="520">
        <v>760</v>
      </c>
      <c r="B764" s="523">
        <v>2110105</v>
      </c>
      <c r="C764" s="344"/>
      <c r="D764" s="344"/>
      <c r="E764" s="344" t="s">
        <v>872</v>
      </c>
      <c r="F764" s="527" t="s">
        <v>874</v>
      </c>
      <c r="G764" s="522">
        <v>1319.5</v>
      </c>
      <c r="H764" s="522">
        <v>1221</v>
      </c>
      <c r="I764" s="522">
        <v>1221</v>
      </c>
      <c r="J764" s="522">
        <v>5583</v>
      </c>
      <c r="K764" s="381">
        <f t="shared" si="201"/>
        <v>-0.781300376141859</v>
      </c>
      <c r="L764" s="381">
        <f>I764/G764</f>
        <v>0.925350511557408</v>
      </c>
      <c r="M764" s="381">
        <f t="shared" si="202"/>
        <v>-0.0746494884425919</v>
      </c>
      <c r="N764" s="530"/>
    </row>
    <row r="765" ht="14.25" spans="1:14">
      <c r="A765" s="520">
        <v>761</v>
      </c>
      <c r="B765" s="523">
        <v>2110106</v>
      </c>
      <c r="C765" s="344"/>
      <c r="D765" s="344"/>
      <c r="E765" s="344" t="s">
        <v>872</v>
      </c>
      <c r="F765" s="527" t="s">
        <v>875</v>
      </c>
      <c r="G765" s="522">
        <v>0</v>
      </c>
      <c r="H765" s="522">
        <v>0</v>
      </c>
      <c r="I765" s="522">
        <v>0</v>
      </c>
      <c r="J765" s="522">
        <v>0</v>
      </c>
      <c r="K765" s="381"/>
      <c r="L765" s="381"/>
      <c r="M765" s="381"/>
      <c r="N765" s="530"/>
    </row>
    <row r="766" ht="14.25" spans="1:14">
      <c r="A766" s="520">
        <v>762</v>
      </c>
      <c r="B766" s="523">
        <v>2110107</v>
      </c>
      <c r="C766" s="344"/>
      <c r="D766" s="344"/>
      <c r="E766" s="344" t="s">
        <v>872</v>
      </c>
      <c r="F766" s="527" t="s">
        <v>876</v>
      </c>
      <c r="G766" s="522">
        <v>560.38</v>
      </c>
      <c r="H766" s="522">
        <v>560</v>
      </c>
      <c r="I766" s="522">
        <v>560</v>
      </c>
      <c r="J766" s="522">
        <v>131</v>
      </c>
      <c r="K766" s="381">
        <f>I766/J766-1</f>
        <v>3.27480916030534</v>
      </c>
      <c r="L766" s="381">
        <f>I766/G766</f>
        <v>0.99932188871837</v>
      </c>
      <c r="M766" s="381">
        <f>I766/G766-1</f>
        <v>-0.000678111281630311</v>
      </c>
      <c r="N766" s="530"/>
    </row>
    <row r="767" ht="14.25" spans="1:14">
      <c r="A767" s="520">
        <v>763</v>
      </c>
      <c r="B767" s="523">
        <v>2110108</v>
      </c>
      <c r="C767" s="344"/>
      <c r="D767" s="344"/>
      <c r="E767" s="344" t="s">
        <v>872</v>
      </c>
      <c r="F767" s="527" t="s">
        <v>877</v>
      </c>
      <c r="G767" s="522">
        <v>0</v>
      </c>
      <c r="H767" s="522">
        <v>0</v>
      </c>
      <c r="I767" s="522">
        <v>0</v>
      </c>
      <c r="J767" s="522">
        <v>0</v>
      </c>
      <c r="K767" s="381"/>
      <c r="L767" s="381"/>
      <c r="M767" s="381"/>
      <c r="N767" s="530"/>
    </row>
    <row r="768" ht="24" spans="1:14">
      <c r="A768" s="520">
        <v>764</v>
      </c>
      <c r="B768" s="523">
        <v>2110199</v>
      </c>
      <c r="C768" s="344"/>
      <c r="D768" s="344"/>
      <c r="E768" s="344" t="s">
        <v>872</v>
      </c>
      <c r="F768" s="527" t="s">
        <v>878</v>
      </c>
      <c r="G768" s="522">
        <v>18279.33</v>
      </c>
      <c r="H768" s="522">
        <v>16985.7198</v>
      </c>
      <c r="I768" s="522">
        <v>16933</v>
      </c>
      <c r="J768" s="522">
        <v>12223</v>
      </c>
      <c r="K768" s="381">
        <f t="shared" ref="K768:K770" si="203">I768/J768-1</f>
        <v>0.385339114783605</v>
      </c>
      <c r="L768" s="381">
        <f t="shared" ref="L768:L775" si="204">I768/G768</f>
        <v>0.926346862822653</v>
      </c>
      <c r="M768" s="381">
        <f t="shared" ref="M768:M775" si="205">I768/G768-1</f>
        <v>-0.0736531371773474</v>
      </c>
      <c r="N768" s="530"/>
    </row>
    <row r="769" ht="24" spans="1:14">
      <c r="A769" s="520">
        <v>765</v>
      </c>
      <c r="B769" s="523">
        <v>21102</v>
      </c>
      <c r="C769" s="344"/>
      <c r="D769" s="344" t="s">
        <v>870</v>
      </c>
      <c r="E769" s="344"/>
      <c r="F769" s="526" t="s">
        <v>879</v>
      </c>
      <c r="G769" s="522">
        <v>14437.79</v>
      </c>
      <c r="H769" s="522">
        <v>10892.045</v>
      </c>
      <c r="I769" s="522">
        <f>SUM(I770:I772)</f>
        <v>10199</v>
      </c>
      <c r="J769" s="522">
        <v>7075</v>
      </c>
      <c r="K769" s="381">
        <f t="shared" si="203"/>
        <v>0.441554770318021</v>
      </c>
      <c r="L769" s="381">
        <f t="shared" si="204"/>
        <v>0.706410053062138</v>
      </c>
      <c r="M769" s="381">
        <f t="shared" si="205"/>
        <v>-0.293589946937862</v>
      </c>
      <c r="N769" s="533" t="s">
        <v>880</v>
      </c>
    </row>
    <row r="770" ht="14.25" spans="1:14">
      <c r="A770" s="520">
        <v>766</v>
      </c>
      <c r="B770" s="523">
        <v>2110203</v>
      </c>
      <c r="C770" s="344"/>
      <c r="D770" s="344"/>
      <c r="E770" s="344" t="s">
        <v>881</v>
      </c>
      <c r="F770" s="527" t="s">
        <v>882</v>
      </c>
      <c r="G770" s="522">
        <v>2476.79</v>
      </c>
      <c r="H770" s="522">
        <v>2448.045</v>
      </c>
      <c r="I770" s="522">
        <v>1755</v>
      </c>
      <c r="J770" s="522">
        <v>2604</v>
      </c>
      <c r="K770" s="381">
        <f t="shared" si="203"/>
        <v>-0.326036866359447</v>
      </c>
      <c r="L770" s="381">
        <f t="shared" si="204"/>
        <v>0.708578442257923</v>
      </c>
      <c r="M770" s="381">
        <f t="shared" si="205"/>
        <v>-0.291421557742077</v>
      </c>
      <c r="N770" s="530"/>
    </row>
    <row r="771" ht="14.25" spans="1:14">
      <c r="A771" s="520">
        <v>767</v>
      </c>
      <c r="B771" s="523">
        <v>2110204</v>
      </c>
      <c r="C771" s="344"/>
      <c r="D771" s="344"/>
      <c r="E771" s="344" t="s">
        <v>881</v>
      </c>
      <c r="F771" s="527" t="s">
        <v>883</v>
      </c>
      <c r="G771" s="522">
        <v>3400</v>
      </c>
      <c r="H771" s="522">
        <v>0</v>
      </c>
      <c r="I771" s="522">
        <v>0</v>
      </c>
      <c r="J771" s="522">
        <v>0</v>
      </c>
      <c r="K771" s="381"/>
      <c r="L771" s="381">
        <f t="shared" si="204"/>
        <v>0</v>
      </c>
      <c r="M771" s="381">
        <f t="shared" si="205"/>
        <v>-1</v>
      </c>
      <c r="N771" s="530"/>
    </row>
    <row r="772" ht="14.25" spans="1:14">
      <c r="A772" s="520">
        <v>768</v>
      </c>
      <c r="B772" s="523">
        <v>2110299</v>
      </c>
      <c r="C772" s="344"/>
      <c r="D772" s="344"/>
      <c r="E772" s="344" t="s">
        <v>881</v>
      </c>
      <c r="F772" s="527" t="s">
        <v>884</v>
      </c>
      <c r="G772" s="522">
        <v>8561</v>
      </c>
      <c r="H772" s="522">
        <v>8444</v>
      </c>
      <c r="I772" s="522">
        <v>8444</v>
      </c>
      <c r="J772" s="522">
        <v>4471</v>
      </c>
      <c r="K772" s="381">
        <f t="shared" ref="K772:K775" si="206">I772/J772-1</f>
        <v>0.888615522254529</v>
      </c>
      <c r="L772" s="381">
        <f t="shared" si="204"/>
        <v>0.986333372269595</v>
      </c>
      <c r="M772" s="381">
        <f t="shared" si="205"/>
        <v>-0.0136666277304053</v>
      </c>
      <c r="N772" s="530"/>
    </row>
    <row r="773" ht="14.25" spans="1:14">
      <c r="A773" s="520">
        <v>769</v>
      </c>
      <c r="B773" s="523">
        <v>21103</v>
      </c>
      <c r="C773" s="344"/>
      <c r="D773" s="344" t="s">
        <v>870</v>
      </c>
      <c r="E773" s="344"/>
      <c r="F773" s="526" t="s">
        <v>885</v>
      </c>
      <c r="G773" s="522">
        <v>343990.79876</v>
      </c>
      <c r="H773" s="522">
        <v>353918.112023</v>
      </c>
      <c r="I773" s="522">
        <f>SUM(I774:I780)</f>
        <v>329010</v>
      </c>
      <c r="J773" s="522">
        <v>400989</v>
      </c>
      <c r="K773" s="381">
        <f t="shared" si="206"/>
        <v>-0.179503677158226</v>
      </c>
      <c r="L773" s="381">
        <f t="shared" si="204"/>
        <v>0.956450001529105</v>
      </c>
      <c r="M773" s="381">
        <f t="shared" si="205"/>
        <v>-0.0435499984708951</v>
      </c>
      <c r="N773" s="530"/>
    </row>
    <row r="774" ht="14.25" spans="1:14">
      <c r="A774" s="520">
        <v>770</v>
      </c>
      <c r="B774" s="523">
        <v>2110301</v>
      </c>
      <c r="C774" s="344"/>
      <c r="D774" s="344"/>
      <c r="E774" s="344" t="s">
        <v>886</v>
      </c>
      <c r="F774" s="527" t="s">
        <v>887</v>
      </c>
      <c r="G774" s="522">
        <v>6006.86</v>
      </c>
      <c r="H774" s="522">
        <v>9130</v>
      </c>
      <c r="I774" s="522">
        <v>9130</v>
      </c>
      <c r="J774" s="522">
        <v>26166</v>
      </c>
      <c r="K774" s="381">
        <f t="shared" si="206"/>
        <v>-0.651073912711152</v>
      </c>
      <c r="L774" s="381">
        <f t="shared" si="204"/>
        <v>1.51992888131237</v>
      </c>
      <c r="M774" s="381">
        <f t="shared" si="205"/>
        <v>0.519928881312366</v>
      </c>
      <c r="N774" s="530"/>
    </row>
    <row r="775" ht="14.25" spans="1:14">
      <c r="A775" s="520">
        <v>771</v>
      </c>
      <c r="B775" s="523">
        <v>2110302</v>
      </c>
      <c r="C775" s="344"/>
      <c r="D775" s="344"/>
      <c r="E775" s="344" t="s">
        <v>886</v>
      </c>
      <c r="F775" s="527" t="s">
        <v>888</v>
      </c>
      <c r="G775" s="522">
        <v>281275.5</v>
      </c>
      <c r="H775" s="522">
        <v>276069.204117</v>
      </c>
      <c r="I775" s="522">
        <v>271017</v>
      </c>
      <c r="J775" s="522">
        <v>345044</v>
      </c>
      <c r="K775" s="381">
        <f t="shared" si="206"/>
        <v>-0.214543652403751</v>
      </c>
      <c r="L775" s="381">
        <f t="shared" si="204"/>
        <v>0.963528640069967</v>
      </c>
      <c r="M775" s="381">
        <f t="shared" si="205"/>
        <v>-0.036471359930033</v>
      </c>
      <c r="N775" s="530"/>
    </row>
    <row r="776" ht="14.25" spans="1:14">
      <c r="A776" s="520">
        <v>772</v>
      </c>
      <c r="B776" s="523">
        <v>2110303</v>
      </c>
      <c r="C776" s="344"/>
      <c r="D776" s="344"/>
      <c r="E776" s="344" t="s">
        <v>886</v>
      </c>
      <c r="F776" s="527" t="s">
        <v>889</v>
      </c>
      <c r="G776" s="522">
        <v>0</v>
      </c>
      <c r="H776" s="522">
        <v>0</v>
      </c>
      <c r="I776" s="522">
        <v>0</v>
      </c>
      <c r="J776" s="522">
        <v>0</v>
      </c>
      <c r="K776" s="381"/>
      <c r="L776" s="381"/>
      <c r="M776" s="381"/>
      <c r="N776" s="530"/>
    </row>
    <row r="777" spans="1:14">
      <c r="A777" s="520">
        <v>773</v>
      </c>
      <c r="B777" s="523">
        <v>2110304</v>
      </c>
      <c r="C777" s="344"/>
      <c r="D777" s="344"/>
      <c r="E777" s="344" t="s">
        <v>886</v>
      </c>
      <c r="F777" s="527" t="s">
        <v>890</v>
      </c>
      <c r="G777" s="522">
        <v>26396</v>
      </c>
      <c r="H777" s="522">
        <v>24285.099956</v>
      </c>
      <c r="I777" s="522">
        <v>9964</v>
      </c>
      <c r="J777" s="522">
        <v>896</v>
      </c>
      <c r="K777" s="381">
        <f t="shared" ref="K777" si="207">I777/J777-1</f>
        <v>10.1205357142857</v>
      </c>
      <c r="L777" s="381">
        <f t="shared" ref="L777" si="208">I777/G777</f>
        <v>0.3774814365813</v>
      </c>
      <c r="M777" s="381">
        <f t="shared" ref="M777" si="209">I777/G777-1</f>
        <v>-0.6225185634187</v>
      </c>
      <c r="N777" s="533"/>
    </row>
    <row r="778" ht="14.25" spans="1:14">
      <c r="A778" s="520">
        <v>774</v>
      </c>
      <c r="B778" s="523">
        <v>2110305</v>
      </c>
      <c r="C778" s="344"/>
      <c r="D778" s="344"/>
      <c r="E778" s="344" t="s">
        <v>886</v>
      </c>
      <c r="F778" s="527" t="s">
        <v>891</v>
      </c>
      <c r="G778" s="522">
        <v>0</v>
      </c>
      <c r="H778" s="522">
        <v>0</v>
      </c>
      <c r="I778" s="522">
        <v>0</v>
      </c>
      <c r="J778" s="522">
        <v>0</v>
      </c>
      <c r="K778" s="381"/>
      <c r="L778" s="381"/>
      <c r="M778" s="381"/>
      <c r="N778" s="530"/>
    </row>
    <row r="779" ht="14.25" spans="1:14">
      <c r="A779" s="520">
        <v>775</v>
      </c>
      <c r="B779" s="523">
        <v>2110306</v>
      </c>
      <c r="C779" s="344"/>
      <c r="D779" s="344"/>
      <c r="E779" s="344" t="s">
        <v>886</v>
      </c>
      <c r="F779" s="527" t="s">
        <v>892</v>
      </c>
      <c r="G779" s="522">
        <v>0</v>
      </c>
      <c r="H779" s="522">
        <v>0</v>
      </c>
      <c r="I779" s="522">
        <v>0</v>
      </c>
      <c r="J779" s="522">
        <v>0</v>
      </c>
      <c r="K779" s="381"/>
      <c r="L779" s="381"/>
      <c r="M779" s="381"/>
      <c r="N779" s="530"/>
    </row>
    <row r="780" ht="14.25" spans="1:14">
      <c r="A780" s="520">
        <v>776</v>
      </c>
      <c r="B780" s="523">
        <v>2110399</v>
      </c>
      <c r="C780" s="344"/>
      <c r="D780" s="344"/>
      <c r="E780" s="344" t="s">
        <v>886</v>
      </c>
      <c r="F780" s="527" t="s">
        <v>893</v>
      </c>
      <c r="G780" s="522">
        <v>30312.43876</v>
      </c>
      <c r="H780" s="522">
        <v>44433.80795</v>
      </c>
      <c r="I780" s="522">
        <v>38899</v>
      </c>
      <c r="J780" s="522">
        <v>28883</v>
      </c>
      <c r="K780" s="381">
        <f>I780/J780-1</f>
        <v>0.346778381747048</v>
      </c>
      <c r="L780" s="381">
        <f>I780/G780</f>
        <v>1.28326857195439</v>
      </c>
      <c r="M780" s="381">
        <f>I780/G780-1</f>
        <v>0.283268571954387</v>
      </c>
      <c r="N780" s="530"/>
    </row>
    <row r="781" ht="24" spans="1:14">
      <c r="A781" s="520">
        <v>777</v>
      </c>
      <c r="B781" s="523">
        <v>21104</v>
      </c>
      <c r="C781" s="344"/>
      <c r="D781" s="344" t="s">
        <v>870</v>
      </c>
      <c r="E781" s="344"/>
      <c r="F781" s="526" t="s">
        <v>894</v>
      </c>
      <c r="G781" s="522">
        <v>13801.7</v>
      </c>
      <c r="H781" s="522">
        <v>13872.080388</v>
      </c>
      <c r="I781" s="522">
        <f>SUM(I782:I785)</f>
        <v>4209</v>
      </c>
      <c r="J781" s="522">
        <v>4984</v>
      </c>
      <c r="K781" s="381">
        <f>I781/J781-1</f>
        <v>-0.155497592295345</v>
      </c>
      <c r="L781" s="381">
        <f>I781/G781</f>
        <v>0.304962432164154</v>
      </c>
      <c r="M781" s="381">
        <f>I781/G781-1</f>
        <v>-0.695037567835846</v>
      </c>
      <c r="N781" s="533" t="s">
        <v>895</v>
      </c>
    </row>
    <row r="782" ht="14.25" spans="1:14">
      <c r="A782" s="520">
        <v>778</v>
      </c>
      <c r="B782" s="523">
        <v>2110401</v>
      </c>
      <c r="C782" s="344"/>
      <c r="D782" s="344"/>
      <c r="E782" s="344" t="s">
        <v>896</v>
      </c>
      <c r="F782" s="527" t="s">
        <v>897</v>
      </c>
      <c r="G782" s="522">
        <v>13801.7</v>
      </c>
      <c r="H782" s="522">
        <v>13872.080388</v>
      </c>
      <c r="I782" s="522">
        <v>4209</v>
      </c>
      <c r="J782" s="522">
        <v>4481</v>
      </c>
      <c r="K782" s="381">
        <f>I782/J782-1</f>
        <v>-0.0607007364427583</v>
      </c>
      <c r="L782" s="381">
        <f>I782/G782</f>
        <v>0.304962432164154</v>
      </c>
      <c r="M782" s="381">
        <f>I782/G782-1</f>
        <v>-0.695037567835846</v>
      </c>
      <c r="N782" s="530"/>
    </row>
    <row r="783" ht="14.25" spans="1:14">
      <c r="A783" s="520">
        <v>779</v>
      </c>
      <c r="B783" s="523">
        <v>2110402</v>
      </c>
      <c r="C783" s="344"/>
      <c r="D783" s="344"/>
      <c r="E783" s="344" t="s">
        <v>896</v>
      </c>
      <c r="F783" s="527" t="s">
        <v>898</v>
      </c>
      <c r="G783" s="522">
        <v>0</v>
      </c>
      <c r="H783" s="522">
        <v>0</v>
      </c>
      <c r="I783" s="522">
        <v>0</v>
      </c>
      <c r="J783" s="522">
        <v>98</v>
      </c>
      <c r="K783" s="381">
        <f>I783/J783-1</f>
        <v>-1</v>
      </c>
      <c r="L783" s="381"/>
      <c r="M783" s="381"/>
      <c r="N783" s="530"/>
    </row>
    <row r="784" ht="14.25" spans="1:14">
      <c r="A784" s="520">
        <v>780</v>
      </c>
      <c r="B784" s="523">
        <v>2110404</v>
      </c>
      <c r="C784" s="344"/>
      <c r="D784" s="344"/>
      <c r="E784" s="344" t="s">
        <v>896</v>
      </c>
      <c r="F784" s="527" t="s">
        <v>899</v>
      </c>
      <c r="G784" s="522">
        <v>0</v>
      </c>
      <c r="H784" s="522">
        <v>0</v>
      </c>
      <c r="I784" s="522">
        <v>0</v>
      </c>
      <c r="J784" s="522">
        <v>0</v>
      </c>
      <c r="K784" s="381"/>
      <c r="L784" s="381"/>
      <c r="M784" s="381"/>
      <c r="N784" s="530"/>
    </row>
    <row r="785" ht="14.25" spans="1:14">
      <c r="A785" s="520">
        <v>781</v>
      </c>
      <c r="B785" s="523">
        <v>2110499</v>
      </c>
      <c r="C785" s="344"/>
      <c r="D785" s="344"/>
      <c r="E785" s="344" t="s">
        <v>896</v>
      </c>
      <c r="F785" s="527" t="s">
        <v>900</v>
      </c>
      <c r="G785" s="522">
        <v>0</v>
      </c>
      <c r="H785" s="522">
        <v>0</v>
      </c>
      <c r="I785" s="522">
        <v>0</v>
      </c>
      <c r="J785" s="522">
        <v>93</v>
      </c>
      <c r="K785" s="381">
        <f>I785/J785-1</f>
        <v>-1</v>
      </c>
      <c r="L785" s="381"/>
      <c r="M785" s="381"/>
      <c r="N785" s="530"/>
    </row>
    <row r="786" ht="14.25" spans="1:14">
      <c r="A786" s="520">
        <v>782</v>
      </c>
      <c r="B786" s="523">
        <v>21105</v>
      </c>
      <c r="C786" s="344"/>
      <c r="D786" s="344" t="s">
        <v>870</v>
      </c>
      <c r="E786" s="344"/>
      <c r="F786" s="526" t="s">
        <v>901</v>
      </c>
      <c r="G786" s="522">
        <v>0</v>
      </c>
      <c r="H786" s="522">
        <v>0</v>
      </c>
      <c r="I786" s="522">
        <f>SUM(I787:I792)</f>
        <v>0</v>
      </c>
      <c r="J786" s="522">
        <v>0</v>
      </c>
      <c r="K786" s="381"/>
      <c r="L786" s="381"/>
      <c r="M786" s="381"/>
      <c r="N786" s="530"/>
    </row>
    <row r="787" ht="14.25" spans="1:14">
      <c r="A787" s="520">
        <v>783</v>
      </c>
      <c r="B787" s="523">
        <v>2110501</v>
      </c>
      <c r="C787" s="344"/>
      <c r="D787" s="344"/>
      <c r="E787" s="344" t="s">
        <v>902</v>
      </c>
      <c r="F787" s="527" t="s">
        <v>903</v>
      </c>
      <c r="G787" s="522">
        <v>0</v>
      </c>
      <c r="H787" s="522">
        <v>0</v>
      </c>
      <c r="I787" s="522">
        <v>0</v>
      </c>
      <c r="J787" s="522">
        <v>0</v>
      </c>
      <c r="K787" s="381"/>
      <c r="L787" s="381"/>
      <c r="M787" s="381"/>
      <c r="N787" s="530"/>
    </row>
    <row r="788" ht="14.25" spans="1:14">
      <c r="A788" s="520">
        <v>784</v>
      </c>
      <c r="B788" s="523">
        <v>2110502</v>
      </c>
      <c r="C788" s="344"/>
      <c r="D788" s="344"/>
      <c r="E788" s="344" t="s">
        <v>902</v>
      </c>
      <c r="F788" s="527" t="s">
        <v>904</v>
      </c>
      <c r="G788" s="522">
        <v>0</v>
      </c>
      <c r="H788" s="522">
        <v>0</v>
      </c>
      <c r="I788" s="522">
        <v>0</v>
      </c>
      <c r="J788" s="522">
        <v>0</v>
      </c>
      <c r="K788" s="381"/>
      <c r="L788" s="381"/>
      <c r="M788" s="381"/>
      <c r="N788" s="530"/>
    </row>
    <row r="789" ht="14.25" spans="1:14">
      <c r="A789" s="520">
        <v>785</v>
      </c>
      <c r="B789" s="523">
        <v>2110503</v>
      </c>
      <c r="C789" s="344"/>
      <c r="D789" s="344"/>
      <c r="E789" s="344" t="s">
        <v>902</v>
      </c>
      <c r="F789" s="527" t="s">
        <v>905</v>
      </c>
      <c r="G789" s="522">
        <v>0</v>
      </c>
      <c r="H789" s="522">
        <v>0</v>
      </c>
      <c r="I789" s="522">
        <v>0</v>
      </c>
      <c r="J789" s="522">
        <v>0</v>
      </c>
      <c r="K789" s="381"/>
      <c r="L789" s="381"/>
      <c r="M789" s="381"/>
      <c r="N789" s="530"/>
    </row>
    <row r="790" ht="14.25" spans="1:14">
      <c r="A790" s="520">
        <v>786</v>
      </c>
      <c r="B790" s="523">
        <v>2110506</v>
      </c>
      <c r="C790" s="344"/>
      <c r="D790" s="344"/>
      <c r="E790" s="344" t="s">
        <v>902</v>
      </c>
      <c r="F790" s="527" t="s">
        <v>906</v>
      </c>
      <c r="G790" s="522">
        <v>0</v>
      </c>
      <c r="H790" s="522">
        <v>0</v>
      </c>
      <c r="I790" s="522">
        <v>0</v>
      </c>
      <c r="J790" s="522">
        <v>0</v>
      </c>
      <c r="K790" s="381"/>
      <c r="L790" s="381"/>
      <c r="M790" s="381"/>
      <c r="N790" s="530"/>
    </row>
    <row r="791" ht="14.25" spans="1:14">
      <c r="A791" s="520">
        <v>787</v>
      </c>
      <c r="B791" s="523">
        <v>2110507</v>
      </c>
      <c r="C791" s="344"/>
      <c r="D791" s="344"/>
      <c r="E791" s="344" t="s">
        <v>902</v>
      </c>
      <c r="F791" s="527" t="s">
        <v>907</v>
      </c>
      <c r="G791" s="522">
        <v>0</v>
      </c>
      <c r="H791" s="522">
        <v>0</v>
      </c>
      <c r="I791" s="522">
        <v>0</v>
      </c>
      <c r="J791" s="522">
        <v>0</v>
      </c>
      <c r="K791" s="381"/>
      <c r="L791" s="381"/>
      <c r="M791" s="381"/>
      <c r="N791" s="530"/>
    </row>
    <row r="792" ht="14.25" spans="1:14">
      <c r="A792" s="520">
        <v>788</v>
      </c>
      <c r="B792" s="523">
        <v>2110599</v>
      </c>
      <c r="C792" s="344"/>
      <c r="D792" s="344"/>
      <c r="E792" s="344" t="s">
        <v>902</v>
      </c>
      <c r="F792" s="527" t="s">
        <v>908</v>
      </c>
      <c r="G792" s="522">
        <v>0</v>
      </c>
      <c r="H792" s="522">
        <v>0</v>
      </c>
      <c r="I792" s="522">
        <v>0</v>
      </c>
      <c r="J792" s="522">
        <v>0</v>
      </c>
      <c r="K792" s="381"/>
      <c r="L792" s="381"/>
      <c r="M792" s="381"/>
      <c r="N792" s="530"/>
    </row>
    <row r="793" ht="14.25" spans="1:14">
      <c r="A793" s="520">
        <v>789</v>
      </c>
      <c r="B793" s="523">
        <v>21106</v>
      </c>
      <c r="C793" s="344"/>
      <c r="D793" s="344" t="s">
        <v>870</v>
      </c>
      <c r="E793" s="344"/>
      <c r="F793" s="526" t="s">
        <v>909</v>
      </c>
      <c r="G793" s="522">
        <v>0</v>
      </c>
      <c r="H793" s="522">
        <v>0</v>
      </c>
      <c r="I793" s="522">
        <f>SUM(I794:I798)</f>
        <v>0</v>
      </c>
      <c r="J793" s="522">
        <v>0</v>
      </c>
      <c r="K793" s="381"/>
      <c r="L793" s="381"/>
      <c r="M793" s="381"/>
      <c r="N793" s="530"/>
    </row>
    <row r="794" ht="14.25" spans="1:14">
      <c r="A794" s="520">
        <v>790</v>
      </c>
      <c r="B794" s="523">
        <v>2110602</v>
      </c>
      <c r="C794" s="344"/>
      <c r="D794" s="344"/>
      <c r="E794" s="344" t="s">
        <v>910</v>
      </c>
      <c r="F794" s="527" t="s">
        <v>911</v>
      </c>
      <c r="G794" s="522">
        <v>0</v>
      </c>
      <c r="H794" s="522">
        <v>0</v>
      </c>
      <c r="I794" s="522">
        <v>0</v>
      </c>
      <c r="J794" s="522">
        <v>0</v>
      </c>
      <c r="K794" s="381"/>
      <c r="L794" s="381"/>
      <c r="M794" s="381"/>
      <c r="N794" s="530"/>
    </row>
    <row r="795" ht="14.25" spans="1:14">
      <c r="A795" s="520">
        <v>791</v>
      </c>
      <c r="B795" s="523">
        <v>2110603</v>
      </c>
      <c r="C795" s="344"/>
      <c r="D795" s="344"/>
      <c r="E795" s="344" t="s">
        <v>910</v>
      </c>
      <c r="F795" s="527" t="s">
        <v>912</v>
      </c>
      <c r="G795" s="522">
        <v>0</v>
      </c>
      <c r="H795" s="522">
        <v>0</v>
      </c>
      <c r="I795" s="522">
        <v>0</v>
      </c>
      <c r="J795" s="522">
        <v>0</v>
      </c>
      <c r="K795" s="381"/>
      <c r="L795" s="381"/>
      <c r="M795" s="381"/>
      <c r="N795" s="530"/>
    </row>
    <row r="796" ht="14.25" spans="1:14">
      <c r="A796" s="520">
        <v>792</v>
      </c>
      <c r="B796" s="523">
        <v>2110604</v>
      </c>
      <c r="C796" s="344"/>
      <c r="D796" s="344"/>
      <c r="E796" s="344" t="s">
        <v>910</v>
      </c>
      <c r="F796" s="527" t="s">
        <v>913</v>
      </c>
      <c r="G796" s="522">
        <v>0</v>
      </c>
      <c r="H796" s="522">
        <v>0</v>
      </c>
      <c r="I796" s="522">
        <v>0</v>
      </c>
      <c r="J796" s="522">
        <v>0</v>
      </c>
      <c r="K796" s="381"/>
      <c r="L796" s="381"/>
      <c r="M796" s="381"/>
      <c r="N796" s="530"/>
    </row>
    <row r="797" ht="14.25" spans="1:14">
      <c r="A797" s="520">
        <v>793</v>
      </c>
      <c r="B797" s="523">
        <v>2110605</v>
      </c>
      <c r="C797" s="344"/>
      <c r="D797" s="344"/>
      <c r="E797" s="344" t="s">
        <v>910</v>
      </c>
      <c r="F797" s="527" t="s">
        <v>914</v>
      </c>
      <c r="G797" s="522">
        <v>0</v>
      </c>
      <c r="H797" s="522">
        <v>0</v>
      </c>
      <c r="I797" s="522">
        <v>0</v>
      </c>
      <c r="J797" s="522">
        <v>0</v>
      </c>
      <c r="K797" s="381"/>
      <c r="L797" s="381"/>
      <c r="M797" s="381"/>
      <c r="N797" s="530"/>
    </row>
    <row r="798" ht="14.25" spans="1:14">
      <c r="A798" s="520">
        <v>794</v>
      </c>
      <c r="B798" s="523">
        <v>2110699</v>
      </c>
      <c r="C798" s="344"/>
      <c r="D798" s="344"/>
      <c r="E798" s="344" t="s">
        <v>910</v>
      </c>
      <c r="F798" s="527" t="s">
        <v>915</v>
      </c>
      <c r="G798" s="522">
        <v>0</v>
      </c>
      <c r="H798" s="522">
        <v>0</v>
      </c>
      <c r="I798" s="522">
        <v>0</v>
      </c>
      <c r="J798" s="522">
        <v>0</v>
      </c>
      <c r="K798" s="381"/>
      <c r="L798" s="381"/>
      <c r="M798" s="381"/>
      <c r="N798" s="530"/>
    </row>
    <row r="799" ht="14.25" spans="1:14">
      <c r="A799" s="520">
        <v>795</v>
      </c>
      <c r="B799" s="523">
        <v>21107</v>
      </c>
      <c r="C799" s="344"/>
      <c r="D799" s="344" t="s">
        <v>870</v>
      </c>
      <c r="E799" s="344"/>
      <c r="F799" s="526" t="s">
        <v>916</v>
      </c>
      <c r="G799" s="522">
        <v>0</v>
      </c>
      <c r="H799" s="522">
        <v>0</v>
      </c>
      <c r="I799" s="522">
        <f>SUM(I800:I801)</f>
        <v>0</v>
      </c>
      <c r="J799" s="522">
        <v>0</v>
      </c>
      <c r="K799" s="381"/>
      <c r="L799" s="381"/>
      <c r="M799" s="381"/>
      <c r="N799" s="530"/>
    </row>
    <row r="800" ht="14.25" spans="1:14">
      <c r="A800" s="520">
        <v>796</v>
      </c>
      <c r="B800" s="523">
        <v>2110704</v>
      </c>
      <c r="C800" s="344"/>
      <c r="D800" s="344"/>
      <c r="E800" s="344" t="s">
        <v>917</v>
      </c>
      <c r="F800" s="527" t="s">
        <v>918</v>
      </c>
      <c r="G800" s="522">
        <v>0</v>
      </c>
      <c r="H800" s="522">
        <v>0</v>
      </c>
      <c r="I800" s="522">
        <v>0</v>
      </c>
      <c r="J800" s="522">
        <v>0</v>
      </c>
      <c r="K800" s="381"/>
      <c r="L800" s="381"/>
      <c r="M800" s="381"/>
      <c r="N800" s="530"/>
    </row>
    <row r="801" ht="14.25" spans="1:14">
      <c r="A801" s="520">
        <v>797</v>
      </c>
      <c r="B801" s="523">
        <v>2110799</v>
      </c>
      <c r="C801" s="344"/>
      <c r="D801" s="344"/>
      <c r="E801" s="344" t="s">
        <v>917</v>
      </c>
      <c r="F801" s="527" t="s">
        <v>919</v>
      </c>
      <c r="G801" s="522">
        <v>0</v>
      </c>
      <c r="H801" s="522">
        <v>0</v>
      </c>
      <c r="I801" s="522">
        <v>0</v>
      </c>
      <c r="J801" s="522">
        <v>0</v>
      </c>
      <c r="K801" s="381"/>
      <c r="L801" s="381"/>
      <c r="M801" s="381"/>
      <c r="N801" s="530"/>
    </row>
    <row r="802" ht="14.25" spans="1:14">
      <c r="A802" s="520">
        <v>798</v>
      </c>
      <c r="B802" s="523">
        <v>21108</v>
      </c>
      <c r="C802" s="344"/>
      <c r="D802" s="344" t="s">
        <v>870</v>
      </c>
      <c r="E802" s="344"/>
      <c r="F802" s="526" t="s">
        <v>920</v>
      </c>
      <c r="G802" s="522">
        <v>0</v>
      </c>
      <c r="H802" s="522">
        <v>0</v>
      </c>
      <c r="I802" s="522">
        <f>SUM(I803:I804)</f>
        <v>0</v>
      </c>
      <c r="J802" s="522">
        <v>0</v>
      </c>
      <c r="K802" s="381"/>
      <c r="L802" s="381"/>
      <c r="M802" s="381"/>
      <c r="N802" s="530"/>
    </row>
    <row r="803" ht="14.25" spans="1:14">
      <c r="A803" s="520">
        <v>799</v>
      </c>
      <c r="B803" s="523">
        <v>2110804</v>
      </c>
      <c r="C803" s="344"/>
      <c r="D803" s="344"/>
      <c r="E803" s="344" t="s">
        <v>921</v>
      </c>
      <c r="F803" s="527" t="s">
        <v>922</v>
      </c>
      <c r="G803" s="522">
        <v>0</v>
      </c>
      <c r="H803" s="522">
        <v>0</v>
      </c>
      <c r="I803" s="522">
        <v>0</v>
      </c>
      <c r="J803" s="522">
        <v>0</v>
      </c>
      <c r="K803" s="381"/>
      <c r="L803" s="381"/>
      <c r="M803" s="381"/>
      <c r="N803" s="530"/>
    </row>
    <row r="804" ht="14.25" spans="1:14">
      <c r="A804" s="520">
        <v>800</v>
      </c>
      <c r="B804" s="523">
        <v>2110899</v>
      </c>
      <c r="C804" s="344"/>
      <c r="D804" s="344"/>
      <c r="E804" s="344" t="s">
        <v>921</v>
      </c>
      <c r="F804" s="527" t="s">
        <v>923</v>
      </c>
      <c r="G804" s="522">
        <v>0</v>
      </c>
      <c r="H804" s="522">
        <v>0</v>
      </c>
      <c r="I804" s="522">
        <v>0</v>
      </c>
      <c r="J804" s="522">
        <v>0</v>
      </c>
      <c r="K804" s="381"/>
      <c r="L804" s="381"/>
      <c r="M804" s="381"/>
      <c r="N804" s="530"/>
    </row>
    <row r="805" ht="14.25" spans="1:14">
      <c r="A805" s="520">
        <v>801</v>
      </c>
      <c r="B805" s="523">
        <v>21109</v>
      </c>
      <c r="C805" s="344"/>
      <c r="D805" s="344" t="s">
        <v>870</v>
      </c>
      <c r="E805" s="344"/>
      <c r="F805" s="526" t="s">
        <v>924</v>
      </c>
      <c r="G805" s="522">
        <v>0</v>
      </c>
      <c r="H805" s="522">
        <v>0</v>
      </c>
      <c r="I805" s="522">
        <f>I806</f>
        <v>0</v>
      </c>
      <c r="J805" s="522">
        <v>0</v>
      </c>
      <c r="K805" s="381"/>
      <c r="L805" s="381"/>
      <c r="M805" s="381"/>
      <c r="N805" s="530"/>
    </row>
    <row r="806" ht="14.25" spans="1:14">
      <c r="A806" s="520">
        <v>802</v>
      </c>
      <c r="B806" s="523">
        <v>2110901</v>
      </c>
      <c r="C806" s="344"/>
      <c r="D806" s="344"/>
      <c r="E806" s="344" t="s">
        <v>925</v>
      </c>
      <c r="F806" s="527" t="s">
        <v>926</v>
      </c>
      <c r="G806" s="522">
        <v>0</v>
      </c>
      <c r="H806" s="522">
        <v>0</v>
      </c>
      <c r="I806" s="522">
        <v>0</v>
      </c>
      <c r="J806" s="522">
        <v>0</v>
      </c>
      <c r="K806" s="381"/>
      <c r="L806" s="381"/>
      <c r="M806" s="381"/>
      <c r="N806" s="530"/>
    </row>
    <row r="807" ht="14.25" spans="1:14">
      <c r="A807" s="520">
        <v>803</v>
      </c>
      <c r="B807" s="523">
        <v>21110</v>
      </c>
      <c r="C807" s="344"/>
      <c r="D807" s="344" t="s">
        <v>870</v>
      </c>
      <c r="E807" s="344"/>
      <c r="F807" s="526" t="s">
        <v>927</v>
      </c>
      <c r="G807" s="522">
        <v>4601.15</v>
      </c>
      <c r="H807" s="522">
        <v>4392</v>
      </c>
      <c r="I807" s="522">
        <f>I808</f>
        <v>4392</v>
      </c>
      <c r="J807" s="522">
        <v>2125</v>
      </c>
      <c r="K807" s="381">
        <f t="shared" ref="K807:K812" si="210">I807/J807-1</f>
        <v>1.06682352941176</v>
      </c>
      <c r="L807" s="381">
        <f t="shared" ref="L807:L811" si="211">I807/G807</f>
        <v>0.954543972702477</v>
      </c>
      <c r="M807" s="381">
        <f t="shared" ref="M807:M811" si="212">I807/G807-1</f>
        <v>-0.0454560272975234</v>
      </c>
      <c r="N807" s="530"/>
    </row>
    <row r="808" ht="14.25" spans="1:14">
      <c r="A808" s="520">
        <v>804</v>
      </c>
      <c r="B808" s="523">
        <v>2111001</v>
      </c>
      <c r="C808" s="344"/>
      <c r="D808" s="344"/>
      <c r="E808" s="344" t="s">
        <v>928</v>
      </c>
      <c r="F808" s="527" t="s">
        <v>929</v>
      </c>
      <c r="G808" s="522">
        <v>4601.15</v>
      </c>
      <c r="H808" s="522">
        <v>4392</v>
      </c>
      <c r="I808" s="522">
        <v>4392</v>
      </c>
      <c r="J808" s="522">
        <v>2125</v>
      </c>
      <c r="K808" s="381">
        <f t="shared" si="210"/>
        <v>1.06682352941176</v>
      </c>
      <c r="L808" s="381">
        <f t="shared" si="211"/>
        <v>0.954543972702477</v>
      </c>
      <c r="M808" s="381">
        <f t="shared" si="212"/>
        <v>-0.0454560272975234</v>
      </c>
      <c r="N808" s="530"/>
    </row>
    <row r="809" ht="14.25" spans="1:14">
      <c r="A809" s="520">
        <v>805</v>
      </c>
      <c r="B809" s="523">
        <v>21111</v>
      </c>
      <c r="C809" s="344"/>
      <c r="D809" s="344" t="s">
        <v>870</v>
      </c>
      <c r="E809" s="344"/>
      <c r="F809" s="526" t="s">
        <v>930</v>
      </c>
      <c r="G809" s="522">
        <v>1148631.44</v>
      </c>
      <c r="H809" s="522">
        <v>1302222.3674</v>
      </c>
      <c r="I809" s="522">
        <f>SUM(I810:I814)</f>
        <v>1301312</v>
      </c>
      <c r="J809" s="522">
        <v>918729</v>
      </c>
      <c r="K809" s="381">
        <f t="shared" si="210"/>
        <v>0.416426389065764</v>
      </c>
      <c r="L809" s="381">
        <f t="shared" si="211"/>
        <v>1.13292389071293</v>
      </c>
      <c r="M809" s="381">
        <f t="shared" si="212"/>
        <v>0.132923890712934</v>
      </c>
      <c r="N809" s="530"/>
    </row>
    <row r="810" ht="14.25" spans="1:14">
      <c r="A810" s="520">
        <v>806</v>
      </c>
      <c r="B810" s="523">
        <v>2111101</v>
      </c>
      <c r="C810" s="344"/>
      <c r="D810" s="344"/>
      <c r="E810" s="344" t="s">
        <v>931</v>
      </c>
      <c r="F810" s="527" t="s">
        <v>932</v>
      </c>
      <c r="G810" s="522">
        <v>35330.93</v>
      </c>
      <c r="H810" s="522">
        <v>28766.2</v>
      </c>
      <c r="I810" s="522">
        <v>28713</v>
      </c>
      <c r="J810" s="522">
        <v>18808</v>
      </c>
      <c r="K810" s="381">
        <f t="shared" si="210"/>
        <v>0.526637601020842</v>
      </c>
      <c r="L810" s="381">
        <f t="shared" si="211"/>
        <v>0.812687353545463</v>
      </c>
      <c r="M810" s="381">
        <f t="shared" si="212"/>
        <v>-0.187312646454537</v>
      </c>
      <c r="N810" s="530"/>
    </row>
    <row r="811" ht="14.25" spans="1:14">
      <c r="A811" s="520">
        <v>807</v>
      </c>
      <c r="B811" s="523">
        <v>2111102</v>
      </c>
      <c r="C811" s="344"/>
      <c r="D811" s="344"/>
      <c r="E811" s="344" t="s">
        <v>931</v>
      </c>
      <c r="F811" s="527" t="s">
        <v>933</v>
      </c>
      <c r="G811" s="522">
        <v>200348.31</v>
      </c>
      <c r="H811" s="522">
        <v>172591.8</v>
      </c>
      <c r="I811" s="522">
        <v>172539</v>
      </c>
      <c r="J811" s="522">
        <v>202691</v>
      </c>
      <c r="K811" s="381">
        <f t="shared" si="210"/>
        <v>-0.148758454988135</v>
      </c>
      <c r="L811" s="381">
        <f t="shared" si="211"/>
        <v>0.86119518552465</v>
      </c>
      <c r="M811" s="381">
        <f t="shared" si="212"/>
        <v>-0.13880481447535</v>
      </c>
      <c r="N811" s="530"/>
    </row>
    <row r="812" ht="14.25" spans="1:14">
      <c r="A812" s="520">
        <v>808</v>
      </c>
      <c r="B812" s="523">
        <v>2111103</v>
      </c>
      <c r="C812" s="344"/>
      <c r="D812" s="344"/>
      <c r="E812" s="344" t="s">
        <v>931</v>
      </c>
      <c r="F812" s="527" t="s">
        <v>934</v>
      </c>
      <c r="G812" s="522">
        <v>0</v>
      </c>
      <c r="H812" s="522">
        <v>0</v>
      </c>
      <c r="I812" s="522">
        <v>0</v>
      </c>
      <c r="J812" s="522">
        <v>-275</v>
      </c>
      <c r="K812" s="381">
        <f t="shared" si="210"/>
        <v>-1</v>
      </c>
      <c r="L812" s="381"/>
      <c r="M812" s="381"/>
      <c r="N812" s="530"/>
    </row>
    <row r="813" ht="14.25" spans="1:14">
      <c r="A813" s="520">
        <v>809</v>
      </c>
      <c r="B813" s="523">
        <v>2111104</v>
      </c>
      <c r="C813" s="344"/>
      <c r="D813" s="344"/>
      <c r="E813" s="344" t="s">
        <v>931</v>
      </c>
      <c r="F813" s="527" t="s">
        <v>935</v>
      </c>
      <c r="G813" s="522">
        <v>0</v>
      </c>
      <c r="H813" s="522">
        <v>0</v>
      </c>
      <c r="I813" s="522">
        <v>0</v>
      </c>
      <c r="J813" s="522">
        <v>0</v>
      </c>
      <c r="K813" s="381"/>
      <c r="L813" s="381"/>
      <c r="M813" s="381"/>
      <c r="N813" s="530"/>
    </row>
    <row r="814" spans="1:14">
      <c r="A814" s="520">
        <v>810</v>
      </c>
      <c r="B814" s="523">
        <v>2111199</v>
      </c>
      <c r="C814" s="344"/>
      <c r="D814" s="344"/>
      <c r="E814" s="344" t="s">
        <v>931</v>
      </c>
      <c r="F814" s="527" t="s">
        <v>936</v>
      </c>
      <c r="G814" s="522">
        <v>912952.2</v>
      </c>
      <c r="H814" s="522">
        <v>1100864.3674</v>
      </c>
      <c r="I814" s="522">
        <v>1100060</v>
      </c>
      <c r="J814" s="522">
        <v>697505</v>
      </c>
      <c r="K814" s="381">
        <f t="shared" ref="K814:K818" si="213">I814/J814-1</f>
        <v>0.577135647773134</v>
      </c>
      <c r="L814" s="381">
        <f>I814/G814</f>
        <v>1.20494807942847</v>
      </c>
      <c r="M814" s="381">
        <f>I814/G814-1</f>
        <v>0.204948079428474</v>
      </c>
      <c r="N814" s="533"/>
    </row>
    <row r="815" ht="14.25" spans="1:14">
      <c r="A815" s="520">
        <v>811</v>
      </c>
      <c r="B815" s="523">
        <v>21112</v>
      </c>
      <c r="C815" s="344"/>
      <c r="D815" s="344" t="s">
        <v>870</v>
      </c>
      <c r="E815" s="344"/>
      <c r="F815" s="526" t="s">
        <v>937</v>
      </c>
      <c r="G815" s="522">
        <v>0</v>
      </c>
      <c r="H815" s="522">
        <v>3964</v>
      </c>
      <c r="I815" s="522">
        <f>I816</f>
        <v>3964</v>
      </c>
      <c r="J815" s="522">
        <v>6583</v>
      </c>
      <c r="K815" s="381">
        <f t="shared" si="213"/>
        <v>-0.397842928755886</v>
      </c>
      <c r="L815" s="381"/>
      <c r="M815" s="381"/>
      <c r="N815" s="530"/>
    </row>
    <row r="816" ht="14.25" spans="1:14">
      <c r="A816" s="520">
        <v>812</v>
      </c>
      <c r="B816" s="523">
        <v>2111201</v>
      </c>
      <c r="C816" s="344"/>
      <c r="D816" s="344"/>
      <c r="E816" s="344" t="s">
        <v>938</v>
      </c>
      <c r="F816" s="527" t="s">
        <v>939</v>
      </c>
      <c r="G816" s="522">
        <v>0</v>
      </c>
      <c r="H816" s="522">
        <v>3964</v>
      </c>
      <c r="I816" s="522">
        <v>3964</v>
      </c>
      <c r="J816" s="522">
        <v>6583</v>
      </c>
      <c r="K816" s="381">
        <f t="shared" si="213"/>
        <v>-0.397842928755886</v>
      </c>
      <c r="L816" s="381"/>
      <c r="M816" s="381"/>
      <c r="N816" s="530"/>
    </row>
    <row r="817" ht="14.25" spans="1:14">
      <c r="A817" s="520">
        <v>813</v>
      </c>
      <c r="B817" s="523">
        <v>21113</v>
      </c>
      <c r="C817" s="344"/>
      <c r="D817" s="344" t="s">
        <v>870</v>
      </c>
      <c r="E817" s="344"/>
      <c r="F817" s="526" t="s">
        <v>940</v>
      </c>
      <c r="G817" s="522">
        <v>0</v>
      </c>
      <c r="H817" s="522">
        <v>123</v>
      </c>
      <c r="I817" s="522">
        <f>I818</f>
        <v>123</v>
      </c>
      <c r="J817" s="522">
        <v>211</v>
      </c>
      <c r="K817" s="381">
        <f t="shared" si="213"/>
        <v>-0.417061611374408</v>
      </c>
      <c r="L817" s="381"/>
      <c r="M817" s="381"/>
      <c r="N817" s="530"/>
    </row>
    <row r="818" ht="14.25" spans="1:14">
      <c r="A818" s="520">
        <v>814</v>
      </c>
      <c r="B818" s="523">
        <v>2111301</v>
      </c>
      <c r="C818" s="344"/>
      <c r="D818" s="344"/>
      <c r="E818" s="344" t="s">
        <v>941</v>
      </c>
      <c r="F818" s="527" t="s">
        <v>942</v>
      </c>
      <c r="G818" s="522">
        <v>0</v>
      </c>
      <c r="H818" s="522">
        <v>123</v>
      </c>
      <c r="I818" s="522">
        <v>123</v>
      </c>
      <c r="J818" s="522">
        <v>211</v>
      </c>
      <c r="K818" s="381">
        <f t="shared" si="213"/>
        <v>-0.417061611374408</v>
      </c>
      <c r="L818" s="381"/>
      <c r="M818" s="381"/>
      <c r="N818" s="530"/>
    </row>
    <row r="819" ht="14.25" spans="1:14">
      <c r="A819" s="520">
        <v>815</v>
      </c>
      <c r="B819" s="523">
        <v>21114</v>
      </c>
      <c r="C819" s="344"/>
      <c r="D819" s="344" t="s">
        <v>870</v>
      </c>
      <c r="E819" s="344"/>
      <c r="F819" s="526" t="s">
        <v>943</v>
      </c>
      <c r="G819" s="522">
        <v>23</v>
      </c>
      <c r="H819" s="522">
        <v>23</v>
      </c>
      <c r="I819" s="522">
        <f>SUM(I820:I833)</f>
        <v>23</v>
      </c>
      <c r="J819" s="522">
        <v>0</v>
      </c>
      <c r="K819" s="381"/>
      <c r="L819" s="381">
        <f>I819/G819</f>
        <v>1</v>
      </c>
      <c r="M819" s="381">
        <f>I819/G819-1</f>
        <v>0</v>
      </c>
      <c r="N819" s="530"/>
    </row>
    <row r="820" ht="14.25" spans="1:14">
      <c r="A820" s="520">
        <v>816</v>
      </c>
      <c r="B820" s="523">
        <v>2111401</v>
      </c>
      <c r="C820" s="344"/>
      <c r="D820" s="344"/>
      <c r="E820" s="344" t="s">
        <v>944</v>
      </c>
      <c r="F820" s="527" t="s">
        <v>167</v>
      </c>
      <c r="G820" s="522">
        <v>0</v>
      </c>
      <c r="H820" s="522">
        <v>0</v>
      </c>
      <c r="I820" s="522">
        <v>0</v>
      </c>
      <c r="J820" s="522">
        <v>0</v>
      </c>
      <c r="K820" s="381"/>
      <c r="L820" s="381"/>
      <c r="M820" s="381"/>
      <c r="N820" s="530"/>
    </row>
    <row r="821" ht="14.25" spans="1:14">
      <c r="A821" s="520">
        <v>817</v>
      </c>
      <c r="B821" s="523">
        <v>2111402</v>
      </c>
      <c r="C821" s="344"/>
      <c r="D821" s="344"/>
      <c r="E821" s="344" t="s">
        <v>944</v>
      </c>
      <c r="F821" s="527" t="s">
        <v>168</v>
      </c>
      <c r="G821" s="522">
        <v>23</v>
      </c>
      <c r="H821" s="522">
        <v>23</v>
      </c>
      <c r="I821" s="522">
        <v>23</v>
      </c>
      <c r="J821" s="522">
        <v>0</v>
      </c>
      <c r="K821" s="381"/>
      <c r="L821" s="381">
        <f>I821/G821</f>
        <v>1</v>
      </c>
      <c r="M821" s="381">
        <f>I821/G821-1</f>
        <v>0</v>
      </c>
      <c r="N821" s="530"/>
    </row>
    <row r="822" ht="14.25" spans="1:14">
      <c r="A822" s="520">
        <v>818</v>
      </c>
      <c r="B822" s="523">
        <v>2111403</v>
      </c>
      <c r="C822" s="344"/>
      <c r="D822" s="344"/>
      <c r="E822" s="344" t="s">
        <v>944</v>
      </c>
      <c r="F822" s="527" t="s">
        <v>169</v>
      </c>
      <c r="G822" s="522">
        <v>0</v>
      </c>
      <c r="H822" s="522">
        <v>0</v>
      </c>
      <c r="I822" s="522">
        <v>0</v>
      </c>
      <c r="J822" s="522">
        <v>0</v>
      </c>
      <c r="K822" s="381"/>
      <c r="L822" s="381"/>
      <c r="M822" s="381"/>
      <c r="N822" s="530"/>
    </row>
    <row r="823" ht="14.25" spans="1:14">
      <c r="A823" s="520">
        <v>819</v>
      </c>
      <c r="B823" s="523">
        <v>2111404</v>
      </c>
      <c r="C823" s="344"/>
      <c r="D823" s="344"/>
      <c r="E823" s="344" t="s">
        <v>944</v>
      </c>
      <c r="F823" s="527" t="s">
        <v>945</v>
      </c>
      <c r="G823" s="522">
        <v>0</v>
      </c>
      <c r="H823" s="522">
        <v>0</v>
      </c>
      <c r="I823" s="522">
        <v>0</v>
      </c>
      <c r="J823" s="522">
        <v>0</v>
      </c>
      <c r="K823" s="381"/>
      <c r="L823" s="381"/>
      <c r="M823" s="381"/>
      <c r="N823" s="530"/>
    </row>
    <row r="824" ht="14.25" spans="1:14">
      <c r="A824" s="520">
        <v>820</v>
      </c>
      <c r="B824" s="523">
        <v>2111405</v>
      </c>
      <c r="C824" s="344"/>
      <c r="D824" s="344"/>
      <c r="E824" s="344" t="s">
        <v>944</v>
      </c>
      <c r="F824" s="527" t="s">
        <v>946</v>
      </c>
      <c r="G824" s="522">
        <v>0</v>
      </c>
      <c r="H824" s="522">
        <v>0</v>
      </c>
      <c r="I824" s="522">
        <v>0</v>
      </c>
      <c r="J824" s="522">
        <v>0</v>
      </c>
      <c r="K824" s="381"/>
      <c r="L824" s="381"/>
      <c r="M824" s="381"/>
      <c r="N824" s="530"/>
    </row>
    <row r="825" ht="14.25" spans="1:14">
      <c r="A825" s="520">
        <v>821</v>
      </c>
      <c r="B825" s="523">
        <v>2111406</v>
      </c>
      <c r="C825" s="344"/>
      <c r="D825" s="344"/>
      <c r="E825" s="344" t="s">
        <v>944</v>
      </c>
      <c r="F825" s="527" t="s">
        <v>947</v>
      </c>
      <c r="G825" s="522">
        <v>0</v>
      </c>
      <c r="H825" s="522">
        <v>0</v>
      </c>
      <c r="I825" s="522">
        <v>0</v>
      </c>
      <c r="J825" s="522">
        <v>0</v>
      </c>
      <c r="K825" s="381"/>
      <c r="L825" s="381"/>
      <c r="M825" s="381"/>
      <c r="N825" s="530"/>
    </row>
    <row r="826" ht="14.25" spans="1:14">
      <c r="A826" s="520">
        <v>822</v>
      </c>
      <c r="B826" s="523">
        <v>2111407</v>
      </c>
      <c r="C826" s="344"/>
      <c r="D826" s="344"/>
      <c r="E826" s="344" t="s">
        <v>944</v>
      </c>
      <c r="F826" s="527" t="s">
        <v>948</v>
      </c>
      <c r="G826" s="522">
        <v>0</v>
      </c>
      <c r="H826" s="522">
        <v>0</v>
      </c>
      <c r="I826" s="522">
        <v>0</v>
      </c>
      <c r="J826" s="522">
        <v>0</v>
      </c>
      <c r="K826" s="381"/>
      <c r="L826" s="381"/>
      <c r="M826" s="381"/>
      <c r="N826" s="530"/>
    </row>
    <row r="827" ht="14.25" spans="1:14">
      <c r="A827" s="520">
        <v>823</v>
      </c>
      <c r="B827" s="523">
        <v>2111408</v>
      </c>
      <c r="C827" s="344"/>
      <c r="D827" s="344"/>
      <c r="E827" s="344" t="s">
        <v>944</v>
      </c>
      <c r="F827" s="527" t="s">
        <v>949</v>
      </c>
      <c r="G827" s="522">
        <v>0</v>
      </c>
      <c r="H827" s="522">
        <v>0</v>
      </c>
      <c r="I827" s="522">
        <v>0</v>
      </c>
      <c r="J827" s="522">
        <v>0</v>
      </c>
      <c r="K827" s="381"/>
      <c r="L827" s="381"/>
      <c r="M827" s="381"/>
      <c r="N827" s="530"/>
    </row>
    <row r="828" ht="14.25" spans="1:14">
      <c r="A828" s="520">
        <v>824</v>
      </c>
      <c r="B828" s="523">
        <v>2111409</v>
      </c>
      <c r="C828" s="344"/>
      <c r="D828" s="344"/>
      <c r="E828" s="344" t="s">
        <v>944</v>
      </c>
      <c r="F828" s="527" t="s">
        <v>950</v>
      </c>
      <c r="G828" s="522">
        <v>0</v>
      </c>
      <c r="H828" s="522">
        <v>0</v>
      </c>
      <c r="I828" s="522">
        <v>0</v>
      </c>
      <c r="J828" s="522">
        <v>0</v>
      </c>
      <c r="K828" s="381"/>
      <c r="L828" s="381"/>
      <c r="M828" s="381"/>
      <c r="N828" s="530"/>
    </row>
    <row r="829" ht="14.25" spans="1:14">
      <c r="A829" s="520">
        <v>825</v>
      </c>
      <c r="B829" s="523">
        <v>2111410</v>
      </c>
      <c r="C829" s="344"/>
      <c r="D829" s="344"/>
      <c r="E829" s="344" t="s">
        <v>944</v>
      </c>
      <c r="F829" s="527" t="s">
        <v>951</v>
      </c>
      <c r="G829" s="522">
        <v>0</v>
      </c>
      <c r="H829" s="522">
        <v>0</v>
      </c>
      <c r="I829" s="522">
        <v>0</v>
      </c>
      <c r="J829" s="522">
        <v>0</v>
      </c>
      <c r="K829" s="381"/>
      <c r="L829" s="381"/>
      <c r="M829" s="381"/>
      <c r="N829" s="530"/>
    </row>
    <row r="830" ht="14.25" spans="1:14">
      <c r="A830" s="520">
        <v>826</v>
      </c>
      <c r="B830" s="523">
        <v>2111411</v>
      </c>
      <c r="C830" s="344"/>
      <c r="D830" s="344"/>
      <c r="E830" s="344" t="s">
        <v>944</v>
      </c>
      <c r="F830" s="527" t="s">
        <v>214</v>
      </c>
      <c r="G830" s="522">
        <v>0</v>
      </c>
      <c r="H830" s="522">
        <v>0</v>
      </c>
      <c r="I830" s="522">
        <v>0</v>
      </c>
      <c r="J830" s="522">
        <v>0</v>
      </c>
      <c r="K830" s="381"/>
      <c r="L830" s="381"/>
      <c r="M830" s="381"/>
      <c r="N830" s="530"/>
    </row>
    <row r="831" ht="14.25" spans="1:14">
      <c r="A831" s="520">
        <v>827</v>
      </c>
      <c r="B831" s="523">
        <v>2111413</v>
      </c>
      <c r="C831" s="344"/>
      <c r="D831" s="344"/>
      <c r="E831" s="344" t="s">
        <v>944</v>
      </c>
      <c r="F831" s="527" t="s">
        <v>952</v>
      </c>
      <c r="G831" s="522">
        <v>0</v>
      </c>
      <c r="H831" s="522">
        <v>0</v>
      </c>
      <c r="I831" s="522">
        <v>0</v>
      </c>
      <c r="J831" s="522">
        <v>0</v>
      </c>
      <c r="K831" s="381"/>
      <c r="L831" s="381"/>
      <c r="M831" s="381"/>
      <c r="N831" s="530"/>
    </row>
    <row r="832" ht="14.25" spans="1:14">
      <c r="A832" s="520">
        <v>828</v>
      </c>
      <c r="B832" s="523">
        <v>2111450</v>
      </c>
      <c r="C832" s="344"/>
      <c r="D832" s="344"/>
      <c r="E832" s="344" t="s">
        <v>944</v>
      </c>
      <c r="F832" s="527" t="s">
        <v>176</v>
      </c>
      <c r="G832" s="522">
        <v>0</v>
      </c>
      <c r="H832" s="522">
        <v>0</v>
      </c>
      <c r="I832" s="522">
        <v>0</v>
      </c>
      <c r="J832" s="522">
        <v>0</v>
      </c>
      <c r="K832" s="381"/>
      <c r="L832" s="381"/>
      <c r="M832" s="381"/>
      <c r="N832" s="530"/>
    </row>
    <row r="833" ht="14.25" spans="1:14">
      <c r="A833" s="520">
        <v>829</v>
      </c>
      <c r="B833" s="523">
        <v>2111499</v>
      </c>
      <c r="C833" s="344"/>
      <c r="D833" s="344"/>
      <c r="E833" s="344" t="s">
        <v>944</v>
      </c>
      <c r="F833" s="527" t="s">
        <v>953</v>
      </c>
      <c r="G833" s="522">
        <v>0</v>
      </c>
      <c r="H833" s="522">
        <v>0</v>
      </c>
      <c r="I833" s="522">
        <v>0</v>
      </c>
      <c r="J833" s="522">
        <v>0</v>
      </c>
      <c r="K833" s="381"/>
      <c r="L833" s="381"/>
      <c r="M833" s="381"/>
      <c r="N833" s="530"/>
    </row>
    <row r="834" ht="48" spans="1:14">
      <c r="A834" s="520">
        <v>830</v>
      </c>
      <c r="B834" s="523">
        <v>21199</v>
      </c>
      <c r="C834" s="344"/>
      <c r="D834" s="344" t="s">
        <v>870</v>
      </c>
      <c r="E834" s="344"/>
      <c r="F834" s="526" t="s">
        <v>954</v>
      </c>
      <c r="G834" s="522">
        <v>256464.858</v>
      </c>
      <c r="H834" s="522">
        <v>114710.58672</v>
      </c>
      <c r="I834" s="522">
        <f>I835</f>
        <v>80795</v>
      </c>
      <c r="J834" s="522">
        <v>454270</v>
      </c>
      <c r="K834" s="381">
        <f t="shared" ref="K834:K845" si="214">I834/J834-1</f>
        <v>-0.822143218790587</v>
      </c>
      <c r="L834" s="381">
        <f t="shared" ref="L834:L837" si="215">I834/G834</f>
        <v>0.315033414831439</v>
      </c>
      <c r="M834" s="381">
        <f t="shared" ref="M834:M839" si="216">I834/G834-1</f>
        <v>-0.684966585168561</v>
      </c>
      <c r="N834" s="533" t="s">
        <v>955</v>
      </c>
    </row>
    <row r="835" ht="14.25" spans="1:14">
      <c r="A835" s="520">
        <v>831</v>
      </c>
      <c r="B835" s="523">
        <v>2119901</v>
      </c>
      <c r="C835" s="344"/>
      <c r="D835" s="344"/>
      <c r="E835" s="344" t="s">
        <v>956</v>
      </c>
      <c r="F835" s="527" t="s">
        <v>957</v>
      </c>
      <c r="G835" s="522">
        <v>256464.858</v>
      </c>
      <c r="H835" s="522">
        <v>114710.58672</v>
      </c>
      <c r="I835" s="522">
        <v>80795</v>
      </c>
      <c r="J835" s="522">
        <v>454270</v>
      </c>
      <c r="K835" s="381">
        <f t="shared" si="214"/>
        <v>-0.822143218790587</v>
      </c>
      <c r="L835" s="381">
        <f t="shared" si="215"/>
        <v>0.315033414831439</v>
      </c>
      <c r="M835" s="381">
        <f t="shared" si="216"/>
        <v>-0.684966585168561</v>
      </c>
      <c r="N835" s="530"/>
    </row>
    <row r="836" ht="48" spans="1:14">
      <c r="A836" s="520">
        <v>832</v>
      </c>
      <c r="B836" s="523">
        <v>212</v>
      </c>
      <c r="C836" s="344"/>
      <c r="D836" s="344"/>
      <c r="E836" s="344"/>
      <c r="F836" s="524" t="s">
        <v>958</v>
      </c>
      <c r="G836" s="525">
        <v>1053388.04883436</v>
      </c>
      <c r="H836" s="525">
        <v>1914614.255377</v>
      </c>
      <c r="I836" s="525">
        <f>SUM(I837,I848,I850,I853,I855,I857)</f>
        <v>1612786</v>
      </c>
      <c r="J836" s="525">
        <f>SUM(J837,J848,J850,J853,J855,J857)</f>
        <v>3646899</v>
      </c>
      <c r="K836" s="531">
        <f t="shared" si="214"/>
        <v>-0.557765103996574</v>
      </c>
      <c r="L836" s="531">
        <f t="shared" si="215"/>
        <v>1.53104641901401</v>
      </c>
      <c r="M836" s="531">
        <f t="shared" si="216"/>
        <v>0.531046419014008</v>
      </c>
      <c r="N836" s="536" t="s">
        <v>959</v>
      </c>
    </row>
    <row r="837" ht="14.25" spans="1:14">
      <c r="A837" s="520">
        <v>833</v>
      </c>
      <c r="B837" s="523">
        <v>21201</v>
      </c>
      <c r="C837" s="344"/>
      <c r="D837" s="344" t="s">
        <v>960</v>
      </c>
      <c r="E837" s="344"/>
      <c r="F837" s="526" t="s">
        <v>961</v>
      </c>
      <c r="G837" s="522">
        <v>53516.51</v>
      </c>
      <c r="H837" s="522">
        <v>50622.8766</v>
      </c>
      <c r="I837" s="522">
        <f>SUM(I838:I847)</f>
        <v>49831</v>
      </c>
      <c r="J837" s="522">
        <v>57934</v>
      </c>
      <c r="K837" s="381">
        <f t="shared" si="214"/>
        <v>-0.139866054475783</v>
      </c>
      <c r="L837" s="381">
        <f t="shared" si="215"/>
        <v>0.931133214778019</v>
      </c>
      <c r="M837" s="381">
        <f t="shared" si="216"/>
        <v>-0.0688667852219811</v>
      </c>
      <c r="N837" s="530"/>
    </row>
    <row r="838" ht="14.25" spans="1:14">
      <c r="A838" s="520">
        <v>834</v>
      </c>
      <c r="B838" s="523">
        <v>2120101</v>
      </c>
      <c r="C838" s="344"/>
      <c r="D838" s="344"/>
      <c r="E838" s="344" t="s">
        <v>962</v>
      </c>
      <c r="F838" s="527" t="s">
        <v>167</v>
      </c>
      <c r="G838" s="522">
        <v>12995.05</v>
      </c>
      <c r="H838" s="522">
        <v>9935</v>
      </c>
      <c r="I838" s="522">
        <v>9935</v>
      </c>
      <c r="J838" s="522">
        <v>13928</v>
      </c>
      <c r="K838" s="381">
        <f t="shared" si="214"/>
        <v>-0.286688684663986</v>
      </c>
      <c r="L838" s="381">
        <f t="shared" ref="L838:L839" si="217">I838/G838</f>
        <v>0.764521875637262</v>
      </c>
      <c r="M838" s="381">
        <f t="shared" si="216"/>
        <v>-0.235478124362738</v>
      </c>
      <c r="N838" s="530"/>
    </row>
    <row r="839" ht="14.25" spans="1:14">
      <c r="A839" s="520">
        <v>835</v>
      </c>
      <c r="B839" s="523">
        <v>2120102</v>
      </c>
      <c r="C839" s="344"/>
      <c r="D839" s="344"/>
      <c r="E839" s="344" t="s">
        <v>962</v>
      </c>
      <c r="F839" s="527" t="s">
        <v>168</v>
      </c>
      <c r="G839" s="522">
        <v>1611.74</v>
      </c>
      <c r="H839" s="522">
        <v>2796</v>
      </c>
      <c r="I839" s="522">
        <v>2796</v>
      </c>
      <c r="J839" s="522">
        <v>2859</v>
      </c>
      <c r="K839" s="381">
        <f t="shared" si="214"/>
        <v>-0.0220356768100735</v>
      </c>
      <c r="L839" s="381">
        <f t="shared" si="217"/>
        <v>1.73477111692953</v>
      </c>
      <c r="M839" s="381">
        <f t="shared" si="216"/>
        <v>0.73477111692953</v>
      </c>
      <c r="N839" s="530"/>
    </row>
    <row r="840" ht="14.25" spans="1:14">
      <c r="A840" s="520">
        <v>836</v>
      </c>
      <c r="B840" s="523">
        <v>2120103</v>
      </c>
      <c r="C840" s="344"/>
      <c r="D840" s="344"/>
      <c r="E840" s="344" t="s">
        <v>962</v>
      </c>
      <c r="F840" s="527" t="s">
        <v>169</v>
      </c>
      <c r="G840" s="522">
        <v>0</v>
      </c>
      <c r="H840" s="522">
        <v>0</v>
      </c>
      <c r="I840" s="522">
        <v>0</v>
      </c>
      <c r="J840" s="522">
        <v>50</v>
      </c>
      <c r="K840" s="381">
        <f t="shared" si="214"/>
        <v>-1</v>
      </c>
      <c r="L840" s="381"/>
      <c r="M840" s="381"/>
      <c r="N840" s="530"/>
    </row>
    <row r="841" ht="14.25" spans="1:14">
      <c r="A841" s="520">
        <v>837</v>
      </c>
      <c r="B841" s="523">
        <v>2120104</v>
      </c>
      <c r="C841" s="344"/>
      <c r="D841" s="344"/>
      <c r="E841" s="344" t="s">
        <v>962</v>
      </c>
      <c r="F841" s="527" t="s">
        <v>963</v>
      </c>
      <c r="G841" s="522">
        <v>7789.8</v>
      </c>
      <c r="H841" s="522">
        <v>1472</v>
      </c>
      <c r="I841" s="522">
        <v>1376</v>
      </c>
      <c r="J841" s="522">
        <v>2397</v>
      </c>
      <c r="K841" s="381">
        <f t="shared" si="214"/>
        <v>-0.425949103045474</v>
      </c>
      <c r="L841" s="381">
        <f>I841/G841</f>
        <v>0.17664124881255</v>
      </c>
      <c r="M841" s="381">
        <f t="shared" ref="M841:M845" si="218">I841/G841-1</f>
        <v>-0.82335875118745</v>
      </c>
      <c r="N841" s="530"/>
    </row>
    <row r="842" ht="24" spans="1:14">
      <c r="A842" s="520">
        <v>838</v>
      </c>
      <c r="B842" s="523">
        <v>2120105</v>
      </c>
      <c r="C842" s="344"/>
      <c r="D842" s="344"/>
      <c r="E842" s="344" t="s">
        <v>962</v>
      </c>
      <c r="F842" s="527" t="s">
        <v>964</v>
      </c>
      <c r="G842" s="522">
        <v>3054.99</v>
      </c>
      <c r="H842" s="522">
        <v>620</v>
      </c>
      <c r="I842" s="522">
        <v>572</v>
      </c>
      <c r="J842" s="522">
        <v>3004</v>
      </c>
      <c r="K842" s="381">
        <f t="shared" si="214"/>
        <v>-0.809587217043941</v>
      </c>
      <c r="L842" s="381">
        <f>I842/G842</f>
        <v>0.187234655432587</v>
      </c>
      <c r="M842" s="381">
        <f t="shared" si="218"/>
        <v>-0.812765344567413</v>
      </c>
      <c r="N842" s="530"/>
    </row>
    <row r="843" ht="14.25" spans="1:14">
      <c r="A843" s="520">
        <v>839</v>
      </c>
      <c r="B843" s="523">
        <v>2120106</v>
      </c>
      <c r="C843" s="344"/>
      <c r="D843" s="344"/>
      <c r="E843" s="344" t="s">
        <v>962</v>
      </c>
      <c r="F843" s="527" t="s">
        <v>965</v>
      </c>
      <c r="G843" s="522">
        <v>7338.11</v>
      </c>
      <c r="H843" s="522">
        <v>5941</v>
      </c>
      <c r="I843" s="522">
        <v>5785</v>
      </c>
      <c r="J843" s="522">
        <v>1812</v>
      </c>
      <c r="K843" s="381">
        <f t="shared" si="214"/>
        <v>2.19260485651214</v>
      </c>
      <c r="L843" s="381">
        <f>I843/G843</f>
        <v>0.788350133753787</v>
      </c>
      <c r="M843" s="381">
        <f t="shared" si="218"/>
        <v>-0.211649866246213</v>
      </c>
      <c r="N843" s="530"/>
    </row>
    <row r="844" ht="14.25" spans="1:14">
      <c r="A844" s="520">
        <v>840</v>
      </c>
      <c r="B844" s="523">
        <v>2120107</v>
      </c>
      <c r="C844" s="344"/>
      <c r="D844" s="344"/>
      <c r="E844" s="344" t="s">
        <v>962</v>
      </c>
      <c r="F844" s="527" t="s">
        <v>966</v>
      </c>
      <c r="G844" s="522">
        <v>1820.39</v>
      </c>
      <c r="H844" s="522">
        <v>6992.1236</v>
      </c>
      <c r="I844" s="522">
        <v>6934</v>
      </c>
      <c r="J844" s="522">
        <v>884</v>
      </c>
      <c r="K844" s="381">
        <f t="shared" si="214"/>
        <v>6.84389140271493</v>
      </c>
      <c r="L844" s="381">
        <f>I844/G844</f>
        <v>3.80907387977302</v>
      </c>
      <c r="M844" s="381">
        <f t="shared" si="218"/>
        <v>2.80907387977302</v>
      </c>
      <c r="N844" s="530"/>
    </row>
    <row r="845" ht="24" spans="1:14">
      <c r="A845" s="520">
        <v>841</v>
      </c>
      <c r="B845" s="523">
        <v>2120109</v>
      </c>
      <c r="C845" s="344"/>
      <c r="D845" s="344"/>
      <c r="E845" s="344" t="s">
        <v>962</v>
      </c>
      <c r="F845" s="527" t="s">
        <v>967</v>
      </c>
      <c r="G845" s="522">
        <v>3159</v>
      </c>
      <c r="H845" s="522">
        <v>3171</v>
      </c>
      <c r="I845" s="522">
        <v>3171</v>
      </c>
      <c r="J845" s="522">
        <v>6431</v>
      </c>
      <c r="K845" s="381">
        <f t="shared" si="214"/>
        <v>-0.506919608148033</v>
      </c>
      <c r="L845" s="381">
        <f>I845/G845</f>
        <v>1.00379867046534</v>
      </c>
      <c r="M845" s="381">
        <f t="shared" si="218"/>
        <v>0.00379867046533722</v>
      </c>
      <c r="N845" s="530"/>
    </row>
    <row r="846" ht="14.25" spans="1:14">
      <c r="A846" s="520">
        <v>842</v>
      </c>
      <c r="B846" s="523">
        <v>2120110</v>
      </c>
      <c r="C846" s="344"/>
      <c r="D846" s="344"/>
      <c r="E846" s="344" t="s">
        <v>962</v>
      </c>
      <c r="F846" s="527" t="s">
        <v>968</v>
      </c>
      <c r="G846" s="522">
        <v>0</v>
      </c>
      <c r="H846" s="522">
        <v>0</v>
      </c>
      <c r="I846" s="522">
        <v>0</v>
      </c>
      <c r="J846" s="522">
        <v>0</v>
      </c>
      <c r="K846" s="381"/>
      <c r="L846" s="381"/>
      <c r="M846" s="381"/>
      <c r="N846" s="530"/>
    </row>
    <row r="847" ht="24" spans="1:14">
      <c r="A847" s="520">
        <v>843</v>
      </c>
      <c r="B847" s="523">
        <v>2120199</v>
      </c>
      <c r="C847" s="344"/>
      <c r="D847" s="344"/>
      <c r="E847" s="344" t="s">
        <v>962</v>
      </c>
      <c r="F847" s="527" t="s">
        <v>969</v>
      </c>
      <c r="G847" s="522">
        <v>15747.43</v>
      </c>
      <c r="H847" s="522">
        <v>19695.753</v>
      </c>
      <c r="I847" s="522">
        <v>19262</v>
      </c>
      <c r="J847" s="522">
        <v>26569</v>
      </c>
      <c r="K847" s="381">
        <f t="shared" ref="K847:K862" si="219">I847/J847-1</f>
        <v>-0.275019759870526</v>
      </c>
      <c r="L847" s="381">
        <f t="shared" ref="L847:L862" si="220">I847/G847</f>
        <v>1.22318371950217</v>
      </c>
      <c r="M847" s="381">
        <f t="shared" ref="M847:M862" si="221">I847/G847-1</f>
        <v>0.223183719502166</v>
      </c>
      <c r="N847" s="530"/>
    </row>
    <row r="848" ht="24" spans="1:14">
      <c r="A848" s="520">
        <v>844</v>
      </c>
      <c r="B848" s="523">
        <v>21202</v>
      </c>
      <c r="C848" s="344"/>
      <c r="D848" s="344" t="s">
        <v>960</v>
      </c>
      <c r="E848" s="344"/>
      <c r="F848" s="526" t="s">
        <v>970</v>
      </c>
      <c r="G848" s="522">
        <v>9722.28</v>
      </c>
      <c r="H848" s="522">
        <v>12420.78682</v>
      </c>
      <c r="I848" s="522">
        <f>I849</f>
        <v>5681</v>
      </c>
      <c r="J848" s="522">
        <v>5695</v>
      </c>
      <c r="K848" s="381">
        <f t="shared" si="219"/>
        <v>-0.00245829675153642</v>
      </c>
      <c r="L848" s="381">
        <f t="shared" si="220"/>
        <v>0.584327955993861</v>
      </c>
      <c r="M848" s="381">
        <f t="shared" si="221"/>
        <v>-0.415672044006139</v>
      </c>
      <c r="N848" s="533" t="s">
        <v>971</v>
      </c>
    </row>
    <row r="849" ht="14.25" spans="1:14">
      <c r="A849" s="520">
        <v>845</v>
      </c>
      <c r="B849" s="523">
        <v>2120201</v>
      </c>
      <c r="C849" s="344"/>
      <c r="D849" s="344"/>
      <c r="E849" s="344" t="s">
        <v>972</v>
      </c>
      <c r="F849" s="527" t="s">
        <v>973</v>
      </c>
      <c r="G849" s="522">
        <v>9722.28</v>
      </c>
      <c r="H849" s="522">
        <v>12420.78682</v>
      </c>
      <c r="I849" s="522">
        <v>5681</v>
      </c>
      <c r="J849" s="522">
        <v>5695</v>
      </c>
      <c r="K849" s="381">
        <f t="shared" si="219"/>
        <v>-0.00245829675153642</v>
      </c>
      <c r="L849" s="381">
        <f t="shared" si="220"/>
        <v>0.584327955993861</v>
      </c>
      <c r="M849" s="381">
        <f t="shared" si="221"/>
        <v>-0.415672044006139</v>
      </c>
      <c r="N849" s="530"/>
    </row>
    <row r="850" ht="48" spans="1:14">
      <c r="A850" s="520">
        <v>846</v>
      </c>
      <c r="B850" s="523">
        <v>21203</v>
      </c>
      <c r="C850" s="344"/>
      <c r="D850" s="344" t="s">
        <v>960</v>
      </c>
      <c r="E850" s="344"/>
      <c r="F850" s="526" t="s">
        <v>974</v>
      </c>
      <c r="G850" s="522">
        <v>709521.53</v>
      </c>
      <c r="H850" s="522">
        <v>1534748.914046</v>
      </c>
      <c r="I850" s="522">
        <f>SUM(I851:I852)</f>
        <v>1263215</v>
      </c>
      <c r="J850" s="522">
        <v>3032531</v>
      </c>
      <c r="K850" s="381">
        <f t="shared" si="219"/>
        <v>-0.583445313502154</v>
      </c>
      <c r="L850" s="381">
        <f t="shared" si="220"/>
        <v>1.7803758541337</v>
      </c>
      <c r="M850" s="381">
        <f t="shared" si="221"/>
        <v>0.7803758541337</v>
      </c>
      <c r="N850" s="533" t="s">
        <v>959</v>
      </c>
    </row>
    <row r="851" spans="1:14">
      <c r="A851" s="520">
        <v>847</v>
      </c>
      <c r="B851" s="523">
        <v>2120303</v>
      </c>
      <c r="C851" s="344"/>
      <c r="D851" s="344"/>
      <c r="E851" s="344" t="s">
        <v>975</v>
      </c>
      <c r="F851" s="527" t="s">
        <v>976</v>
      </c>
      <c r="G851" s="522">
        <v>34068.32</v>
      </c>
      <c r="H851" s="522">
        <v>628188.755393</v>
      </c>
      <c r="I851" s="522">
        <v>575469</v>
      </c>
      <c r="J851" s="522">
        <v>578176</v>
      </c>
      <c r="K851" s="381">
        <f t="shared" si="219"/>
        <v>-0.0046819653531105</v>
      </c>
      <c r="L851" s="381">
        <f t="shared" si="220"/>
        <v>16.8916166103876</v>
      </c>
      <c r="M851" s="381">
        <f t="shared" si="221"/>
        <v>15.8916166103876</v>
      </c>
      <c r="N851" s="533"/>
    </row>
    <row r="852" ht="24" spans="1:14">
      <c r="A852" s="520">
        <v>848</v>
      </c>
      <c r="B852" s="523">
        <v>2120399</v>
      </c>
      <c r="C852" s="344"/>
      <c r="D852" s="344"/>
      <c r="E852" s="344" t="s">
        <v>975</v>
      </c>
      <c r="F852" s="527" t="s">
        <v>977</v>
      </c>
      <c r="G852" s="522">
        <v>675453.21</v>
      </c>
      <c r="H852" s="522">
        <v>906560.158653</v>
      </c>
      <c r="I852" s="522">
        <v>687746</v>
      </c>
      <c r="J852" s="522">
        <v>2454355</v>
      </c>
      <c r="K852" s="381">
        <f t="shared" si="219"/>
        <v>-0.719785442611195</v>
      </c>
      <c r="L852" s="381">
        <f t="shared" si="220"/>
        <v>1.01819932131198</v>
      </c>
      <c r="M852" s="381">
        <f t="shared" si="221"/>
        <v>0.0181993213119827</v>
      </c>
      <c r="N852" s="530"/>
    </row>
    <row r="853" ht="14.25" spans="1:14">
      <c r="A853" s="520">
        <v>849</v>
      </c>
      <c r="B853" s="523">
        <v>21205</v>
      </c>
      <c r="C853" s="344"/>
      <c r="D853" s="344" t="s">
        <v>960</v>
      </c>
      <c r="E853" s="344"/>
      <c r="F853" s="526" t="s">
        <v>978</v>
      </c>
      <c r="G853" s="522">
        <v>189818.73</v>
      </c>
      <c r="H853" s="522">
        <v>231583.341115</v>
      </c>
      <c r="I853" s="522">
        <f t="shared" ref="I853" si="222">I854</f>
        <v>215527</v>
      </c>
      <c r="J853" s="522">
        <v>195010</v>
      </c>
      <c r="K853" s="381">
        <f t="shared" si="219"/>
        <v>0.105209989231321</v>
      </c>
      <c r="L853" s="381">
        <f t="shared" si="220"/>
        <v>1.13543589718465</v>
      </c>
      <c r="M853" s="381">
        <f t="shared" si="221"/>
        <v>0.135435897184645</v>
      </c>
      <c r="N853" s="530"/>
    </row>
    <row r="854" ht="14.25" spans="1:14">
      <c r="A854" s="520">
        <v>850</v>
      </c>
      <c r="B854" s="523">
        <v>2120501</v>
      </c>
      <c r="C854" s="344"/>
      <c r="D854" s="344"/>
      <c r="E854" s="344" t="s">
        <v>979</v>
      </c>
      <c r="F854" s="527" t="s">
        <v>980</v>
      </c>
      <c r="G854" s="522">
        <v>189818.73</v>
      </c>
      <c r="H854" s="522">
        <v>231583.341115</v>
      </c>
      <c r="I854" s="522">
        <v>215527</v>
      </c>
      <c r="J854" s="522">
        <v>195010</v>
      </c>
      <c r="K854" s="381">
        <f t="shared" si="219"/>
        <v>0.105209989231321</v>
      </c>
      <c r="L854" s="381">
        <f t="shared" si="220"/>
        <v>1.13543589718465</v>
      </c>
      <c r="M854" s="381">
        <f t="shared" si="221"/>
        <v>0.135435897184645</v>
      </c>
      <c r="N854" s="530"/>
    </row>
    <row r="855" ht="36" spans="1:14">
      <c r="A855" s="520">
        <v>851</v>
      </c>
      <c r="B855" s="523">
        <v>21206</v>
      </c>
      <c r="C855" s="344"/>
      <c r="D855" s="344" t="s">
        <v>960</v>
      </c>
      <c r="E855" s="344"/>
      <c r="F855" s="526" t="s">
        <v>981</v>
      </c>
      <c r="G855" s="522">
        <v>10285.1</v>
      </c>
      <c r="H855" s="522">
        <v>13410</v>
      </c>
      <c r="I855" s="522">
        <f>I856</f>
        <v>13410</v>
      </c>
      <c r="J855" s="522">
        <v>15383</v>
      </c>
      <c r="K855" s="381">
        <f t="shared" si="219"/>
        <v>-0.12825846713905</v>
      </c>
      <c r="L855" s="381">
        <f t="shared" si="220"/>
        <v>1.30382786749764</v>
      </c>
      <c r="M855" s="381">
        <f t="shared" si="221"/>
        <v>0.303827867497642</v>
      </c>
      <c r="N855" s="533" t="s">
        <v>982</v>
      </c>
    </row>
    <row r="856" ht="14.25" spans="1:14">
      <c r="A856" s="520">
        <v>852</v>
      </c>
      <c r="B856" s="523">
        <v>2120601</v>
      </c>
      <c r="C856" s="344"/>
      <c r="D856" s="344"/>
      <c r="E856" s="344" t="s">
        <v>983</v>
      </c>
      <c r="F856" s="527" t="s">
        <v>984</v>
      </c>
      <c r="G856" s="522">
        <v>10285.1</v>
      </c>
      <c r="H856" s="522">
        <v>13410</v>
      </c>
      <c r="I856" s="522">
        <v>13410</v>
      </c>
      <c r="J856" s="522">
        <v>15383</v>
      </c>
      <c r="K856" s="381">
        <f t="shared" si="219"/>
        <v>-0.12825846713905</v>
      </c>
      <c r="L856" s="381">
        <f t="shared" si="220"/>
        <v>1.30382786749764</v>
      </c>
      <c r="M856" s="381">
        <f t="shared" si="221"/>
        <v>0.303827867497642</v>
      </c>
      <c r="N856" s="530"/>
    </row>
    <row r="857" ht="14.25" spans="1:14">
      <c r="A857" s="520">
        <v>853</v>
      </c>
      <c r="B857" s="523">
        <v>21299</v>
      </c>
      <c r="C857" s="344"/>
      <c r="D857" s="344" t="s">
        <v>960</v>
      </c>
      <c r="E857" s="344"/>
      <c r="F857" s="526" t="s">
        <v>985</v>
      </c>
      <c r="G857" s="522">
        <v>80523.898834364</v>
      </c>
      <c r="H857" s="522">
        <v>71828.336796</v>
      </c>
      <c r="I857" s="522">
        <f>I858</f>
        <v>65122</v>
      </c>
      <c r="J857" s="522">
        <v>340346</v>
      </c>
      <c r="K857" s="381">
        <f t="shared" si="219"/>
        <v>-0.808659423057712</v>
      </c>
      <c r="L857" s="381">
        <f t="shared" si="220"/>
        <v>0.808728848735387</v>
      </c>
      <c r="M857" s="381">
        <f t="shared" si="221"/>
        <v>-0.191271151264613</v>
      </c>
      <c r="N857" s="530"/>
    </row>
    <row r="858" ht="14.25" spans="1:14">
      <c r="A858" s="520">
        <v>854</v>
      </c>
      <c r="B858" s="523">
        <v>2129901</v>
      </c>
      <c r="C858" s="344"/>
      <c r="D858" s="344"/>
      <c r="E858" s="344" t="s">
        <v>986</v>
      </c>
      <c r="F858" s="527" t="s">
        <v>987</v>
      </c>
      <c r="G858" s="522">
        <v>80523.898834364</v>
      </c>
      <c r="H858" s="522">
        <v>71828.336796</v>
      </c>
      <c r="I858" s="522">
        <v>65122</v>
      </c>
      <c r="J858" s="522">
        <v>340346</v>
      </c>
      <c r="K858" s="381">
        <f t="shared" si="219"/>
        <v>-0.808659423057712</v>
      </c>
      <c r="L858" s="381">
        <f t="shared" si="220"/>
        <v>0.808728848735387</v>
      </c>
      <c r="M858" s="381">
        <f t="shared" si="221"/>
        <v>-0.191271151264613</v>
      </c>
      <c r="N858" s="530"/>
    </row>
    <row r="859" ht="72" spans="1:14">
      <c r="A859" s="520">
        <v>855</v>
      </c>
      <c r="B859" s="523">
        <v>213</v>
      </c>
      <c r="C859" s="344"/>
      <c r="D859" s="344"/>
      <c r="E859" s="344"/>
      <c r="F859" s="524" t="s">
        <v>988</v>
      </c>
      <c r="G859" s="525">
        <v>857253.79002</v>
      </c>
      <c r="H859" s="525">
        <v>773002.557914</v>
      </c>
      <c r="I859" s="525">
        <f>SUM(I860,I886,I911,I939,I950,I957,I964,I967)</f>
        <v>681019</v>
      </c>
      <c r="J859" s="525">
        <f>SUM(J860,J886,J911,J939,J950,J957,J964,J967)</f>
        <v>432257</v>
      </c>
      <c r="K859" s="531">
        <f t="shared" si="219"/>
        <v>0.575495596369752</v>
      </c>
      <c r="L859" s="531">
        <f t="shared" si="220"/>
        <v>0.794419351571618</v>
      </c>
      <c r="M859" s="531">
        <f t="shared" si="221"/>
        <v>-0.205580648428382</v>
      </c>
      <c r="N859" s="536" t="s">
        <v>989</v>
      </c>
    </row>
    <row r="860" ht="36" spans="1:14">
      <c r="A860" s="520">
        <v>856</v>
      </c>
      <c r="B860" s="523">
        <v>21301</v>
      </c>
      <c r="C860" s="344"/>
      <c r="D860" s="344" t="s">
        <v>990</v>
      </c>
      <c r="E860" s="344"/>
      <c r="F860" s="526" t="s">
        <v>991</v>
      </c>
      <c r="G860" s="522">
        <v>47714.51</v>
      </c>
      <c r="H860" s="522">
        <v>58572.17138</v>
      </c>
      <c r="I860" s="522">
        <f>SUM(I861:I885)</f>
        <v>57941</v>
      </c>
      <c r="J860" s="522">
        <v>21049</v>
      </c>
      <c r="K860" s="381">
        <f t="shared" si="219"/>
        <v>1.75267233597796</v>
      </c>
      <c r="L860" s="381">
        <f t="shared" si="220"/>
        <v>1.21432662726705</v>
      </c>
      <c r="M860" s="381">
        <f t="shared" si="221"/>
        <v>0.214326627267051</v>
      </c>
      <c r="N860" s="533" t="s">
        <v>992</v>
      </c>
    </row>
    <row r="861" ht="14.25" spans="1:14">
      <c r="A861" s="520">
        <v>857</v>
      </c>
      <c r="B861" s="523">
        <v>2130101</v>
      </c>
      <c r="C861" s="344"/>
      <c r="D861" s="344"/>
      <c r="E861" s="344" t="s">
        <v>993</v>
      </c>
      <c r="F861" s="527" t="s">
        <v>167</v>
      </c>
      <c r="G861" s="522">
        <v>743.8</v>
      </c>
      <c r="H861" s="522">
        <v>1266</v>
      </c>
      <c r="I861" s="522">
        <v>1266</v>
      </c>
      <c r="J861" s="522">
        <v>3741</v>
      </c>
      <c r="K861" s="381">
        <f t="shared" si="219"/>
        <v>-0.66158781074579</v>
      </c>
      <c r="L861" s="381">
        <f t="shared" si="220"/>
        <v>1.70207044904544</v>
      </c>
      <c r="M861" s="381">
        <f t="shared" si="221"/>
        <v>0.702070449045442</v>
      </c>
      <c r="N861" s="530"/>
    </row>
    <row r="862" ht="14.25" spans="1:14">
      <c r="A862" s="520">
        <v>858</v>
      </c>
      <c r="B862" s="523">
        <v>2130102</v>
      </c>
      <c r="C862" s="344"/>
      <c r="D862" s="344"/>
      <c r="E862" s="344" t="s">
        <v>993</v>
      </c>
      <c r="F862" s="527" t="s">
        <v>168</v>
      </c>
      <c r="G862" s="522">
        <v>323.13</v>
      </c>
      <c r="H862" s="522">
        <v>270</v>
      </c>
      <c r="I862" s="522">
        <v>270</v>
      </c>
      <c r="J862" s="522">
        <v>107</v>
      </c>
      <c r="K862" s="381">
        <f t="shared" si="219"/>
        <v>1.52336448598131</v>
      </c>
      <c r="L862" s="381">
        <f t="shared" si="220"/>
        <v>0.835577012347971</v>
      </c>
      <c r="M862" s="381">
        <f t="shared" si="221"/>
        <v>-0.164422987652029</v>
      </c>
      <c r="N862" s="530"/>
    </row>
    <row r="863" ht="14.25" spans="1:14">
      <c r="A863" s="520">
        <v>859</v>
      </c>
      <c r="B863" s="523">
        <v>2130103</v>
      </c>
      <c r="C863" s="344"/>
      <c r="D863" s="344"/>
      <c r="E863" s="344" t="s">
        <v>993</v>
      </c>
      <c r="F863" s="527" t="s">
        <v>169</v>
      </c>
      <c r="G863" s="522">
        <v>0</v>
      </c>
      <c r="H863" s="522">
        <v>0</v>
      </c>
      <c r="I863" s="522">
        <v>0</v>
      </c>
      <c r="J863" s="522">
        <v>0</v>
      </c>
      <c r="K863" s="381"/>
      <c r="L863" s="381"/>
      <c r="M863" s="381"/>
      <c r="N863" s="530"/>
    </row>
    <row r="864" ht="14.25" spans="1:14">
      <c r="A864" s="520">
        <v>860</v>
      </c>
      <c r="B864" s="523">
        <v>2130104</v>
      </c>
      <c r="C864" s="344"/>
      <c r="D864" s="344"/>
      <c r="E864" s="344" t="s">
        <v>993</v>
      </c>
      <c r="F864" s="527" t="s">
        <v>176</v>
      </c>
      <c r="G864" s="522">
        <v>5103.56</v>
      </c>
      <c r="H864" s="522">
        <v>4699</v>
      </c>
      <c r="I864" s="522">
        <v>4699</v>
      </c>
      <c r="J864" s="522">
        <v>2875</v>
      </c>
      <c r="K864" s="381">
        <f t="shared" ref="K864" si="223">I864/J864-1</f>
        <v>0.634434782608696</v>
      </c>
      <c r="L864" s="381">
        <f>I864/G864</f>
        <v>0.920729843481805</v>
      </c>
      <c r="M864" s="381">
        <f t="shared" ref="M864" si="224">I864/G864-1</f>
        <v>-0.0792701565181952</v>
      </c>
      <c r="N864" s="530"/>
    </row>
    <row r="865" ht="14.25" spans="1:14">
      <c r="A865" s="520">
        <v>861</v>
      </c>
      <c r="B865" s="523">
        <v>2130105</v>
      </c>
      <c r="C865" s="344"/>
      <c r="D865" s="344"/>
      <c r="E865" s="344" t="s">
        <v>993</v>
      </c>
      <c r="F865" s="527" t="s">
        <v>994</v>
      </c>
      <c r="G865" s="522">
        <v>0</v>
      </c>
      <c r="H865" s="522">
        <v>0</v>
      </c>
      <c r="I865" s="522">
        <v>0</v>
      </c>
      <c r="J865" s="522">
        <v>0</v>
      </c>
      <c r="K865" s="381"/>
      <c r="L865" s="381"/>
      <c r="M865" s="381"/>
      <c r="N865" s="530"/>
    </row>
    <row r="866" ht="14.25" spans="1:14">
      <c r="A866" s="520">
        <v>862</v>
      </c>
      <c r="B866" s="523">
        <v>2130106</v>
      </c>
      <c r="C866" s="344"/>
      <c r="D866" s="344"/>
      <c r="E866" s="344" t="s">
        <v>993</v>
      </c>
      <c r="F866" s="527" t="s">
        <v>995</v>
      </c>
      <c r="G866" s="522">
        <v>1001.86</v>
      </c>
      <c r="H866" s="522">
        <v>1064</v>
      </c>
      <c r="I866" s="522">
        <v>1064</v>
      </c>
      <c r="J866" s="522">
        <v>925</v>
      </c>
      <c r="K866" s="381">
        <f t="shared" ref="K866:K871" si="225">I866/J866-1</f>
        <v>0.15027027027027</v>
      </c>
      <c r="L866" s="381">
        <f t="shared" ref="L866:L871" si="226">I866/G866</f>
        <v>1.06202463418042</v>
      </c>
      <c r="M866" s="381">
        <f t="shared" ref="M866:M871" si="227">I866/G866-1</f>
        <v>0.0620246341804245</v>
      </c>
      <c r="N866" s="530"/>
    </row>
    <row r="867" ht="14.25" spans="1:14">
      <c r="A867" s="520">
        <v>863</v>
      </c>
      <c r="B867" s="523">
        <v>2130108</v>
      </c>
      <c r="C867" s="344"/>
      <c r="D867" s="344"/>
      <c r="E867" s="344" t="s">
        <v>993</v>
      </c>
      <c r="F867" s="527" t="s">
        <v>996</v>
      </c>
      <c r="G867" s="522">
        <v>4355.92</v>
      </c>
      <c r="H867" s="522">
        <v>4088.87138</v>
      </c>
      <c r="I867" s="522">
        <v>3853</v>
      </c>
      <c r="J867" s="522">
        <v>1734</v>
      </c>
      <c r="K867" s="381">
        <f t="shared" si="225"/>
        <v>1.22202998846597</v>
      </c>
      <c r="L867" s="381">
        <f t="shared" si="226"/>
        <v>0.884543334129185</v>
      </c>
      <c r="M867" s="381">
        <f t="shared" si="227"/>
        <v>-0.115456665870815</v>
      </c>
      <c r="N867" s="530"/>
    </row>
    <row r="868" ht="14.25" spans="1:14">
      <c r="A868" s="520">
        <v>864</v>
      </c>
      <c r="B868" s="523">
        <v>2130109</v>
      </c>
      <c r="C868" s="344"/>
      <c r="D868" s="344"/>
      <c r="E868" s="344" t="s">
        <v>993</v>
      </c>
      <c r="F868" s="527" t="s">
        <v>997</v>
      </c>
      <c r="G868" s="522">
        <v>23679.56</v>
      </c>
      <c r="H868" s="522">
        <v>22390.3</v>
      </c>
      <c r="I868" s="522">
        <v>22325</v>
      </c>
      <c r="J868" s="522">
        <v>673</v>
      </c>
      <c r="K868" s="381">
        <f t="shared" si="225"/>
        <v>32.1723625557207</v>
      </c>
      <c r="L868" s="381">
        <f t="shared" si="226"/>
        <v>0.94279623438949</v>
      </c>
      <c r="M868" s="381">
        <f t="shared" si="227"/>
        <v>-0.0572037656105097</v>
      </c>
      <c r="N868" s="530"/>
    </row>
    <row r="869" ht="14.25" spans="1:14">
      <c r="A869" s="520">
        <v>865</v>
      </c>
      <c r="B869" s="523">
        <v>2130110</v>
      </c>
      <c r="C869" s="344"/>
      <c r="D869" s="344"/>
      <c r="E869" s="344" t="s">
        <v>993</v>
      </c>
      <c r="F869" s="527" t="s">
        <v>998</v>
      </c>
      <c r="G869" s="522">
        <v>3133.44</v>
      </c>
      <c r="H869" s="522">
        <v>2586</v>
      </c>
      <c r="I869" s="522">
        <v>2586</v>
      </c>
      <c r="J869" s="522">
        <v>181</v>
      </c>
      <c r="K869" s="381">
        <f t="shared" si="225"/>
        <v>13.2872928176796</v>
      </c>
      <c r="L869" s="381">
        <f t="shared" si="226"/>
        <v>0.825291053921569</v>
      </c>
      <c r="M869" s="381">
        <f t="shared" si="227"/>
        <v>-0.174708946078431</v>
      </c>
      <c r="N869" s="530"/>
    </row>
    <row r="870" ht="14.25" spans="1:14">
      <c r="A870" s="520">
        <v>866</v>
      </c>
      <c r="B870" s="523">
        <v>2130111</v>
      </c>
      <c r="C870" s="344"/>
      <c r="D870" s="344"/>
      <c r="E870" s="344" t="s">
        <v>993</v>
      </c>
      <c r="F870" s="527" t="s">
        <v>999</v>
      </c>
      <c r="G870" s="522">
        <v>121.3</v>
      </c>
      <c r="H870" s="522">
        <v>120</v>
      </c>
      <c r="I870" s="522">
        <v>120</v>
      </c>
      <c r="J870" s="522">
        <v>164</v>
      </c>
      <c r="K870" s="381">
        <f t="shared" si="225"/>
        <v>-0.268292682926829</v>
      </c>
      <c r="L870" s="381">
        <f t="shared" si="226"/>
        <v>0.989282769991756</v>
      </c>
      <c r="M870" s="381">
        <f t="shared" si="227"/>
        <v>-0.010717230008244</v>
      </c>
      <c r="N870" s="530"/>
    </row>
    <row r="871" ht="14.25" spans="1:14">
      <c r="A871" s="520">
        <v>867</v>
      </c>
      <c r="B871" s="523">
        <v>2130112</v>
      </c>
      <c r="C871" s="344"/>
      <c r="D871" s="344"/>
      <c r="E871" s="344" t="s">
        <v>993</v>
      </c>
      <c r="F871" s="527" t="s">
        <v>1000</v>
      </c>
      <c r="G871" s="522">
        <v>132.5</v>
      </c>
      <c r="H871" s="522">
        <v>150</v>
      </c>
      <c r="I871" s="522">
        <v>150</v>
      </c>
      <c r="J871" s="522">
        <v>265</v>
      </c>
      <c r="K871" s="381">
        <f t="shared" si="225"/>
        <v>-0.433962264150943</v>
      </c>
      <c r="L871" s="381">
        <f t="shared" si="226"/>
        <v>1.13207547169811</v>
      </c>
      <c r="M871" s="381">
        <f t="shared" si="227"/>
        <v>0.132075471698113</v>
      </c>
      <c r="N871" s="530"/>
    </row>
    <row r="872" ht="14.25" spans="1:14">
      <c r="A872" s="520">
        <v>868</v>
      </c>
      <c r="B872" s="523">
        <v>2130114</v>
      </c>
      <c r="C872" s="344"/>
      <c r="D872" s="344"/>
      <c r="E872" s="344" t="s">
        <v>993</v>
      </c>
      <c r="F872" s="527" t="s">
        <v>1001</v>
      </c>
      <c r="G872" s="522">
        <v>0</v>
      </c>
      <c r="H872" s="522">
        <v>0</v>
      </c>
      <c r="I872" s="522">
        <v>0</v>
      </c>
      <c r="J872" s="522">
        <v>0</v>
      </c>
      <c r="K872" s="381"/>
      <c r="L872" s="381"/>
      <c r="M872" s="381"/>
      <c r="N872" s="530"/>
    </row>
    <row r="873" ht="14.25" spans="1:14">
      <c r="A873" s="520">
        <v>869</v>
      </c>
      <c r="B873" s="523">
        <v>2130119</v>
      </c>
      <c r="C873" s="344"/>
      <c r="D873" s="344"/>
      <c r="E873" s="344" t="s">
        <v>993</v>
      </c>
      <c r="F873" s="527" t="s">
        <v>1002</v>
      </c>
      <c r="G873" s="522">
        <v>0</v>
      </c>
      <c r="H873" s="522">
        <v>0</v>
      </c>
      <c r="I873" s="522">
        <v>0</v>
      </c>
      <c r="J873" s="522">
        <v>0</v>
      </c>
      <c r="K873" s="381"/>
      <c r="L873" s="381"/>
      <c r="M873" s="381"/>
      <c r="N873" s="530"/>
    </row>
    <row r="874" ht="14.25" spans="1:14">
      <c r="A874" s="520">
        <v>870</v>
      </c>
      <c r="B874" s="523">
        <v>2130120</v>
      </c>
      <c r="C874" s="344"/>
      <c r="D874" s="344"/>
      <c r="E874" s="344" t="s">
        <v>993</v>
      </c>
      <c r="F874" s="527" t="s">
        <v>1003</v>
      </c>
      <c r="G874" s="522">
        <v>186.23</v>
      </c>
      <c r="H874" s="522">
        <v>331</v>
      </c>
      <c r="I874" s="522">
        <v>331</v>
      </c>
      <c r="J874" s="522">
        <v>207</v>
      </c>
      <c r="K874" s="381">
        <f>I874/J874-1</f>
        <v>0.599033816425121</v>
      </c>
      <c r="L874" s="381">
        <f>I874/G874</f>
        <v>1.77737206679912</v>
      </c>
      <c r="M874" s="381">
        <f>I874/G874-1</f>
        <v>0.77737206679912</v>
      </c>
      <c r="N874" s="530"/>
    </row>
    <row r="875" ht="14.25" spans="1:14">
      <c r="A875" s="520">
        <v>871</v>
      </c>
      <c r="B875" s="523">
        <v>2130121</v>
      </c>
      <c r="C875" s="344"/>
      <c r="D875" s="344"/>
      <c r="E875" s="344" t="s">
        <v>993</v>
      </c>
      <c r="F875" s="527" t="s">
        <v>1004</v>
      </c>
      <c r="G875" s="522">
        <v>0</v>
      </c>
      <c r="H875" s="522">
        <v>0</v>
      </c>
      <c r="I875" s="522">
        <v>0</v>
      </c>
      <c r="J875" s="522">
        <v>0</v>
      </c>
      <c r="K875" s="381"/>
      <c r="L875" s="381"/>
      <c r="M875" s="381"/>
      <c r="N875" s="530"/>
    </row>
    <row r="876" ht="14.25" spans="1:14">
      <c r="A876" s="520">
        <v>872</v>
      </c>
      <c r="B876" s="523">
        <v>2130122</v>
      </c>
      <c r="C876" s="344"/>
      <c r="D876" s="344"/>
      <c r="E876" s="344" t="s">
        <v>993</v>
      </c>
      <c r="F876" s="527" t="s">
        <v>1005</v>
      </c>
      <c r="G876" s="522">
        <v>5017.11</v>
      </c>
      <c r="H876" s="522">
        <v>4627</v>
      </c>
      <c r="I876" s="522">
        <v>4627</v>
      </c>
      <c r="J876" s="522">
        <v>0</v>
      </c>
      <c r="K876" s="381"/>
      <c r="L876" s="381">
        <f>I876/G876</f>
        <v>0.922244080755654</v>
      </c>
      <c r="M876" s="381">
        <f>I876/G876-1</f>
        <v>-0.0777559192443458</v>
      </c>
      <c r="N876" s="530"/>
    </row>
    <row r="877" ht="14.25" spans="1:14">
      <c r="A877" s="520">
        <v>873</v>
      </c>
      <c r="B877" s="523">
        <v>2130124</v>
      </c>
      <c r="C877" s="344"/>
      <c r="D877" s="344"/>
      <c r="E877" s="344" t="s">
        <v>993</v>
      </c>
      <c r="F877" s="527" t="s">
        <v>1006</v>
      </c>
      <c r="G877" s="522">
        <v>0</v>
      </c>
      <c r="H877" s="522">
        <v>0</v>
      </c>
      <c r="I877" s="522">
        <v>0</v>
      </c>
      <c r="J877" s="522">
        <v>5881</v>
      </c>
      <c r="K877" s="381">
        <f t="shared" ref="K877" si="228">I877/J877-1</f>
        <v>-1</v>
      </c>
      <c r="L877" s="381"/>
      <c r="M877" s="381"/>
      <c r="N877" s="530"/>
    </row>
    <row r="878" ht="14.25" spans="1:14">
      <c r="A878" s="520">
        <v>874</v>
      </c>
      <c r="B878" s="523">
        <v>2130125</v>
      </c>
      <c r="C878" s="344"/>
      <c r="D878" s="344"/>
      <c r="E878" s="344" t="s">
        <v>993</v>
      </c>
      <c r="F878" s="527" t="s">
        <v>1007</v>
      </c>
      <c r="G878" s="522">
        <v>0</v>
      </c>
      <c r="H878" s="522">
        <v>0</v>
      </c>
      <c r="I878" s="522">
        <v>0</v>
      </c>
      <c r="J878" s="522">
        <v>0</v>
      </c>
      <c r="K878" s="381"/>
      <c r="L878" s="381"/>
      <c r="M878" s="381"/>
      <c r="N878" s="530"/>
    </row>
    <row r="879" ht="14.25" spans="1:14">
      <c r="A879" s="520">
        <v>875</v>
      </c>
      <c r="B879" s="523">
        <v>2130126</v>
      </c>
      <c r="C879" s="344"/>
      <c r="D879" s="344"/>
      <c r="E879" s="344" t="s">
        <v>993</v>
      </c>
      <c r="F879" s="527" t="s">
        <v>1008</v>
      </c>
      <c r="G879" s="522">
        <v>0</v>
      </c>
      <c r="H879" s="522">
        <v>0</v>
      </c>
      <c r="I879" s="522">
        <v>0</v>
      </c>
      <c r="J879" s="522">
        <v>0</v>
      </c>
      <c r="K879" s="381"/>
      <c r="L879" s="381"/>
      <c r="M879" s="381"/>
      <c r="N879" s="530"/>
    </row>
    <row r="880" ht="14.25" spans="1:14">
      <c r="A880" s="520">
        <v>876</v>
      </c>
      <c r="B880" s="523">
        <v>2130135</v>
      </c>
      <c r="C880" s="344"/>
      <c r="D880" s="344"/>
      <c r="E880" s="344" t="s">
        <v>993</v>
      </c>
      <c r="F880" s="527" t="s">
        <v>1009</v>
      </c>
      <c r="G880" s="522">
        <v>168.2</v>
      </c>
      <c r="H880" s="522">
        <v>163</v>
      </c>
      <c r="I880" s="522">
        <v>163</v>
      </c>
      <c r="J880" s="522">
        <v>135</v>
      </c>
      <c r="K880" s="381">
        <f>I880/J880-1</f>
        <v>0.207407407407407</v>
      </c>
      <c r="L880" s="381">
        <f>I880/G880</f>
        <v>0.969084423305589</v>
      </c>
      <c r="M880" s="381">
        <f>I880/G880-1</f>
        <v>-0.0309155766944114</v>
      </c>
      <c r="N880" s="530"/>
    </row>
    <row r="881" ht="14.25" spans="1:14">
      <c r="A881" s="520">
        <v>877</v>
      </c>
      <c r="B881" s="523">
        <v>2130142</v>
      </c>
      <c r="C881" s="344"/>
      <c r="D881" s="344"/>
      <c r="E881" s="344" t="s">
        <v>993</v>
      </c>
      <c r="F881" s="527" t="s">
        <v>1010</v>
      </c>
      <c r="G881" s="522">
        <v>0</v>
      </c>
      <c r="H881" s="522">
        <v>0</v>
      </c>
      <c r="I881" s="522">
        <v>0</v>
      </c>
      <c r="J881" s="522">
        <v>0</v>
      </c>
      <c r="K881" s="381"/>
      <c r="L881" s="381"/>
      <c r="M881" s="381"/>
      <c r="N881" s="530"/>
    </row>
    <row r="882" ht="24" spans="1:14">
      <c r="A882" s="520">
        <v>878</v>
      </c>
      <c r="B882" s="523">
        <v>2130148</v>
      </c>
      <c r="C882" s="344"/>
      <c r="D882" s="344"/>
      <c r="E882" s="344" t="s">
        <v>993</v>
      </c>
      <c r="F882" s="527" t="s">
        <v>1011</v>
      </c>
      <c r="G882" s="522">
        <v>0</v>
      </c>
      <c r="H882" s="522">
        <v>1825</v>
      </c>
      <c r="I882" s="522">
        <v>1495</v>
      </c>
      <c r="J882" s="522">
        <v>674</v>
      </c>
      <c r="K882" s="381">
        <f>I882/J882-1</f>
        <v>1.21810089020772</v>
      </c>
      <c r="L882" s="381"/>
      <c r="M882" s="381"/>
      <c r="N882" s="530"/>
    </row>
    <row r="883" ht="24" spans="1:14">
      <c r="A883" s="520">
        <v>879</v>
      </c>
      <c r="B883" s="523">
        <v>2130152</v>
      </c>
      <c r="C883" s="344"/>
      <c r="D883" s="344"/>
      <c r="E883" s="344" t="s">
        <v>993</v>
      </c>
      <c r="F883" s="527" t="s">
        <v>1012</v>
      </c>
      <c r="G883" s="522">
        <v>0</v>
      </c>
      <c r="H883" s="522">
        <v>0</v>
      </c>
      <c r="I883" s="522">
        <v>0</v>
      </c>
      <c r="J883" s="522">
        <v>0</v>
      </c>
      <c r="K883" s="381"/>
      <c r="L883" s="381"/>
      <c r="M883" s="381"/>
      <c r="N883" s="530"/>
    </row>
    <row r="884" ht="14.25" spans="1:14">
      <c r="A884" s="520">
        <v>880</v>
      </c>
      <c r="B884" s="523">
        <v>2130153</v>
      </c>
      <c r="C884" s="344"/>
      <c r="D884" s="344"/>
      <c r="E884" s="344" t="s">
        <v>993</v>
      </c>
      <c r="F884" s="527" t="s">
        <v>1013</v>
      </c>
      <c r="G884" s="522">
        <v>0</v>
      </c>
      <c r="H884" s="522">
        <v>0</v>
      </c>
      <c r="I884" s="522">
        <v>0</v>
      </c>
      <c r="J884" s="522"/>
      <c r="K884" s="381"/>
      <c r="L884" s="381"/>
      <c r="M884" s="381"/>
      <c r="N884" s="530"/>
    </row>
    <row r="885" ht="14.25" spans="1:14">
      <c r="A885" s="520">
        <v>881</v>
      </c>
      <c r="B885" s="523">
        <v>2130199</v>
      </c>
      <c r="C885" s="344"/>
      <c r="D885" s="344"/>
      <c r="E885" s="344" t="s">
        <v>993</v>
      </c>
      <c r="F885" s="527" t="s">
        <v>1014</v>
      </c>
      <c r="G885" s="522">
        <v>3747.9</v>
      </c>
      <c r="H885" s="522">
        <v>14992</v>
      </c>
      <c r="I885" s="522">
        <v>14992</v>
      </c>
      <c r="J885" s="522">
        <v>3487</v>
      </c>
      <c r="K885" s="381">
        <f t="shared" ref="K885:K887" si="229">I885/J885-1</f>
        <v>3.29939776312016</v>
      </c>
      <c r="L885" s="381">
        <f>I885/G885</f>
        <v>4.00010672643347</v>
      </c>
      <c r="M885" s="381">
        <f t="shared" ref="M885:M888" si="230">I885/G885-1</f>
        <v>3.00010672643347</v>
      </c>
      <c r="N885" s="530"/>
    </row>
    <row r="886" ht="14.25" spans="1:14">
      <c r="A886" s="520">
        <v>882</v>
      </c>
      <c r="B886" s="523">
        <v>21302</v>
      </c>
      <c r="C886" s="344"/>
      <c r="D886" s="344" t="s">
        <v>990</v>
      </c>
      <c r="E886" s="344"/>
      <c r="F886" s="526" t="s">
        <v>1015</v>
      </c>
      <c r="G886" s="522">
        <v>25437.756</v>
      </c>
      <c r="H886" s="522">
        <v>23835.337413</v>
      </c>
      <c r="I886" s="522">
        <f>SUM(I887:I910)</f>
        <v>21447</v>
      </c>
      <c r="J886" s="522">
        <v>16689</v>
      </c>
      <c r="K886" s="381">
        <f t="shared" si="229"/>
        <v>0.285097968721913</v>
      </c>
      <c r="L886" s="381">
        <f>I886/G886</f>
        <v>0.843116822097043</v>
      </c>
      <c r="M886" s="381">
        <f t="shared" si="230"/>
        <v>-0.156883177902957</v>
      </c>
      <c r="N886" s="530"/>
    </row>
    <row r="887" ht="14.25" spans="1:14">
      <c r="A887" s="520">
        <v>883</v>
      </c>
      <c r="B887" s="523">
        <v>2130201</v>
      </c>
      <c r="C887" s="344"/>
      <c r="D887" s="344"/>
      <c r="E887" s="344" t="s">
        <v>1016</v>
      </c>
      <c r="F887" s="527" t="s">
        <v>167</v>
      </c>
      <c r="G887" s="522">
        <v>616.91</v>
      </c>
      <c r="H887" s="522">
        <v>673</v>
      </c>
      <c r="I887" s="522">
        <v>673</v>
      </c>
      <c r="J887" s="522">
        <v>1818</v>
      </c>
      <c r="K887" s="381">
        <f t="shared" si="229"/>
        <v>-0.62981298129813</v>
      </c>
      <c r="L887" s="381">
        <f>I887/G887</f>
        <v>1.09092087986902</v>
      </c>
      <c r="M887" s="381">
        <f t="shared" si="230"/>
        <v>0.0909208798690246</v>
      </c>
      <c r="N887" s="530"/>
    </row>
    <row r="888" ht="14.25" spans="1:14">
      <c r="A888" s="520">
        <v>884</v>
      </c>
      <c r="B888" s="523">
        <v>2130202</v>
      </c>
      <c r="C888" s="344"/>
      <c r="D888" s="344"/>
      <c r="E888" s="344" t="s">
        <v>1016</v>
      </c>
      <c r="F888" s="527" t="s">
        <v>168</v>
      </c>
      <c r="G888" s="522">
        <v>3118.16</v>
      </c>
      <c r="H888" s="522">
        <v>0</v>
      </c>
      <c r="I888" s="522">
        <v>0</v>
      </c>
      <c r="J888" s="522">
        <v>0</v>
      </c>
      <c r="K888" s="381"/>
      <c r="L888" s="381">
        <f>I888/G888</f>
        <v>0</v>
      </c>
      <c r="M888" s="381">
        <f t="shared" si="230"/>
        <v>-1</v>
      </c>
      <c r="N888" s="530"/>
    </row>
    <row r="889" ht="14.25" spans="1:14">
      <c r="A889" s="520">
        <v>885</v>
      </c>
      <c r="B889" s="523">
        <v>2130203</v>
      </c>
      <c r="C889" s="344"/>
      <c r="D889" s="344"/>
      <c r="E889" s="344" t="s">
        <v>1016</v>
      </c>
      <c r="F889" s="527" t="s">
        <v>169</v>
      </c>
      <c r="G889" s="522">
        <v>0</v>
      </c>
      <c r="H889" s="522">
        <v>0</v>
      </c>
      <c r="I889" s="522">
        <v>0</v>
      </c>
      <c r="J889" s="522">
        <v>0</v>
      </c>
      <c r="K889" s="381"/>
      <c r="L889" s="381"/>
      <c r="M889" s="381"/>
      <c r="N889" s="530"/>
    </row>
    <row r="890" ht="14.25" spans="1:14">
      <c r="A890" s="520">
        <v>886</v>
      </c>
      <c r="B890" s="523">
        <v>2130204</v>
      </c>
      <c r="C890" s="344"/>
      <c r="D890" s="344"/>
      <c r="E890" s="344" t="s">
        <v>1016</v>
      </c>
      <c r="F890" s="527" t="s">
        <v>1017</v>
      </c>
      <c r="G890" s="522">
        <v>744.37</v>
      </c>
      <c r="H890" s="522">
        <v>958</v>
      </c>
      <c r="I890" s="522">
        <v>958</v>
      </c>
      <c r="J890" s="522">
        <v>729</v>
      </c>
      <c r="K890" s="381">
        <f t="shared" ref="K890" si="231">I890/J890-1</f>
        <v>0.314128943758573</v>
      </c>
      <c r="L890" s="381">
        <f>I890/G890</f>
        <v>1.2869943710789</v>
      </c>
      <c r="M890" s="381">
        <f t="shared" ref="M890:M891" si="232">I890/G890-1</f>
        <v>0.286994371078899</v>
      </c>
      <c r="N890" s="530"/>
    </row>
    <row r="891" ht="14.25" spans="1:14">
      <c r="A891" s="520">
        <v>887</v>
      </c>
      <c r="B891" s="523">
        <v>2130205</v>
      </c>
      <c r="C891" s="344"/>
      <c r="D891" s="344"/>
      <c r="E891" s="344" t="s">
        <v>1016</v>
      </c>
      <c r="F891" s="527" t="s">
        <v>1018</v>
      </c>
      <c r="G891" s="522">
        <v>1190</v>
      </c>
      <c r="H891" s="522">
        <v>998.629</v>
      </c>
      <c r="I891" s="522">
        <v>613</v>
      </c>
      <c r="J891" s="522">
        <v>0</v>
      </c>
      <c r="K891" s="381"/>
      <c r="L891" s="381">
        <f>I891/G891</f>
        <v>0.515126050420168</v>
      </c>
      <c r="M891" s="381">
        <f t="shared" si="232"/>
        <v>-0.484873949579832</v>
      </c>
      <c r="N891" s="530"/>
    </row>
    <row r="892" ht="14.25" spans="1:14">
      <c r="A892" s="520">
        <v>888</v>
      </c>
      <c r="B892" s="523">
        <v>2130206</v>
      </c>
      <c r="C892" s="344"/>
      <c r="D892" s="344"/>
      <c r="E892" s="344" t="s">
        <v>1016</v>
      </c>
      <c r="F892" s="527" t="s">
        <v>1019</v>
      </c>
      <c r="G892" s="522">
        <v>0</v>
      </c>
      <c r="H892" s="522">
        <v>0</v>
      </c>
      <c r="I892" s="522">
        <v>0</v>
      </c>
      <c r="J892" s="522">
        <v>0</v>
      </c>
      <c r="K892" s="381"/>
      <c r="L892" s="381"/>
      <c r="M892" s="381"/>
      <c r="N892" s="530"/>
    </row>
    <row r="893" ht="14.25" spans="1:14">
      <c r="A893" s="520">
        <v>889</v>
      </c>
      <c r="B893" s="523">
        <v>2130207</v>
      </c>
      <c r="C893" s="344"/>
      <c r="D893" s="344"/>
      <c r="E893" s="344" t="s">
        <v>1016</v>
      </c>
      <c r="F893" s="527" t="s">
        <v>1020</v>
      </c>
      <c r="G893" s="522">
        <v>216.95</v>
      </c>
      <c r="H893" s="522">
        <v>1589</v>
      </c>
      <c r="I893" s="522">
        <v>1481</v>
      </c>
      <c r="J893" s="522">
        <v>1535</v>
      </c>
      <c r="K893" s="381">
        <f t="shared" ref="K893:K898" si="233">I893/J893-1</f>
        <v>-0.0351791530944625</v>
      </c>
      <c r="L893" s="381">
        <f t="shared" ref="L893:L898" si="234">I893/G893</f>
        <v>6.82645770914957</v>
      </c>
      <c r="M893" s="381">
        <f t="shared" ref="M893:M898" si="235">I893/G893-1</f>
        <v>5.82645770914957</v>
      </c>
      <c r="N893" s="530"/>
    </row>
    <row r="894" ht="14.25" spans="1:14">
      <c r="A894" s="520">
        <v>890</v>
      </c>
      <c r="B894" s="523">
        <v>2130209</v>
      </c>
      <c r="C894" s="344"/>
      <c r="D894" s="344"/>
      <c r="E894" s="344" t="s">
        <v>1016</v>
      </c>
      <c r="F894" s="527" t="s">
        <v>1021</v>
      </c>
      <c r="G894" s="522">
        <v>3360.19</v>
      </c>
      <c r="H894" s="522">
        <v>2165</v>
      </c>
      <c r="I894" s="522">
        <v>2165</v>
      </c>
      <c r="J894" s="522">
        <v>64</v>
      </c>
      <c r="K894" s="381">
        <f t="shared" si="233"/>
        <v>32.828125</v>
      </c>
      <c r="L894" s="381">
        <f t="shared" si="234"/>
        <v>0.644308803966442</v>
      </c>
      <c r="M894" s="381">
        <f t="shared" si="235"/>
        <v>-0.355691196033558</v>
      </c>
      <c r="N894" s="530"/>
    </row>
    <row r="895" ht="14.25" spans="1:14">
      <c r="A895" s="520">
        <v>891</v>
      </c>
      <c r="B895" s="523">
        <v>2130210</v>
      </c>
      <c r="C895" s="344"/>
      <c r="D895" s="344"/>
      <c r="E895" s="344" t="s">
        <v>1016</v>
      </c>
      <c r="F895" s="527" t="s">
        <v>1022</v>
      </c>
      <c r="G895" s="522">
        <v>4426.29</v>
      </c>
      <c r="H895" s="522">
        <v>3632</v>
      </c>
      <c r="I895" s="522">
        <v>3632</v>
      </c>
      <c r="J895" s="522">
        <v>5487</v>
      </c>
      <c r="K895" s="381">
        <f t="shared" si="233"/>
        <v>-0.338071806087115</v>
      </c>
      <c r="L895" s="381">
        <f t="shared" si="234"/>
        <v>0.82055174875573</v>
      </c>
      <c r="M895" s="381">
        <f t="shared" si="235"/>
        <v>-0.17944825124427</v>
      </c>
      <c r="N895" s="530"/>
    </row>
    <row r="896" ht="14.25" spans="1:14">
      <c r="A896" s="520">
        <v>892</v>
      </c>
      <c r="B896" s="523">
        <v>2130211</v>
      </c>
      <c r="C896" s="344"/>
      <c r="D896" s="344"/>
      <c r="E896" s="344" t="s">
        <v>1016</v>
      </c>
      <c r="F896" s="527" t="s">
        <v>1023</v>
      </c>
      <c r="G896" s="522">
        <v>1258.23</v>
      </c>
      <c r="H896" s="522">
        <v>1207</v>
      </c>
      <c r="I896" s="522">
        <v>1207</v>
      </c>
      <c r="J896" s="522">
        <v>1152</v>
      </c>
      <c r="K896" s="381">
        <f t="shared" si="233"/>
        <v>0.0477430555555556</v>
      </c>
      <c r="L896" s="381">
        <f t="shared" si="234"/>
        <v>0.959284073659029</v>
      </c>
      <c r="M896" s="381">
        <f t="shared" si="235"/>
        <v>-0.0407159263409711</v>
      </c>
      <c r="N896" s="530"/>
    </row>
    <row r="897" ht="14.25" spans="1:14">
      <c r="A897" s="520">
        <v>893</v>
      </c>
      <c r="B897" s="523">
        <v>2130212</v>
      </c>
      <c r="C897" s="344"/>
      <c r="D897" s="344"/>
      <c r="E897" s="344" t="s">
        <v>1016</v>
      </c>
      <c r="F897" s="527" t="s">
        <v>1024</v>
      </c>
      <c r="G897" s="522">
        <v>116.49</v>
      </c>
      <c r="H897" s="522">
        <v>122.219132</v>
      </c>
      <c r="I897" s="522">
        <v>74</v>
      </c>
      <c r="J897" s="522">
        <v>226</v>
      </c>
      <c r="K897" s="381">
        <f t="shared" si="233"/>
        <v>-0.672566371681416</v>
      </c>
      <c r="L897" s="381">
        <f t="shared" si="234"/>
        <v>0.635247660743411</v>
      </c>
      <c r="M897" s="381">
        <f t="shared" si="235"/>
        <v>-0.364752339256589</v>
      </c>
      <c r="N897" s="530"/>
    </row>
    <row r="898" ht="14.25" spans="1:14">
      <c r="A898" s="520">
        <v>894</v>
      </c>
      <c r="B898" s="523">
        <v>2130213</v>
      </c>
      <c r="C898" s="344"/>
      <c r="D898" s="344"/>
      <c r="E898" s="344" t="s">
        <v>1016</v>
      </c>
      <c r="F898" s="527" t="s">
        <v>1025</v>
      </c>
      <c r="G898" s="522">
        <v>32</v>
      </c>
      <c r="H898" s="522">
        <v>0</v>
      </c>
      <c r="I898" s="522">
        <v>0</v>
      </c>
      <c r="J898" s="522">
        <v>257</v>
      </c>
      <c r="K898" s="381">
        <f t="shared" si="233"/>
        <v>-1</v>
      </c>
      <c r="L898" s="381">
        <f t="shared" si="234"/>
        <v>0</v>
      </c>
      <c r="M898" s="381">
        <f t="shared" si="235"/>
        <v>-1</v>
      </c>
      <c r="N898" s="530"/>
    </row>
    <row r="899" ht="14.25" spans="1:14">
      <c r="A899" s="520">
        <v>895</v>
      </c>
      <c r="B899" s="523">
        <v>2130217</v>
      </c>
      <c r="C899" s="344"/>
      <c r="D899" s="344"/>
      <c r="E899" s="344" t="s">
        <v>1016</v>
      </c>
      <c r="F899" s="527" t="s">
        <v>1026</v>
      </c>
      <c r="G899" s="522">
        <v>0</v>
      </c>
      <c r="H899" s="522">
        <v>0</v>
      </c>
      <c r="I899" s="522">
        <v>0</v>
      </c>
      <c r="J899" s="522">
        <v>0</v>
      </c>
      <c r="K899" s="381"/>
      <c r="L899" s="381"/>
      <c r="M899" s="381"/>
      <c r="N899" s="530"/>
    </row>
    <row r="900" ht="14.25" spans="1:14">
      <c r="A900" s="520">
        <v>896</v>
      </c>
      <c r="B900" s="523">
        <v>2130220</v>
      </c>
      <c r="C900" s="344"/>
      <c r="D900" s="344"/>
      <c r="E900" s="344" t="s">
        <v>1016</v>
      </c>
      <c r="F900" s="527" t="s">
        <v>1027</v>
      </c>
      <c r="G900" s="522">
        <v>0</v>
      </c>
      <c r="H900" s="522">
        <v>0</v>
      </c>
      <c r="I900" s="522">
        <v>0</v>
      </c>
      <c r="J900" s="522">
        <v>0</v>
      </c>
      <c r="K900" s="381"/>
      <c r="L900" s="381"/>
      <c r="M900" s="381"/>
      <c r="N900" s="530"/>
    </row>
    <row r="901" ht="14.25" spans="1:14">
      <c r="A901" s="520">
        <v>897</v>
      </c>
      <c r="B901" s="523">
        <v>2130221</v>
      </c>
      <c r="C901" s="344"/>
      <c r="D901" s="344"/>
      <c r="E901" s="344" t="s">
        <v>1016</v>
      </c>
      <c r="F901" s="527" t="s">
        <v>1028</v>
      </c>
      <c r="G901" s="522">
        <v>0</v>
      </c>
      <c r="H901" s="522">
        <v>0</v>
      </c>
      <c r="I901" s="522">
        <v>0</v>
      </c>
      <c r="J901" s="522">
        <v>0</v>
      </c>
      <c r="K901" s="381"/>
      <c r="L901" s="381"/>
      <c r="M901" s="381"/>
      <c r="N901" s="530"/>
    </row>
    <row r="902" ht="14.25" spans="1:14">
      <c r="A902" s="520">
        <v>898</v>
      </c>
      <c r="B902" s="523">
        <v>2130223</v>
      </c>
      <c r="C902" s="344"/>
      <c r="D902" s="344"/>
      <c r="E902" s="344" t="s">
        <v>1016</v>
      </c>
      <c r="F902" s="527" t="s">
        <v>1029</v>
      </c>
      <c r="G902" s="522">
        <v>93.07</v>
      </c>
      <c r="H902" s="522">
        <v>91</v>
      </c>
      <c r="I902" s="522">
        <v>91</v>
      </c>
      <c r="J902" s="522">
        <v>83</v>
      </c>
      <c r="K902" s="381">
        <f>I902/J902-1</f>
        <v>0.0963855421686748</v>
      </c>
      <c r="L902" s="381">
        <f t="shared" ref="L902" si="236">I902/G902</f>
        <v>0.977758676265177</v>
      </c>
      <c r="M902" s="381">
        <f t="shared" ref="M902" si="237">I902/G902-1</f>
        <v>-0.0222413237348231</v>
      </c>
      <c r="N902" s="530"/>
    </row>
    <row r="903" ht="14.25" spans="1:14">
      <c r="A903" s="520">
        <v>899</v>
      </c>
      <c r="B903" s="523">
        <v>2130226</v>
      </c>
      <c r="C903" s="344"/>
      <c r="D903" s="344"/>
      <c r="E903" s="344" t="s">
        <v>1016</v>
      </c>
      <c r="F903" s="527" t="s">
        <v>1030</v>
      </c>
      <c r="G903" s="522">
        <v>0</v>
      </c>
      <c r="H903" s="522">
        <v>0</v>
      </c>
      <c r="I903" s="522">
        <v>0</v>
      </c>
      <c r="J903" s="522">
        <v>0</v>
      </c>
      <c r="K903" s="381"/>
      <c r="L903" s="381"/>
      <c r="M903" s="381"/>
      <c r="N903" s="530"/>
    </row>
    <row r="904" ht="14.25" spans="1:14">
      <c r="A904" s="520">
        <v>900</v>
      </c>
      <c r="B904" s="523">
        <v>2130227</v>
      </c>
      <c r="C904" s="344"/>
      <c r="D904" s="344"/>
      <c r="E904" s="344" t="s">
        <v>1016</v>
      </c>
      <c r="F904" s="527" t="s">
        <v>1031</v>
      </c>
      <c r="G904" s="522">
        <v>0</v>
      </c>
      <c r="H904" s="522">
        <v>0</v>
      </c>
      <c r="I904" s="522">
        <v>0</v>
      </c>
      <c r="J904" s="522">
        <v>0</v>
      </c>
      <c r="K904" s="381"/>
      <c r="L904" s="381"/>
      <c r="M904" s="381"/>
      <c r="N904" s="530"/>
    </row>
    <row r="905" ht="24" spans="1:14">
      <c r="A905" s="520">
        <v>901</v>
      </c>
      <c r="B905" s="523">
        <v>2130232</v>
      </c>
      <c r="C905" s="344"/>
      <c r="D905" s="344"/>
      <c r="E905" s="344" t="s">
        <v>1016</v>
      </c>
      <c r="F905" s="527" t="s">
        <v>1032</v>
      </c>
      <c r="G905" s="522">
        <v>0</v>
      </c>
      <c r="H905" s="522">
        <v>0</v>
      </c>
      <c r="I905" s="522">
        <v>0</v>
      </c>
      <c r="J905" s="522">
        <v>0</v>
      </c>
      <c r="K905" s="381"/>
      <c r="L905" s="381"/>
      <c r="M905" s="381"/>
      <c r="N905" s="530"/>
    </row>
    <row r="906" ht="14.25" spans="1:14">
      <c r="A906" s="520">
        <v>902</v>
      </c>
      <c r="B906" s="523">
        <v>2130234</v>
      </c>
      <c r="C906" s="344"/>
      <c r="D906" s="344"/>
      <c r="E906" s="344" t="s">
        <v>1016</v>
      </c>
      <c r="F906" s="527" t="s">
        <v>1033</v>
      </c>
      <c r="G906" s="522">
        <v>203.4</v>
      </c>
      <c r="H906" s="522">
        <v>199</v>
      </c>
      <c r="I906" s="522">
        <v>199</v>
      </c>
      <c r="J906" s="522">
        <v>202</v>
      </c>
      <c r="K906" s="381">
        <f t="shared" ref="K906" si="238">I906/J906-1</f>
        <v>-0.0148514851485149</v>
      </c>
      <c r="L906" s="381">
        <f>I906/G906</f>
        <v>0.978367748279253</v>
      </c>
      <c r="M906" s="381">
        <f>I906/G906-1</f>
        <v>-0.0216322517207473</v>
      </c>
      <c r="N906" s="530"/>
    </row>
    <row r="907" ht="14.25" spans="1:14">
      <c r="A907" s="520">
        <v>903</v>
      </c>
      <c r="B907" s="523">
        <v>2130235</v>
      </c>
      <c r="C907" s="344"/>
      <c r="D907" s="344"/>
      <c r="E907" s="344" t="s">
        <v>1016</v>
      </c>
      <c r="F907" s="527" t="s">
        <v>1034</v>
      </c>
      <c r="G907" s="522">
        <v>4760</v>
      </c>
      <c r="H907" s="522">
        <v>5117.712</v>
      </c>
      <c r="I907" s="522">
        <v>4265</v>
      </c>
      <c r="J907" s="522">
        <v>0</v>
      </c>
      <c r="K907" s="381"/>
      <c r="L907" s="381">
        <f>I907/G907</f>
        <v>0.896008403361345</v>
      </c>
      <c r="M907" s="381">
        <f>I907/G907-1</f>
        <v>-0.103991596638655</v>
      </c>
      <c r="N907" s="530"/>
    </row>
    <row r="908" ht="14.25" spans="1:14">
      <c r="A908" s="520">
        <v>904</v>
      </c>
      <c r="B908" s="523">
        <v>2130236</v>
      </c>
      <c r="C908" s="344"/>
      <c r="D908" s="344"/>
      <c r="E908" s="344" t="s">
        <v>1016</v>
      </c>
      <c r="F908" s="527" t="s">
        <v>1035</v>
      </c>
      <c r="G908" s="522">
        <v>0</v>
      </c>
      <c r="H908" s="522">
        <v>0</v>
      </c>
      <c r="I908" s="522">
        <v>0</v>
      </c>
      <c r="J908" s="522">
        <v>0</v>
      </c>
      <c r="K908" s="381"/>
      <c r="L908" s="381"/>
      <c r="M908" s="381"/>
      <c r="N908" s="530"/>
    </row>
    <row r="909" ht="14.25" spans="1:14">
      <c r="A909" s="520">
        <v>905</v>
      </c>
      <c r="B909" s="523">
        <v>2130237</v>
      </c>
      <c r="C909" s="344"/>
      <c r="D909" s="344"/>
      <c r="E909" s="344" t="s">
        <v>1016</v>
      </c>
      <c r="F909" s="527" t="s">
        <v>1000</v>
      </c>
      <c r="G909" s="522">
        <v>0</v>
      </c>
      <c r="H909" s="522">
        <v>0</v>
      </c>
      <c r="I909" s="522">
        <v>0</v>
      </c>
      <c r="J909" s="522">
        <v>0</v>
      </c>
      <c r="K909" s="381"/>
      <c r="L909" s="381"/>
      <c r="M909" s="381"/>
      <c r="N909" s="530"/>
    </row>
    <row r="910" ht="14.25" spans="1:14">
      <c r="A910" s="520">
        <v>906</v>
      </c>
      <c r="B910" s="523">
        <v>2130299</v>
      </c>
      <c r="C910" s="344"/>
      <c r="D910" s="344"/>
      <c r="E910" s="344" t="s">
        <v>1016</v>
      </c>
      <c r="F910" s="527" t="s">
        <v>1036</v>
      </c>
      <c r="G910" s="522">
        <v>5301.696</v>
      </c>
      <c r="H910" s="522">
        <v>7082.777281</v>
      </c>
      <c r="I910" s="522">
        <v>6089</v>
      </c>
      <c r="J910" s="522">
        <v>5136</v>
      </c>
      <c r="K910" s="381">
        <f>I910/J910-1</f>
        <v>0.185552959501558</v>
      </c>
      <c r="L910" s="381">
        <f t="shared" ref="L910:L912" si="239">I910/G910</f>
        <v>1.14850040439889</v>
      </c>
      <c r="M910" s="381">
        <f t="shared" ref="M910:M912" si="240">I910/G910-1</f>
        <v>0.148500404398894</v>
      </c>
      <c r="N910" s="530"/>
    </row>
    <row r="911" ht="72" spans="1:14">
      <c r="A911" s="520">
        <v>907</v>
      </c>
      <c r="B911" s="523">
        <v>21303</v>
      </c>
      <c r="C911" s="344"/>
      <c r="D911" s="344" t="s">
        <v>990</v>
      </c>
      <c r="E911" s="344"/>
      <c r="F911" s="526" t="s">
        <v>1037</v>
      </c>
      <c r="G911" s="522">
        <v>764497.53742</v>
      </c>
      <c r="H911" s="522">
        <v>687969.954071</v>
      </c>
      <c r="I911" s="522">
        <f>SUM(I912:I938)</f>
        <v>599825</v>
      </c>
      <c r="J911" s="522">
        <v>360943</v>
      </c>
      <c r="K911" s="381">
        <f>I911/J911-1</f>
        <v>0.66182749076724</v>
      </c>
      <c r="L911" s="381">
        <f t="shared" si="239"/>
        <v>0.784600303650773</v>
      </c>
      <c r="M911" s="381">
        <f t="shared" si="240"/>
        <v>-0.215399696349227</v>
      </c>
      <c r="N911" s="533" t="s">
        <v>989</v>
      </c>
    </row>
    <row r="912" ht="14.25" spans="1:14">
      <c r="A912" s="520">
        <v>908</v>
      </c>
      <c r="B912" s="523">
        <v>2130301</v>
      </c>
      <c r="C912" s="344"/>
      <c r="D912" s="344"/>
      <c r="E912" s="344" t="s">
        <v>1038</v>
      </c>
      <c r="F912" s="527" t="s">
        <v>167</v>
      </c>
      <c r="G912" s="522">
        <v>3234.03</v>
      </c>
      <c r="H912" s="522">
        <v>3009</v>
      </c>
      <c r="I912" s="522">
        <v>3009</v>
      </c>
      <c r="J912" s="522">
        <v>964</v>
      </c>
      <c r="K912" s="381">
        <f>I912/J912-1</f>
        <v>2.12136929460581</v>
      </c>
      <c r="L912" s="381">
        <f t="shared" si="239"/>
        <v>0.930418085175462</v>
      </c>
      <c r="M912" s="381">
        <f t="shared" si="240"/>
        <v>-0.0695819148245379</v>
      </c>
      <c r="N912" s="530"/>
    </row>
    <row r="913" ht="14.25" spans="1:14">
      <c r="A913" s="520">
        <v>909</v>
      </c>
      <c r="B913" s="523">
        <v>2130302</v>
      </c>
      <c r="C913" s="344"/>
      <c r="D913" s="344"/>
      <c r="E913" s="344" t="s">
        <v>1038</v>
      </c>
      <c r="F913" s="527" t="s">
        <v>168</v>
      </c>
      <c r="G913" s="522">
        <v>0</v>
      </c>
      <c r="H913" s="522">
        <v>0</v>
      </c>
      <c r="I913" s="522">
        <v>0</v>
      </c>
      <c r="J913" s="522">
        <v>0</v>
      </c>
      <c r="K913" s="381"/>
      <c r="L913" s="381"/>
      <c r="M913" s="381"/>
      <c r="N913" s="530"/>
    </row>
    <row r="914" ht="14.25" spans="1:14">
      <c r="A914" s="520">
        <v>910</v>
      </c>
      <c r="B914" s="523">
        <v>2130303</v>
      </c>
      <c r="C914" s="344"/>
      <c r="D914" s="344"/>
      <c r="E914" s="344" t="s">
        <v>1038</v>
      </c>
      <c r="F914" s="527" t="s">
        <v>169</v>
      </c>
      <c r="G914" s="522">
        <v>0</v>
      </c>
      <c r="H914" s="522">
        <v>0</v>
      </c>
      <c r="I914" s="522">
        <v>0</v>
      </c>
      <c r="J914" s="522">
        <v>0</v>
      </c>
      <c r="K914" s="381"/>
      <c r="L914" s="381"/>
      <c r="M914" s="381"/>
      <c r="N914" s="530"/>
    </row>
    <row r="915" ht="14.25" spans="1:14">
      <c r="A915" s="520">
        <v>911</v>
      </c>
      <c r="B915" s="523">
        <v>2130304</v>
      </c>
      <c r="C915" s="344"/>
      <c r="D915" s="344"/>
      <c r="E915" s="344" t="s">
        <v>1038</v>
      </c>
      <c r="F915" s="527" t="s">
        <v>1039</v>
      </c>
      <c r="G915" s="522">
        <v>24653.0556</v>
      </c>
      <c r="H915" s="522">
        <v>23078.456746</v>
      </c>
      <c r="I915" s="522">
        <v>23012</v>
      </c>
      <c r="J915" s="522">
        <v>23710</v>
      </c>
      <c r="K915" s="381">
        <f t="shared" ref="K915:K917" si="241">I915/J915-1</f>
        <v>-0.0294390552509489</v>
      </c>
      <c r="L915" s="381">
        <f t="shared" ref="L915:L917" si="242">I915/G915</f>
        <v>0.933433987793383</v>
      </c>
      <c r="M915" s="381">
        <f t="shared" ref="M915:M917" si="243">I915/G915-1</f>
        <v>-0.0665660122066167</v>
      </c>
      <c r="N915" s="530"/>
    </row>
    <row r="916" ht="14.25" spans="1:14">
      <c r="A916" s="520">
        <v>912</v>
      </c>
      <c r="B916" s="523">
        <v>2130305</v>
      </c>
      <c r="C916" s="344"/>
      <c r="D916" s="344"/>
      <c r="E916" s="344" t="s">
        <v>1038</v>
      </c>
      <c r="F916" s="527" t="s">
        <v>1040</v>
      </c>
      <c r="G916" s="522">
        <v>608628.1</v>
      </c>
      <c r="H916" s="522">
        <v>514583.084671</v>
      </c>
      <c r="I916" s="522">
        <v>426988</v>
      </c>
      <c r="J916" s="522">
        <v>190675</v>
      </c>
      <c r="K916" s="381">
        <f t="shared" si="241"/>
        <v>1.23934967877278</v>
      </c>
      <c r="L916" s="381">
        <f t="shared" si="242"/>
        <v>0.70155814363484</v>
      </c>
      <c r="M916" s="381">
        <f t="shared" si="243"/>
        <v>-0.29844185636516</v>
      </c>
      <c r="N916" s="530"/>
    </row>
    <row r="917" ht="14.25" spans="1:14">
      <c r="A917" s="520">
        <v>913</v>
      </c>
      <c r="B917" s="523">
        <v>2130306</v>
      </c>
      <c r="C917" s="344"/>
      <c r="D917" s="344"/>
      <c r="E917" s="344" t="s">
        <v>1038</v>
      </c>
      <c r="F917" s="527" t="s">
        <v>1041</v>
      </c>
      <c r="G917" s="522">
        <v>54991.54182</v>
      </c>
      <c r="H917" s="522">
        <v>60227.8254</v>
      </c>
      <c r="I917" s="522">
        <v>59832</v>
      </c>
      <c r="J917" s="522">
        <v>62053</v>
      </c>
      <c r="K917" s="381">
        <f t="shared" si="241"/>
        <v>-0.0357919842715099</v>
      </c>
      <c r="L917" s="381">
        <f t="shared" si="242"/>
        <v>1.08802186699627</v>
      </c>
      <c r="M917" s="381">
        <f t="shared" si="243"/>
        <v>0.0880218669962727</v>
      </c>
      <c r="N917" s="530"/>
    </row>
    <row r="918" ht="14.25" spans="1:14">
      <c r="A918" s="520">
        <v>914</v>
      </c>
      <c r="B918" s="523">
        <v>2130307</v>
      </c>
      <c r="C918" s="344"/>
      <c r="D918" s="344"/>
      <c r="E918" s="344" t="s">
        <v>1038</v>
      </c>
      <c r="F918" s="527" t="s">
        <v>1042</v>
      </c>
      <c r="G918" s="522">
        <v>0</v>
      </c>
      <c r="H918" s="522">
        <v>0</v>
      </c>
      <c r="I918" s="522">
        <v>0</v>
      </c>
      <c r="J918" s="522">
        <v>0</v>
      </c>
      <c r="K918" s="381"/>
      <c r="L918" s="381"/>
      <c r="M918" s="381"/>
      <c r="N918" s="530"/>
    </row>
    <row r="919" ht="14.25" spans="1:14">
      <c r="A919" s="520">
        <v>915</v>
      </c>
      <c r="B919" s="523">
        <v>2130308</v>
      </c>
      <c r="C919" s="344"/>
      <c r="D919" s="344"/>
      <c r="E919" s="344" t="s">
        <v>1038</v>
      </c>
      <c r="F919" s="527" t="s">
        <v>1043</v>
      </c>
      <c r="G919" s="522">
        <v>0</v>
      </c>
      <c r="H919" s="522">
        <v>0</v>
      </c>
      <c r="I919" s="522">
        <v>0</v>
      </c>
      <c r="J919" s="522">
        <v>0</v>
      </c>
      <c r="K919" s="381"/>
      <c r="L919" s="381"/>
      <c r="M919" s="381"/>
      <c r="N919" s="530"/>
    </row>
    <row r="920" ht="14.25" spans="1:14">
      <c r="A920" s="520">
        <v>916</v>
      </c>
      <c r="B920" s="523">
        <v>2130309</v>
      </c>
      <c r="C920" s="344"/>
      <c r="D920" s="344"/>
      <c r="E920" s="344" t="s">
        <v>1038</v>
      </c>
      <c r="F920" s="527" t="s">
        <v>1044</v>
      </c>
      <c r="G920" s="522">
        <v>0</v>
      </c>
      <c r="H920" s="522">
        <v>124</v>
      </c>
      <c r="I920" s="522">
        <v>124</v>
      </c>
      <c r="J920" s="522">
        <v>0</v>
      </c>
      <c r="K920" s="381"/>
      <c r="L920" s="381"/>
      <c r="M920" s="381"/>
      <c r="N920" s="530"/>
    </row>
    <row r="921" ht="14.25" spans="1:14">
      <c r="A921" s="520">
        <v>917</v>
      </c>
      <c r="B921" s="523">
        <v>2130310</v>
      </c>
      <c r="C921" s="344"/>
      <c r="D921" s="344"/>
      <c r="E921" s="344" t="s">
        <v>1038</v>
      </c>
      <c r="F921" s="527" t="s">
        <v>1045</v>
      </c>
      <c r="G921" s="522">
        <v>0</v>
      </c>
      <c r="H921" s="522">
        <v>0</v>
      </c>
      <c r="I921" s="522">
        <v>0</v>
      </c>
      <c r="J921" s="522">
        <v>0</v>
      </c>
      <c r="K921" s="381"/>
      <c r="L921" s="381"/>
      <c r="M921" s="381"/>
      <c r="N921" s="530"/>
    </row>
    <row r="922" ht="14.25" spans="1:14">
      <c r="A922" s="520">
        <v>918</v>
      </c>
      <c r="B922" s="523">
        <v>2130311</v>
      </c>
      <c r="C922" s="344"/>
      <c r="D922" s="344"/>
      <c r="E922" s="344" t="s">
        <v>1038</v>
      </c>
      <c r="F922" s="527" t="s">
        <v>1046</v>
      </c>
      <c r="G922" s="522">
        <v>66830.03</v>
      </c>
      <c r="H922" s="522">
        <v>71984.399711</v>
      </c>
      <c r="I922" s="522">
        <v>71964</v>
      </c>
      <c r="J922" s="522">
        <v>70644</v>
      </c>
      <c r="K922" s="381">
        <f t="shared" ref="K922:K925" si="244">I922/J922-1</f>
        <v>0.0186852386614575</v>
      </c>
      <c r="L922" s="381">
        <f t="shared" ref="L922" si="245">I922/G922</f>
        <v>1.07682130323748</v>
      </c>
      <c r="M922" s="381">
        <f t="shared" ref="M922" si="246">I922/G922-1</f>
        <v>0.0768213032374818</v>
      </c>
      <c r="N922" s="530"/>
    </row>
    <row r="923" ht="14.25" spans="1:14">
      <c r="A923" s="520">
        <v>919</v>
      </c>
      <c r="B923" s="523">
        <v>2130312</v>
      </c>
      <c r="C923" s="344"/>
      <c r="D923" s="344"/>
      <c r="E923" s="344" t="s">
        <v>1038</v>
      </c>
      <c r="F923" s="527" t="s">
        <v>1047</v>
      </c>
      <c r="G923" s="522">
        <v>0</v>
      </c>
      <c r="H923" s="522">
        <v>0</v>
      </c>
      <c r="I923" s="522">
        <v>0</v>
      </c>
      <c r="J923" s="522">
        <v>28</v>
      </c>
      <c r="K923" s="381">
        <f t="shared" si="244"/>
        <v>-1</v>
      </c>
      <c r="L923" s="381"/>
      <c r="M923" s="381"/>
      <c r="N923" s="530"/>
    </row>
    <row r="924" ht="14.25" spans="1:14">
      <c r="A924" s="520">
        <v>920</v>
      </c>
      <c r="B924" s="523">
        <v>2130313</v>
      </c>
      <c r="C924" s="344"/>
      <c r="D924" s="344"/>
      <c r="E924" s="344" t="s">
        <v>1038</v>
      </c>
      <c r="F924" s="527" t="s">
        <v>1048</v>
      </c>
      <c r="G924" s="522">
        <v>656.06</v>
      </c>
      <c r="H924" s="522">
        <v>645</v>
      </c>
      <c r="I924" s="522">
        <v>645</v>
      </c>
      <c r="J924" s="522">
        <v>676</v>
      </c>
      <c r="K924" s="381">
        <f t="shared" si="244"/>
        <v>-0.0458579881656804</v>
      </c>
      <c r="L924" s="381">
        <f>I924/G924</f>
        <v>0.983141785812273</v>
      </c>
      <c r="M924" s="381">
        <f>I924/G924-1</f>
        <v>-0.0168582141877267</v>
      </c>
      <c r="N924" s="530"/>
    </row>
    <row r="925" ht="14.25" spans="1:14">
      <c r="A925" s="520">
        <v>921</v>
      </c>
      <c r="B925" s="523">
        <v>2130314</v>
      </c>
      <c r="C925" s="344"/>
      <c r="D925" s="344"/>
      <c r="E925" s="344" t="s">
        <v>1038</v>
      </c>
      <c r="F925" s="527" t="s">
        <v>1049</v>
      </c>
      <c r="G925" s="522">
        <v>4392.97</v>
      </c>
      <c r="H925" s="522">
        <v>59</v>
      </c>
      <c r="I925" s="522">
        <v>59</v>
      </c>
      <c r="J925" s="522">
        <v>1926</v>
      </c>
      <c r="K925" s="381">
        <f t="shared" si="244"/>
        <v>-0.969366562824507</v>
      </c>
      <c r="L925" s="381">
        <f>I925/G925</f>
        <v>0.0134305492639376</v>
      </c>
      <c r="M925" s="381">
        <f>I925/G925-1</f>
        <v>-0.986569450736062</v>
      </c>
      <c r="N925" s="530"/>
    </row>
    <row r="926" ht="14.25" spans="1:14">
      <c r="A926" s="520">
        <v>922</v>
      </c>
      <c r="B926" s="523">
        <v>2130315</v>
      </c>
      <c r="C926" s="344"/>
      <c r="D926" s="344"/>
      <c r="E926" s="344" t="s">
        <v>1038</v>
      </c>
      <c r="F926" s="527" t="s">
        <v>1050</v>
      </c>
      <c r="G926" s="522">
        <v>0</v>
      </c>
      <c r="H926" s="522">
        <v>0</v>
      </c>
      <c r="I926" s="522">
        <v>0</v>
      </c>
      <c r="J926" s="522">
        <v>0</v>
      </c>
      <c r="K926" s="381"/>
      <c r="L926" s="381"/>
      <c r="M926" s="381"/>
      <c r="N926" s="530"/>
    </row>
    <row r="927" ht="14.25" spans="1:14">
      <c r="A927" s="520">
        <v>923</v>
      </c>
      <c r="B927" s="523">
        <v>2130316</v>
      </c>
      <c r="C927" s="344"/>
      <c r="D927" s="344"/>
      <c r="E927" s="344" t="s">
        <v>1038</v>
      </c>
      <c r="F927" s="527" t="s">
        <v>1051</v>
      </c>
      <c r="G927" s="522">
        <v>0</v>
      </c>
      <c r="H927" s="522">
        <v>0</v>
      </c>
      <c r="I927" s="522">
        <v>0</v>
      </c>
      <c r="J927" s="522">
        <v>0</v>
      </c>
      <c r="K927" s="381"/>
      <c r="L927" s="381"/>
      <c r="M927" s="381"/>
      <c r="N927" s="530"/>
    </row>
    <row r="928" ht="14.25" spans="1:14">
      <c r="A928" s="520">
        <v>924</v>
      </c>
      <c r="B928" s="523">
        <v>2130317</v>
      </c>
      <c r="C928" s="344"/>
      <c r="D928" s="344"/>
      <c r="E928" s="344" t="s">
        <v>1038</v>
      </c>
      <c r="F928" s="527" t="s">
        <v>1052</v>
      </c>
      <c r="G928" s="522">
        <v>0</v>
      </c>
      <c r="H928" s="522">
        <v>0</v>
      </c>
      <c r="I928" s="522">
        <v>0</v>
      </c>
      <c r="J928" s="522">
        <v>0</v>
      </c>
      <c r="K928" s="381"/>
      <c r="L928" s="381"/>
      <c r="M928" s="381"/>
      <c r="N928" s="530"/>
    </row>
    <row r="929" ht="14.25" spans="1:14">
      <c r="A929" s="520">
        <v>925</v>
      </c>
      <c r="B929" s="523">
        <v>2130318</v>
      </c>
      <c r="C929" s="344"/>
      <c r="D929" s="344"/>
      <c r="E929" s="344" t="s">
        <v>1038</v>
      </c>
      <c r="F929" s="527" t="s">
        <v>1053</v>
      </c>
      <c r="G929" s="522">
        <v>0</v>
      </c>
      <c r="H929" s="522">
        <v>0</v>
      </c>
      <c r="I929" s="522">
        <v>0</v>
      </c>
      <c r="J929" s="522">
        <v>0</v>
      </c>
      <c r="K929" s="381"/>
      <c r="L929" s="381"/>
      <c r="M929" s="381"/>
      <c r="N929" s="530"/>
    </row>
    <row r="930" ht="14.25" spans="1:14">
      <c r="A930" s="520">
        <v>926</v>
      </c>
      <c r="B930" s="523">
        <v>2130319</v>
      </c>
      <c r="C930" s="344"/>
      <c r="D930" s="344"/>
      <c r="E930" s="344" t="s">
        <v>1038</v>
      </c>
      <c r="F930" s="527" t="s">
        <v>1054</v>
      </c>
      <c r="G930" s="522">
        <v>0</v>
      </c>
      <c r="H930" s="522">
        <v>0</v>
      </c>
      <c r="I930" s="522">
        <v>0</v>
      </c>
      <c r="J930" s="522">
        <v>0</v>
      </c>
      <c r="K930" s="381"/>
      <c r="L930" s="381"/>
      <c r="M930" s="381"/>
      <c r="N930" s="530"/>
    </row>
    <row r="931" ht="24" spans="1:14">
      <c r="A931" s="520">
        <v>927</v>
      </c>
      <c r="B931" s="523">
        <v>2130321</v>
      </c>
      <c r="C931" s="344"/>
      <c r="D931" s="344"/>
      <c r="E931" s="344" t="s">
        <v>1038</v>
      </c>
      <c r="F931" s="527" t="s">
        <v>1055</v>
      </c>
      <c r="G931" s="522">
        <v>0</v>
      </c>
      <c r="H931" s="522">
        <v>0</v>
      </c>
      <c r="I931" s="522">
        <v>0</v>
      </c>
      <c r="J931" s="522">
        <v>0</v>
      </c>
      <c r="K931" s="381"/>
      <c r="L931" s="381"/>
      <c r="M931" s="381"/>
      <c r="N931" s="530"/>
    </row>
    <row r="932" ht="14.25" spans="1:14">
      <c r="A932" s="520">
        <v>928</v>
      </c>
      <c r="B932" s="523">
        <v>2130322</v>
      </c>
      <c r="C932" s="344"/>
      <c r="D932" s="344"/>
      <c r="E932" s="344" t="s">
        <v>1038</v>
      </c>
      <c r="F932" s="527" t="s">
        <v>1056</v>
      </c>
      <c r="G932" s="522">
        <v>0</v>
      </c>
      <c r="H932" s="522">
        <v>0</v>
      </c>
      <c r="I932" s="522">
        <v>0</v>
      </c>
      <c r="J932" s="522">
        <v>0</v>
      </c>
      <c r="K932" s="381"/>
      <c r="L932" s="381"/>
      <c r="M932" s="381"/>
      <c r="N932" s="530"/>
    </row>
    <row r="933" ht="14.25" spans="1:14">
      <c r="A933" s="520">
        <v>929</v>
      </c>
      <c r="B933" s="523">
        <v>2130333</v>
      </c>
      <c r="C933" s="344"/>
      <c r="D933" s="344"/>
      <c r="E933" s="344" t="s">
        <v>1038</v>
      </c>
      <c r="F933" s="527" t="s">
        <v>1029</v>
      </c>
      <c r="G933" s="522">
        <v>0</v>
      </c>
      <c r="H933" s="522">
        <v>0</v>
      </c>
      <c r="I933" s="522">
        <v>0</v>
      </c>
      <c r="J933" s="522">
        <v>1000</v>
      </c>
      <c r="K933" s="381">
        <f>I933/J933-1</f>
        <v>-1</v>
      </c>
      <c r="L933" s="381"/>
      <c r="M933" s="381"/>
      <c r="N933" s="530"/>
    </row>
    <row r="934" ht="14.25" spans="1:14">
      <c r="A934" s="520">
        <v>930</v>
      </c>
      <c r="B934" s="523">
        <v>2130334</v>
      </c>
      <c r="C934" s="344"/>
      <c r="D934" s="344"/>
      <c r="E934" s="344" t="s">
        <v>1038</v>
      </c>
      <c r="F934" s="527" t="s">
        <v>1057</v>
      </c>
      <c r="G934" s="522">
        <v>0</v>
      </c>
      <c r="H934" s="522">
        <v>0</v>
      </c>
      <c r="I934" s="522">
        <v>0</v>
      </c>
      <c r="J934" s="522">
        <v>0</v>
      </c>
      <c r="K934" s="381"/>
      <c r="L934" s="381"/>
      <c r="M934" s="381"/>
      <c r="N934" s="530"/>
    </row>
    <row r="935" ht="14.25" spans="1:14">
      <c r="A935" s="520">
        <v>931</v>
      </c>
      <c r="B935" s="523">
        <v>2130335</v>
      </c>
      <c r="C935" s="344"/>
      <c r="D935" s="344"/>
      <c r="E935" s="344" t="s">
        <v>1038</v>
      </c>
      <c r="F935" s="527" t="s">
        <v>1058</v>
      </c>
      <c r="G935" s="522">
        <v>0</v>
      </c>
      <c r="H935" s="522">
        <v>0</v>
      </c>
      <c r="I935" s="522">
        <v>0</v>
      </c>
      <c r="J935" s="522">
        <v>0</v>
      </c>
      <c r="K935" s="381"/>
      <c r="L935" s="381"/>
      <c r="M935" s="381"/>
      <c r="N935" s="530"/>
    </row>
    <row r="936" ht="14.25" spans="1:14">
      <c r="A936" s="520">
        <v>932</v>
      </c>
      <c r="B936" s="523">
        <v>2130336</v>
      </c>
      <c r="C936" s="344"/>
      <c r="D936" s="344"/>
      <c r="E936" s="344" t="s">
        <v>1038</v>
      </c>
      <c r="F936" s="527" t="s">
        <v>1059</v>
      </c>
      <c r="G936" s="522">
        <v>0</v>
      </c>
      <c r="H936" s="522">
        <v>0</v>
      </c>
      <c r="I936" s="522">
        <v>0</v>
      </c>
      <c r="J936" s="522"/>
      <c r="K936" s="381"/>
      <c r="L936" s="381"/>
      <c r="M936" s="381"/>
      <c r="N936" s="530"/>
    </row>
    <row r="937" ht="14.25" spans="1:14">
      <c r="A937" s="520">
        <v>933</v>
      </c>
      <c r="B937" s="523">
        <v>2130337</v>
      </c>
      <c r="C937" s="344"/>
      <c r="D937" s="344"/>
      <c r="E937" s="344" t="s">
        <v>1038</v>
      </c>
      <c r="F937" s="527" t="s">
        <v>1060</v>
      </c>
      <c r="G937" s="522">
        <v>0</v>
      </c>
      <c r="H937" s="522">
        <v>0</v>
      </c>
      <c r="I937" s="522">
        <v>0</v>
      </c>
      <c r="J937" s="522"/>
      <c r="K937" s="381"/>
      <c r="L937" s="381"/>
      <c r="M937" s="381"/>
      <c r="N937" s="530"/>
    </row>
    <row r="938" ht="14.25" spans="1:14">
      <c r="A938" s="520">
        <v>934</v>
      </c>
      <c r="B938" s="523">
        <v>2130399</v>
      </c>
      <c r="C938" s="344"/>
      <c r="D938" s="344"/>
      <c r="E938" s="344" t="s">
        <v>1038</v>
      </c>
      <c r="F938" s="527" t="s">
        <v>1061</v>
      </c>
      <c r="G938" s="522">
        <v>1111.75</v>
      </c>
      <c r="H938" s="522">
        <v>14259.187543</v>
      </c>
      <c r="I938" s="522">
        <v>14192</v>
      </c>
      <c r="J938" s="522">
        <v>9267</v>
      </c>
      <c r="K938" s="381">
        <f>I938/J938-1</f>
        <v>0.531455703032265</v>
      </c>
      <c r="L938" s="381">
        <f>I938/G938</f>
        <v>12.7654598605802</v>
      </c>
      <c r="M938" s="381">
        <f>I938/G938-1</f>
        <v>11.7654598605802</v>
      </c>
      <c r="N938" s="530"/>
    </row>
    <row r="939" ht="14.25" spans="1:14">
      <c r="A939" s="520">
        <v>935</v>
      </c>
      <c r="B939" s="523">
        <v>21305</v>
      </c>
      <c r="C939" s="344"/>
      <c r="D939" s="344" t="s">
        <v>990</v>
      </c>
      <c r="E939" s="344"/>
      <c r="F939" s="526" t="s">
        <v>1062</v>
      </c>
      <c r="G939" s="522">
        <v>0</v>
      </c>
      <c r="H939" s="522">
        <v>9</v>
      </c>
      <c r="I939" s="522">
        <f>SUM(I940:I949)</f>
        <v>9</v>
      </c>
      <c r="J939" s="522">
        <v>18</v>
      </c>
      <c r="K939" s="381">
        <f>I939/J939-1</f>
        <v>-0.5</v>
      </c>
      <c r="L939" s="381"/>
      <c r="M939" s="381"/>
      <c r="N939" s="530"/>
    </row>
    <row r="940" ht="14.25" spans="1:14">
      <c r="A940" s="520">
        <v>936</v>
      </c>
      <c r="B940" s="523">
        <v>2130501</v>
      </c>
      <c r="C940" s="344"/>
      <c r="D940" s="344"/>
      <c r="E940" s="344" t="s">
        <v>1063</v>
      </c>
      <c r="F940" s="527" t="s">
        <v>167</v>
      </c>
      <c r="G940" s="522">
        <v>0</v>
      </c>
      <c r="H940" s="522">
        <v>0</v>
      </c>
      <c r="I940" s="522">
        <v>0</v>
      </c>
      <c r="J940" s="522">
        <v>0</v>
      </c>
      <c r="K940" s="381"/>
      <c r="L940" s="381"/>
      <c r="M940" s="381"/>
      <c r="N940" s="530"/>
    </row>
    <row r="941" ht="14.25" spans="1:14">
      <c r="A941" s="520">
        <v>937</v>
      </c>
      <c r="B941" s="523">
        <v>2130502</v>
      </c>
      <c r="C941" s="344"/>
      <c r="D941" s="344"/>
      <c r="E941" s="344" t="s">
        <v>1063</v>
      </c>
      <c r="F941" s="527" t="s">
        <v>168</v>
      </c>
      <c r="G941" s="522">
        <v>0</v>
      </c>
      <c r="H941" s="522">
        <v>0</v>
      </c>
      <c r="I941" s="522">
        <v>0</v>
      </c>
      <c r="J941" s="522">
        <v>0</v>
      </c>
      <c r="K941" s="381"/>
      <c r="L941" s="381"/>
      <c r="M941" s="381"/>
      <c r="N941" s="530"/>
    </row>
    <row r="942" ht="14.25" spans="1:14">
      <c r="A942" s="520">
        <v>938</v>
      </c>
      <c r="B942" s="523">
        <v>2130503</v>
      </c>
      <c r="C942" s="344"/>
      <c r="D942" s="344"/>
      <c r="E942" s="344" t="s">
        <v>1063</v>
      </c>
      <c r="F942" s="527" t="s">
        <v>169</v>
      </c>
      <c r="G942" s="522">
        <v>0</v>
      </c>
      <c r="H942" s="522">
        <v>0</v>
      </c>
      <c r="I942" s="522">
        <v>0</v>
      </c>
      <c r="J942" s="522">
        <v>0</v>
      </c>
      <c r="K942" s="381"/>
      <c r="L942" s="381"/>
      <c r="M942" s="381"/>
      <c r="N942" s="530"/>
    </row>
    <row r="943" ht="14.25" spans="1:14">
      <c r="A943" s="520">
        <v>939</v>
      </c>
      <c r="B943" s="523">
        <v>2130504</v>
      </c>
      <c r="C943" s="344"/>
      <c r="D943" s="344"/>
      <c r="E943" s="344" t="s">
        <v>1063</v>
      </c>
      <c r="F943" s="527" t="s">
        <v>1064</v>
      </c>
      <c r="G943" s="522">
        <v>0</v>
      </c>
      <c r="H943" s="522">
        <v>0</v>
      </c>
      <c r="I943" s="522">
        <v>0</v>
      </c>
      <c r="J943" s="522">
        <v>0</v>
      </c>
      <c r="K943" s="381"/>
      <c r="L943" s="381"/>
      <c r="M943" s="381"/>
      <c r="N943" s="530"/>
    </row>
    <row r="944" ht="14.25" spans="1:14">
      <c r="A944" s="520">
        <v>940</v>
      </c>
      <c r="B944" s="523">
        <v>2130505</v>
      </c>
      <c r="C944" s="344"/>
      <c r="D944" s="344"/>
      <c r="E944" s="344" t="s">
        <v>1063</v>
      </c>
      <c r="F944" s="527" t="s">
        <v>1065</v>
      </c>
      <c r="G944" s="522">
        <v>0</v>
      </c>
      <c r="H944" s="522">
        <v>0</v>
      </c>
      <c r="I944" s="522">
        <v>0</v>
      </c>
      <c r="J944" s="522">
        <v>0</v>
      </c>
      <c r="K944" s="381"/>
      <c r="L944" s="381"/>
      <c r="M944" s="381"/>
      <c r="N944" s="530"/>
    </row>
    <row r="945" ht="14.25" spans="1:14">
      <c r="A945" s="520">
        <v>941</v>
      </c>
      <c r="B945" s="523">
        <v>2130506</v>
      </c>
      <c r="C945" s="344"/>
      <c r="D945" s="344"/>
      <c r="E945" s="344" t="s">
        <v>1063</v>
      </c>
      <c r="F945" s="527" t="s">
        <v>1066</v>
      </c>
      <c r="G945" s="522">
        <v>0</v>
      </c>
      <c r="H945" s="522">
        <v>0</v>
      </c>
      <c r="I945" s="522">
        <v>0</v>
      </c>
      <c r="J945" s="522">
        <v>0</v>
      </c>
      <c r="K945" s="381"/>
      <c r="L945" s="381"/>
      <c r="M945" s="381"/>
      <c r="N945" s="530"/>
    </row>
    <row r="946" ht="14.25" spans="1:14">
      <c r="A946" s="520">
        <v>942</v>
      </c>
      <c r="B946" s="523">
        <v>2130507</v>
      </c>
      <c r="C946" s="344"/>
      <c r="D946" s="344"/>
      <c r="E946" s="344" t="s">
        <v>1063</v>
      </c>
      <c r="F946" s="527" t="s">
        <v>1067</v>
      </c>
      <c r="G946" s="522">
        <v>0</v>
      </c>
      <c r="H946" s="522">
        <v>0</v>
      </c>
      <c r="I946" s="522">
        <v>0</v>
      </c>
      <c r="J946" s="522">
        <v>0</v>
      </c>
      <c r="K946" s="381"/>
      <c r="L946" s="381"/>
      <c r="M946" s="381"/>
      <c r="N946" s="530"/>
    </row>
    <row r="947" ht="24" spans="1:14">
      <c r="A947" s="520">
        <v>943</v>
      </c>
      <c r="B947" s="523">
        <v>2130508</v>
      </c>
      <c r="C947" s="344"/>
      <c r="D947" s="344"/>
      <c r="E947" s="344" t="s">
        <v>1063</v>
      </c>
      <c r="F947" s="527" t="s">
        <v>1068</v>
      </c>
      <c r="G947" s="522">
        <v>0</v>
      </c>
      <c r="H947" s="522">
        <v>0</v>
      </c>
      <c r="I947" s="522">
        <v>0</v>
      </c>
      <c r="J947" s="522">
        <v>0</v>
      </c>
      <c r="K947" s="381"/>
      <c r="L947" s="381"/>
      <c r="M947" s="381"/>
      <c r="N947" s="530"/>
    </row>
    <row r="948" ht="14.25" spans="1:14">
      <c r="A948" s="520">
        <v>944</v>
      </c>
      <c r="B948" s="523">
        <v>2130550</v>
      </c>
      <c r="C948" s="344"/>
      <c r="D948" s="344"/>
      <c r="E948" s="344" t="s">
        <v>1063</v>
      </c>
      <c r="F948" s="527" t="s">
        <v>1069</v>
      </c>
      <c r="G948" s="522">
        <v>0</v>
      </c>
      <c r="H948" s="522">
        <v>0</v>
      </c>
      <c r="I948" s="522">
        <v>0</v>
      </c>
      <c r="J948" s="522">
        <v>0</v>
      </c>
      <c r="K948" s="381"/>
      <c r="L948" s="381"/>
      <c r="M948" s="381"/>
      <c r="N948" s="530"/>
    </row>
    <row r="949" ht="14.25" spans="1:14">
      <c r="A949" s="520">
        <v>945</v>
      </c>
      <c r="B949" s="523">
        <v>2130599</v>
      </c>
      <c r="C949" s="344"/>
      <c r="D949" s="344"/>
      <c r="E949" s="344" t="s">
        <v>1063</v>
      </c>
      <c r="F949" s="527" t="s">
        <v>1070</v>
      </c>
      <c r="G949" s="522">
        <v>0</v>
      </c>
      <c r="H949" s="522">
        <v>9</v>
      </c>
      <c r="I949" s="522">
        <v>9</v>
      </c>
      <c r="J949" s="522">
        <v>18</v>
      </c>
      <c r="K949" s="381">
        <f>I949/J949-1</f>
        <v>-0.5</v>
      </c>
      <c r="L949" s="381"/>
      <c r="M949" s="381"/>
      <c r="N949" s="530"/>
    </row>
    <row r="950" ht="14.25" spans="1:14">
      <c r="A950" s="520">
        <v>946</v>
      </c>
      <c r="B950" s="523">
        <v>21307</v>
      </c>
      <c r="C950" s="344"/>
      <c r="D950" s="344" t="s">
        <v>990</v>
      </c>
      <c r="E950" s="344"/>
      <c r="F950" s="526" t="s">
        <v>1071</v>
      </c>
      <c r="G950" s="522">
        <v>0</v>
      </c>
      <c r="H950" s="522">
        <v>0</v>
      </c>
      <c r="I950" s="522">
        <f>SUM(I951:I956)</f>
        <v>0</v>
      </c>
      <c r="J950" s="522">
        <v>0</v>
      </c>
      <c r="K950" s="381"/>
      <c r="L950" s="381"/>
      <c r="M950" s="381"/>
      <c r="N950" s="530"/>
    </row>
    <row r="951" ht="14.25" spans="1:14">
      <c r="A951" s="520">
        <v>947</v>
      </c>
      <c r="B951" s="523">
        <v>2130701</v>
      </c>
      <c r="C951" s="344"/>
      <c r="D951" s="344"/>
      <c r="E951" s="344" t="s">
        <v>1072</v>
      </c>
      <c r="F951" s="527" t="s">
        <v>1073</v>
      </c>
      <c r="G951" s="522">
        <v>0</v>
      </c>
      <c r="H951" s="522">
        <v>0</v>
      </c>
      <c r="I951" s="522">
        <v>0</v>
      </c>
      <c r="J951" s="522">
        <v>0</v>
      </c>
      <c r="K951" s="381"/>
      <c r="L951" s="381"/>
      <c r="M951" s="381"/>
      <c r="N951" s="530"/>
    </row>
    <row r="952" ht="24" spans="1:14">
      <c r="A952" s="520">
        <v>948</v>
      </c>
      <c r="B952" s="523">
        <v>2130704</v>
      </c>
      <c r="C952" s="344"/>
      <c r="D952" s="344"/>
      <c r="E952" s="344" t="s">
        <v>1072</v>
      </c>
      <c r="F952" s="527" t="s">
        <v>1074</v>
      </c>
      <c r="G952" s="522">
        <v>0</v>
      </c>
      <c r="H952" s="522">
        <v>0</v>
      </c>
      <c r="I952" s="522">
        <v>0</v>
      </c>
      <c r="J952" s="522">
        <v>0</v>
      </c>
      <c r="K952" s="381"/>
      <c r="L952" s="381"/>
      <c r="M952" s="381"/>
      <c r="N952" s="530"/>
    </row>
    <row r="953" ht="24" spans="1:14">
      <c r="A953" s="520">
        <v>949</v>
      </c>
      <c r="B953" s="523">
        <v>2130705</v>
      </c>
      <c r="C953" s="344"/>
      <c r="D953" s="344"/>
      <c r="E953" s="344" t="s">
        <v>1072</v>
      </c>
      <c r="F953" s="527" t="s">
        <v>1075</v>
      </c>
      <c r="G953" s="522">
        <v>0</v>
      </c>
      <c r="H953" s="522">
        <v>0</v>
      </c>
      <c r="I953" s="522">
        <v>0</v>
      </c>
      <c r="J953" s="522">
        <v>0</v>
      </c>
      <c r="K953" s="381"/>
      <c r="L953" s="381"/>
      <c r="M953" s="381"/>
      <c r="N953" s="530"/>
    </row>
    <row r="954" ht="14.25" spans="1:14">
      <c r="A954" s="520">
        <v>950</v>
      </c>
      <c r="B954" s="523">
        <v>2130706</v>
      </c>
      <c r="C954" s="344"/>
      <c r="D954" s="344"/>
      <c r="E954" s="344" t="s">
        <v>1072</v>
      </c>
      <c r="F954" s="527" t="s">
        <v>1076</v>
      </c>
      <c r="G954" s="522">
        <v>0</v>
      </c>
      <c r="H954" s="522">
        <v>0</v>
      </c>
      <c r="I954" s="522">
        <v>0</v>
      </c>
      <c r="J954" s="522">
        <v>0</v>
      </c>
      <c r="K954" s="381"/>
      <c r="L954" s="381"/>
      <c r="M954" s="381"/>
      <c r="N954" s="530"/>
    </row>
    <row r="955" ht="24" spans="1:14">
      <c r="A955" s="520">
        <v>951</v>
      </c>
      <c r="B955" s="523">
        <v>2130707</v>
      </c>
      <c r="C955" s="344"/>
      <c r="D955" s="344"/>
      <c r="E955" s="344" t="s">
        <v>1072</v>
      </c>
      <c r="F955" s="527" t="s">
        <v>1077</v>
      </c>
      <c r="G955" s="522">
        <v>0</v>
      </c>
      <c r="H955" s="522">
        <v>0</v>
      </c>
      <c r="I955" s="522">
        <v>0</v>
      </c>
      <c r="J955" s="522">
        <v>0</v>
      </c>
      <c r="K955" s="381"/>
      <c r="L955" s="381"/>
      <c r="M955" s="381"/>
      <c r="N955" s="530"/>
    </row>
    <row r="956" ht="14.25" spans="1:14">
      <c r="A956" s="520">
        <v>952</v>
      </c>
      <c r="B956" s="523">
        <v>2130799</v>
      </c>
      <c r="C956" s="344"/>
      <c r="D956" s="344"/>
      <c r="E956" s="344" t="s">
        <v>1072</v>
      </c>
      <c r="F956" s="527" t="s">
        <v>1078</v>
      </c>
      <c r="G956" s="522">
        <v>0</v>
      </c>
      <c r="H956" s="522">
        <v>0</v>
      </c>
      <c r="I956" s="522">
        <v>0</v>
      </c>
      <c r="J956" s="522">
        <v>0</v>
      </c>
      <c r="K956" s="381"/>
      <c r="L956" s="381"/>
      <c r="M956" s="381"/>
      <c r="N956" s="530"/>
    </row>
    <row r="957" ht="14.25" spans="1:14">
      <c r="A957" s="520">
        <v>953</v>
      </c>
      <c r="B957" s="523">
        <v>21308</v>
      </c>
      <c r="C957" s="344"/>
      <c r="D957" s="344" t="s">
        <v>990</v>
      </c>
      <c r="E957" s="344"/>
      <c r="F957" s="526" t="s">
        <v>1079</v>
      </c>
      <c r="G957" s="522">
        <v>90</v>
      </c>
      <c r="H957" s="522">
        <v>90</v>
      </c>
      <c r="I957" s="522">
        <f>SUM(I958:I963)</f>
        <v>90</v>
      </c>
      <c r="J957" s="522">
        <v>689</v>
      </c>
      <c r="K957" s="381">
        <f>I957/J957-1</f>
        <v>-0.869375907111756</v>
      </c>
      <c r="L957" s="381">
        <f>I957/G957</f>
        <v>1</v>
      </c>
      <c r="M957" s="381">
        <f>I957/G957-1</f>
        <v>0</v>
      </c>
      <c r="N957" s="530"/>
    </row>
    <row r="958" ht="14.25" spans="1:14">
      <c r="A958" s="520">
        <v>954</v>
      </c>
      <c r="B958" s="523">
        <v>2130801</v>
      </c>
      <c r="C958" s="344"/>
      <c r="D958" s="344"/>
      <c r="E958" s="344" t="s">
        <v>1080</v>
      </c>
      <c r="F958" s="527" t="s">
        <v>1081</v>
      </c>
      <c r="G958" s="522">
        <v>0</v>
      </c>
      <c r="H958" s="522">
        <v>0</v>
      </c>
      <c r="I958" s="522">
        <v>0</v>
      </c>
      <c r="J958" s="522">
        <v>0</v>
      </c>
      <c r="K958" s="381"/>
      <c r="L958" s="381"/>
      <c r="M958" s="381"/>
      <c r="N958" s="530"/>
    </row>
    <row r="959" ht="14.25" spans="1:14">
      <c r="A959" s="520">
        <v>955</v>
      </c>
      <c r="B959" s="523">
        <v>2130802</v>
      </c>
      <c r="C959" s="344"/>
      <c r="D959" s="344"/>
      <c r="E959" s="344" t="s">
        <v>1080</v>
      </c>
      <c r="F959" s="527" t="s">
        <v>1082</v>
      </c>
      <c r="G959" s="522">
        <v>0</v>
      </c>
      <c r="H959" s="522">
        <v>0</v>
      </c>
      <c r="I959" s="522">
        <v>0</v>
      </c>
      <c r="J959" s="522">
        <v>0</v>
      </c>
      <c r="K959" s="381"/>
      <c r="L959" s="381"/>
      <c r="M959" s="381"/>
      <c r="N959" s="530"/>
    </row>
    <row r="960" ht="14.25" spans="1:14">
      <c r="A960" s="520">
        <v>956</v>
      </c>
      <c r="B960" s="523">
        <v>2130803</v>
      </c>
      <c r="C960" s="344"/>
      <c r="D960" s="344"/>
      <c r="E960" s="344" t="s">
        <v>1080</v>
      </c>
      <c r="F960" s="527" t="s">
        <v>1083</v>
      </c>
      <c r="G960" s="522">
        <v>0</v>
      </c>
      <c r="H960" s="522">
        <v>0</v>
      </c>
      <c r="I960" s="522">
        <v>0</v>
      </c>
      <c r="J960" s="522">
        <v>0</v>
      </c>
      <c r="K960" s="381"/>
      <c r="L960" s="381"/>
      <c r="M960" s="381"/>
      <c r="N960" s="530"/>
    </row>
    <row r="961" ht="14.25" spans="1:14">
      <c r="A961" s="520">
        <v>957</v>
      </c>
      <c r="B961" s="523">
        <v>2130804</v>
      </c>
      <c r="C961" s="344"/>
      <c r="D961" s="344"/>
      <c r="E961" s="344" t="s">
        <v>1080</v>
      </c>
      <c r="F961" s="527" t="s">
        <v>1084</v>
      </c>
      <c r="G961" s="522">
        <v>90</v>
      </c>
      <c r="H961" s="522">
        <v>90</v>
      </c>
      <c r="I961" s="522">
        <v>90</v>
      </c>
      <c r="J961" s="522">
        <v>689</v>
      </c>
      <c r="K961" s="381">
        <f>I961/J961-1</f>
        <v>-0.869375907111756</v>
      </c>
      <c r="L961" s="381">
        <f>I961/G961</f>
        <v>1</v>
      </c>
      <c r="M961" s="381">
        <f>I961/G961-1</f>
        <v>0</v>
      </c>
      <c r="N961" s="530"/>
    </row>
    <row r="962" ht="14.25" spans="1:14">
      <c r="A962" s="520">
        <v>958</v>
      </c>
      <c r="B962" s="523">
        <v>2130805</v>
      </c>
      <c r="C962" s="344"/>
      <c r="D962" s="344"/>
      <c r="E962" s="344" t="s">
        <v>1080</v>
      </c>
      <c r="F962" s="527" t="s">
        <v>1085</v>
      </c>
      <c r="G962" s="522">
        <v>0</v>
      </c>
      <c r="H962" s="522">
        <v>0</v>
      </c>
      <c r="I962" s="522">
        <v>0</v>
      </c>
      <c r="J962" s="522">
        <v>0</v>
      </c>
      <c r="K962" s="381"/>
      <c r="L962" s="381"/>
      <c r="M962" s="381"/>
      <c r="N962" s="530"/>
    </row>
    <row r="963" ht="14.25" spans="1:14">
      <c r="A963" s="520">
        <v>959</v>
      </c>
      <c r="B963" s="523">
        <v>2130899</v>
      </c>
      <c r="C963" s="344"/>
      <c r="D963" s="344"/>
      <c r="E963" s="344" t="s">
        <v>1080</v>
      </c>
      <c r="F963" s="527" t="s">
        <v>1086</v>
      </c>
      <c r="G963" s="522">
        <v>0</v>
      </c>
      <c r="H963" s="522">
        <v>0</v>
      </c>
      <c r="I963" s="522">
        <v>0</v>
      </c>
      <c r="J963" s="522">
        <v>0</v>
      </c>
      <c r="K963" s="381"/>
      <c r="L963" s="381"/>
      <c r="M963" s="381"/>
      <c r="N963" s="530"/>
    </row>
    <row r="964" ht="14.25" spans="1:14">
      <c r="A964" s="520">
        <v>960</v>
      </c>
      <c r="B964" s="523">
        <v>21309</v>
      </c>
      <c r="C964" s="344"/>
      <c r="D964" s="344" t="s">
        <v>990</v>
      </c>
      <c r="E964" s="344"/>
      <c r="F964" s="526" t="s">
        <v>1087</v>
      </c>
      <c r="G964" s="522">
        <v>0</v>
      </c>
      <c r="H964" s="522">
        <v>0</v>
      </c>
      <c r="I964" s="522">
        <f>SUM(I965:I966)</f>
        <v>0</v>
      </c>
      <c r="J964" s="522">
        <v>0</v>
      </c>
      <c r="K964" s="381"/>
      <c r="L964" s="381"/>
      <c r="M964" s="381"/>
      <c r="N964" s="530"/>
    </row>
    <row r="965" ht="14.25" spans="1:14">
      <c r="A965" s="520">
        <v>961</v>
      </c>
      <c r="B965" s="523">
        <v>2130901</v>
      </c>
      <c r="C965" s="344"/>
      <c r="D965" s="344"/>
      <c r="E965" s="344" t="s">
        <v>1088</v>
      </c>
      <c r="F965" s="527" t="s">
        <v>1089</v>
      </c>
      <c r="G965" s="522">
        <v>0</v>
      </c>
      <c r="H965" s="522">
        <v>0</v>
      </c>
      <c r="I965" s="522">
        <v>0</v>
      </c>
      <c r="J965" s="522">
        <v>0</v>
      </c>
      <c r="K965" s="381"/>
      <c r="L965" s="381"/>
      <c r="M965" s="381"/>
      <c r="N965" s="530"/>
    </row>
    <row r="966" ht="14.25" spans="1:14">
      <c r="A966" s="520">
        <v>962</v>
      </c>
      <c r="B966" s="523">
        <v>2130999</v>
      </c>
      <c r="C966" s="344"/>
      <c r="D966" s="344"/>
      <c r="E966" s="344" t="s">
        <v>1088</v>
      </c>
      <c r="F966" s="527" t="s">
        <v>1090</v>
      </c>
      <c r="G966" s="522">
        <v>0</v>
      </c>
      <c r="H966" s="522">
        <v>0</v>
      </c>
      <c r="I966" s="522">
        <v>0</v>
      </c>
      <c r="J966" s="522">
        <v>0</v>
      </c>
      <c r="K966" s="381"/>
      <c r="L966" s="381"/>
      <c r="M966" s="381"/>
      <c r="N966" s="530"/>
    </row>
    <row r="967" ht="36" spans="1:14">
      <c r="A967" s="520">
        <v>963</v>
      </c>
      <c r="B967" s="523">
        <v>21399</v>
      </c>
      <c r="C967" s="344"/>
      <c r="D967" s="344" t="s">
        <v>990</v>
      </c>
      <c r="E967" s="344"/>
      <c r="F967" s="526" t="s">
        <v>1091</v>
      </c>
      <c r="G967" s="522">
        <v>19513.9866</v>
      </c>
      <c r="H967" s="522">
        <v>2526.09505</v>
      </c>
      <c r="I967" s="522">
        <f>I968+I969</f>
        <v>1707</v>
      </c>
      <c r="J967" s="522">
        <v>32869</v>
      </c>
      <c r="K967" s="381">
        <f t="shared" ref="K967" si="247">I967/J967-1</f>
        <v>-0.948066567282242</v>
      </c>
      <c r="L967" s="381">
        <f t="shared" ref="L967" si="248">I967/G967</f>
        <v>0.087475718569982</v>
      </c>
      <c r="M967" s="381">
        <f t="shared" ref="M967" si="249">I967/G967-1</f>
        <v>-0.912524281430018</v>
      </c>
      <c r="N967" s="533" t="s">
        <v>1092</v>
      </c>
    </row>
    <row r="968" ht="24" spans="1:14">
      <c r="A968" s="520">
        <v>964</v>
      </c>
      <c r="B968" s="523">
        <v>2139901</v>
      </c>
      <c r="C968" s="344"/>
      <c r="D968" s="344"/>
      <c r="E968" s="344" t="s">
        <v>1093</v>
      </c>
      <c r="F968" s="527" t="s">
        <v>1094</v>
      </c>
      <c r="G968" s="522">
        <v>0</v>
      </c>
      <c r="H968" s="522">
        <v>0</v>
      </c>
      <c r="I968" s="522">
        <v>0</v>
      </c>
      <c r="J968" s="522">
        <v>0</v>
      </c>
      <c r="K968" s="381"/>
      <c r="L968" s="381"/>
      <c r="M968" s="381"/>
      <c r="N968" s="530"/>
    </row>
    <row r="969" ht="14.25" spans="1:14">
      <c r="A969" s="520">
        <v>965</v>
      </c>
      <c r="B969" s="523">
        <v>2139999</v>
      </c>
      <c r="C969" s="344"/>
      <c r="D969" s="344"/>
      <c r="E969" s="344" t="s">
        <v>1093</v>
      </c>
      <c r="F969" s="527" t="s">
        <v>1095</v>
      </c>
      <c r="G969" s="522">
        <v>19513.9866</v>
      </c>
      <c r="H969" s="522">
        <v>2526.09505</v>
      </c>
      <c r="I969" s="522">
        <v>1707</v>
      </c>
      <c r="J969" s="522">
        <v>32869</v>
      </c>
      <c r="K969" s="381">
        <f>I969/J969-1</f>
        <v>-0.948066567282242</v>
      </c>
      <c r="L969" s="381">
        <f>I969/G969</f>
        <v>0.087475718569982</v>
      </c>
      <c r="M969" s="381">
        <f>I969/G969-1</f>
        <v>-0.912524281430018</v>
      </c>
      <c r="N969" s="530"/>
    </row>
    <row r="970" ht="28.5" customHeight="1" spans="1:14">
      <c r="A970" s="520">
        <v>966</v>
      </c>
      <c r="B970" s="523">
        <v>214</v>
      </c>
      <c r="C970" s="344"/>
      <c r="D970" s="344"/>
      <c r="E970" s="344"/>
      <c r="F970" s="524" t="s">
        <v>1096</v>
      </c>
      <c r="G970" s="525">
        <v>1754057.6518</v>
      </c>
      <c r="H970" s="525">
        <v>1632991.383724</v>
      </c>
      <c r="I970" s="525">
        <f>SUM(I971,I994,I1004,I1014,I1019,I1026,I1031)</f>
        <v>1530916</v>
      </c>
      <c r="J970" s="525">
        <f>SUM(J971,J994,J1004,J1014,J1019,J1026,J1031)</f>
        <v>1219971</v>
      </c>
      <c r="K970" s="531">
        <f>I970/J970-1</f>
        <v>0.254879009419076</v>
      </c>
      <c r="L970" s="531">
        <f>I970/G970</f>
        <v>0.872785451737567</v>
      </c>
      <c r="M970" s="531">
        <f>I970/G970-1</f>
        <v>-0.127214548262433</v>
      </c>
      <c r="N970" s="532"/>
    </row>
    <row r="971" ht="14.25" spans="1:14">
      <c r="A971" s="520">
        <v>967</v>
      </c>
      <c r="B971" s="523">
        <v>21401</v>
      </c>
      <c r="C971" s="344"/>
      <c r="D971" s="344" t="s">
        <v>1097</v>
      </c>
      <c r="E971" s="344"/>
      <c r="F971" s="526" t="s">
        <v>1098</v>
      </c>
      <c r="G971" s="522">
        <v>1314081.4018</v>
      </c>
      <c r="H971" s="522">
        <v>1195612.259939</v>
      </c>
      <c r="I971" s="522">
        <f>SUM(I972:I993)</f>
        <v>1094760</v>
      </c>
      <c r="J971" s="522">
        <v>497940</v>
      </c>
      <c r="K971" s="381">
        <f>I971/J971-1</f>
        <v>1.19857814194481</v>
      </c>
      <c r="L971" s="381">
        <f>I971/G971</f>
        <v>0.833099074760834</v>
      </c>
      <c r="M971" s="381">
        <f>I971/G971-1</f>
        <v>-0.166900925239166</v>
      </c>
      <c r="N971" s="530"/>
    </row>
    <row r="972" ht="14.25" spans="1:14">
      <c r="A972" s="520">
        <v>968</v>
      </c>
      <c r="B972" s="523">
        <v>2140101</v>
      </c>
      <c r="C972" s="344"/>
      <c r="D972" s="344"/>
      <c r="E972" s="344" t="s">
        <v>1099</v>
      </c>
      <c r="F972" s="527" t="s">
        <v>167</v>
      </c>
      <c r="G972" s="522">
        <v>50902.32</v>
      </c>
      <c r="H972" s="522">
        <v>46204</v>
      </c>
      <c r="I972" s="522">
        <v>46204</v>
      </c>
      <c r="J972" s="522">
        <v>48101</v>
      </c>
      <c r="K972" s="381">
        <f>I972/J972-1</f>
        <v>-0.0394378495249579</v>
      </c>
      <c r="L972" s="381">
        <f>I972/G972</f>
        <v>0.907699295434864</v>
      </c>
      <c r="M972" s="381">
        <f>I972/G972-1</f>
        <v>-0.0923007045651357</v>
      </c>
      <c r="N972" s="530"/>
    </row>
    <row r="973" ht="14.25" spans="1:14">
      <c r="A973" s="520">
        <v>969</v>
      </c>
      <c r="B973" s="523">
        <v>2140102</v>
      </c>
      <c r="C973" s="344"/>
      <c r="D973" s="344"/>
      <c r="E973" s="344" t="s">
        <v>1099</v>
      </c>
      <c r="F973" s="527" t="s">
        <v>168</v>
      </c>
      <c r="G973" s="522">
        <v>425</v>
      </c>
      <c r="H973" s="522">
        <v>431</v>
      </c>
      <c r="I973" s="522">
        <v>231</v>
      </c>
      <c r="J973" s="522">
        <v>0</v>
      </c>
      <c r="K973" s="381"/>
      <c r="L973" s="381">
        <f>I973/G973</f>
        <v>0.543529411764706</v>
      </c>
      <c r="M973" s="381">
        <f>I973/G973-1</f>
        <v>-0.456470588235294</v>
      </c>
      <c r="N973" s="530"/>
    </row>
    <row r="974" ht="14.25" spans="1:14">
      <c r="A974" s="520">
        <v>970</v>
      </c>
      <c r="B974" s="523">
        <v>2140103</v>
      </c>
      <c r="C974" s="344"/>
      <c r="D974" s="344"/>
      <c r="E974" s="344" t="s">
        <v>1099</v>
      </c>
      <c r="F974" s="527" t="s">
        <v>169</v>
      </c>
      <c r="G974" s="522">
        <v>0</v>
      </c>
      <c r="H974" s="522">
        <v>0</v>
      </c>
      <c r="I974" s="522">
        <v>0</v>
      </c>
      <c r="J974" s="522">
        <v>0</v>
      </c>
      <c r="K974" s="381"/>
      <c r="L974" s="381"/>
      <c r="M974" s="381"/>
      <c r="N974" s="530"/>
    </row>
    <row r="975" spans="1:14">
      <c r="A975" s="520">
        <v>971</v>
      </c>
      <c r="B975" s="523">
        <v>2140104</v>
      </c>
      <c r="C975" s="344"/>
      <c r="D975" s="344"/>
      <c r="E975" s="344" t="s">
        <v>1099</v>
      </c>
      <c r="F975" s="527" t="s">
        <v>1100</v>
      </c>
      <c r="G975" s="522">
        <v>747897.53</v>
      </c>
      <c r="H975" s="522">
        <v>596717.713872</v>
      </c>
      <c r="I975" s="522">
        <v>518009</v>
      </c>
      <c r="J975" s="522">
        <v>5743</v>
      </c>
      <c r="K975" s="381">
        <f t="shared" ref="K975:K978" si="250">I975/J975-1</f>
        <v>89.1983283997911</v>
      </c>
      <c r="L975" s="381">
        <f t="shared" ref="L975:L978" si="251">I975/G975</f>
        <v>0.692620284492717</v>
      </c>
      <c r="M975" s="381">
        <f t="shared" ref="M975:M978" si="252">I975/G975-1</f>
        <v>-0.307379715507283</v>
      </c>
      <c r="N975" s="533"/>
    </row>
    <row r="976" ht="14.25" spans="1:14">
      <c r="A976" s="520">
        <v>972</v>
      </c>
      <c r="B976" s="523">
        <v>2140106</v>
      </c>
      <c r="C976" s="344"/>
      <c r="D976" s="344"/>
      <c r="E976" s="344" t="s">
        <v>1099</v>
      </c>
      <c r="F976" s="527" t="s">
        <v>1101</v>
      </c>
      <c r="G976" s="522">
        <v>184887.61</v>
      </c>
      <c r="H976" s="522">
        <v>190540.32134</v>
      </c>
      <c r="I976" s="522">
        <v>189128</v>
      </c>
      <c r="J976" s="522">
        <v>259160</v>
      </c>
      <c r="K976" s="381">
        <f t="shared" si="250"/>
        <v>-0.270226886865257</v>
      </c>
      <c r="L976" s="381">
        <f t="shared" si="251"/>
        <v>1.02293496032536</v>
      </c>
      <c r="M976" s="381">
        <f t="shared" si="252"/>
        <v>0.0229349603253566</v>
      </c>
      <c r="N976" s="530"/>
    </row>
    <row r="977" ht="14.25" spans="1:14">
      <c r="A977" s="520">
        <v>973</v>
      </c>
      <c r="B977" s="523">
        <v>2140109</v>
      </c>
      <c r="C977" s="344"/>
      <c r="D977" s="344"/>
      <c r="E977" s="344" t="s">
        <v>1099</v>
      </c>
      <c r="F977" s="527" t="s">
        <v>1102</v>
      </c>
      <c r="G977" s="522">
        <v>11680.71</v>
      </c>
      <c r="H977" s="522">
        <v>9718.9</v>
      </c>
      <c r="I977" s="522">
        <v>7386</v>
      </c>
      <c r="J977" s="522">
        <v>18642</v>
      </c>
      <c r="K977" s="381">
        <f t="shared" si="250"/>
        <v>-0.603797875764403</v>
      </c>
      <c r="L977" s="381">
        <f t="shared" si="251"/>
        <v>0.632324576160182</v>
      </c>
      <c r="M977" s="381">
        <f t="shared" si="252"/>
        <v>-0.367675423839818</v>
      </c>
      <c r="N977" s="530"/>
    </row>
    <row r="978" ht="14.25" spans="1:14">
      <c r="A978" s="520">
        <v>974</v>
      </c>
      <c r="B978" s="523">
        <v>2140110</v>
      </c>
      <c r="C978" s="344"/>
      <c r="D978" s="344"/>
      <c r="E978" s="344" t="s">
        <v>1099</v>
      </c>
      <c r="F978" s="527" t="s">
        <v>1103</v>
      </c>
      <c r="G978" s="522">
        <v>2762.24</v>
      </c>
      <c r="H978" s="522">
        <v>4217.02704</v>
      </c>
      <c r="I978" s="522">
        <v>3446</v>
      </c>
      <c r="J978" s="522">
        <v>2894</v>
      </c>
      <c r="K978" s="381">
        <f t="shared" si="250"/>
        <v>0.190739460953697</v>
      </c>
      <c r="L978" s="381">
        <f t="shared" si="251"/>
        <v>1.24753822984245</v>
      </c>
      <c r="M978" s="381">
        <f t="shared" si="252"/>
        <v>0.247538229842447</v>
      </c>
      <c r="N978" s="530"/>
    </row>
    <row r="979" ht="14.25" spans="1:14">
      <c r="A979" s="520">
        <v>975</v>
      </c>
      <c r="B979" s="523">
        <v>2140111</v>
      </c>
      <c r="C979" s="344"/>
      <c r="D979" s="344"/>
      <c r="E979" s="344" t="s">
        <v>1099</v>
      </c>
      <c r="F979" s="527" t="s">
        <v>1104</v>
      </c>
      <c r="G979" s="522">
        <v>0</v>
      </c>
      <c r="H979" s="522">
        <v>0</v>
      </c>
      <c r="I979" s="522">
        <v>0</v>
      </c>
      <c r="J979" s="522">
        <v>0</v>
      </c>
      <c r="K979" s="381"/>
      <c r="L979" s="381"/>
      <c r="M979" s="381"/>
      <c r="N979" s="530"/>
    </row>
    <row r="980" ht="14.25" spans="1:14">
      <c r="A980" s="520">
        <v>976</v>
      </c>
      <c r="B980" s="523">
        <v>2140112</v>
      </c>
      <c r="C980" s="344"/>
      <c r="D980" s="344"/>
      <c r="E980" s="344" t="s">
        <v>1099</v>
      </c>
      <c r="F980" s="527" t="s">
        <v>1105</v>
      </c>
      <c r="G980" s="522">
        <v>131328.18</v>
      </c>
      <c r="H980" s="522">
        <v>98715.445</v>
      </c>
      <c r="I980" s="522">
        <v>86554</v>
      </c>
      <c r="J980" s="522">
        <v>61935</v>
      </c>
      <c r="K980" s="381">
        <f>I980/J980-1</f>
        <v>0.397497376281585</v>
      </c>
      <c r="L980" s="381">
        <f>I980/G980</f>
        <v>0.659066469968593</v>
      </c>
      <c r="M980" s="381">
        <f>I980/G980-1</f>
        <v>-0.340933530031407</v>
      </c>
      <c r="N980" s="530"/>
    </row>
    <row r="981" ht="24" spans="1:14">
      <c r="A981" s="520">
        <v>977</v>
      </c>
      <c r="B981" s="523">
        <v>2140114</v>
      </c>
      <c r="C981" s="344"/>
      <c r="D981" s="344"/>
      <c r="E981" s="344" t="s">
        <v>1099</v>
      </c>
      <c r="F981" s="527" t="s">
        <v>1106</v>
      </c>
      <c r="G981" s="522">
        <v>923</v>
      </c>
      <c r="H981" s="522">
        <v>4165</v>
      </c>
      <c r="I981" s="522">
        <v>4165</v>
      </c>
      <c r="J981" s="522">
        <v>4946</v>
      </c>
      <c r="K981" s="381">
        <f>I981/J981-1</f>
        <v>-0.1579053780833</v>
      </c>
      <c r="L981" s="381">
        <f>I981/G981</f>
        <v>4.5124593716143</v>
      </c>
      <c r="M981" s="381">
        <f>I981/G981-1</f>
        <v>3.5124593716143</v>
      </c>
      <c r="N981" s="530"/>
    </row>
    <row r="982" ht="14.25" spans="1:14">
      <c r="A982" s="520">
        <v>978</v>
      </c>
      <c r="B982" s="523">
        <v>2140122</v>
      </c>
      <c r="C982" s="344"/>
      <c r="D982" s="344"/>
      <c r="E982" s="344" t="s">
        <v>1099</v>
      </c>
      <c r="F982" s="527" t="s">
        <v>1107</v>
      </c>
      <c r="G982" s="522">
        <v>0</v>
      </c>
      <c r="H982" s="522">
        <v>0</v>
      </c>
      <c r="I982" s="522">
        <v>0</v>
      </c>
      <c r="J982" s="522">
        <v>0</v>
      </c>
      <c r="K982" s="381"/>
      <c r="L982" s="381"/>
      <c r="M982" s="381"/>
      <c r="N982" s="530"/>
    </row>
    <row r="983" ht="14.25" spans="1:14">
      <c r="A983" s="520">
        <v>979</v>
      </c>
      <c r="B983" s="523">
        <v>2140123</v>
      </c>
      <c r="C983" s="344"/>
      <c r="D983" s="344"/>
      <c r="E983" s="344" t="s">
        <v>1099</v>
      </c>
      <c r="F983" s="527" t="s">
        <v>1108</v>
      </c>
      <c r="G983" s="522">
        <v>0</v>
      </c>
      <c r="H983" s="522">
        <v>0</v>
      </c>
      <c r="I983" s="522">
        <v>0</v>
      </c>
      <c r="J983" s="522">
        <v>0</v>
      </c>
      <c r="K983" s="381"/>
      <c r="L983" s="381"/>
      <c r="M983" s="381"/>
      <c r="N983" s="530"/>
    </row>
    <row r="984" ht="14.25" spans="1:14">
      <c r="A984" s="520">
        <v>980</v>
      </c>
      <c r="B984" s="523">
        <v>2140127</v>
      </c>
      <c r="C984" s="344"/>
      <c r="D984" s="344"/>
      <c r="E984" s="344" t="s">
        <v>1099</v>
      </c>
      <c r="F984" s="527" t="s">
        <v>1109</v>
      </c>
      <c r="G984" s="522">
        <v>0</v>
      </c>
      <c r="H984" s="522">
        <v>0</v>
      </c>
      <c r="I984" s="522">
        <v>0</v>
      </c>
      <c r="J984" s="522">
        <v>0</v>
      </c>
      <c r="K984" s="381"/>
      <c r="L984" s="381"/>
      <c r="M984" s="381"/>
      <c r="N984" s="530"/>
    </row>
    <row r="985" ht="14.25" spans="1:14">
      <c r="A985" s="520">
        <v>981</v>
      </c>
      <c r="B985" s="523">
        <v>2140128</v>
      </c>
      <c r="C985" s="344"/>
      <c r="D985" s="344"/>
      <c r="E985" s="344" t="s">
        <v>1099</v>
      </c>
      <c r="F985" s="527" t="s">
        <v>1110</v>
      </c>
      <c r="G985" s="522">
        <v>0</v>
      </c>
      <c r="H985" s="522">
        <v>0</v>
      </c>
      <c r="I985" s="522">
        <v>0</v>
      </c>
      <c r="J985" s="522">
        <v>0</v>
      </c>
      <c r="K985" s="381"/>
      <c r="L985" s="381"/>
      <c r="M985" s="381"/>
      <c r="N985" s="530"/>
    </row>
    <row r="986" ht="14.25" spans="1:14">
      <c r="A986" s="520">
        <v>982</v>
      </c>
      <c r="B986" s="523">
        <v>2140129</v>
      </c>
      <c r="C986" s="344"/>
      <c r="D986" s="344"/>
      <c r="E986" s="344" t="s">
        <v>1099</v>
      </c>
      <c r="F986" s="527" t="s">
        <v>1111</v>
      </c>
      <c r="G986" s="522">
        <v>0</v>
      </c>
      <c r="H986" s="522">
        <v>0</v>
      </c>
      <c r="I986" s="522">
        <v>0</v>
      </c>
      <c r="J986" s="522">
        <v>0</v>
      </c>
      <c r="K986" s="381"/>
      <c r="L986" s="381"/>
      <c r="M986" s="381"/>
      <c r="N986" s="530"/>
    </row>
    <row r="987" ht="14.25" spans="1:14">
      <c r="A987" s="520">
        <v>983</v>
      </c>
      <c r="B987" s="523">
        <v>2140130</v>
      </c>
      <c r="C987" s="344"/>
      <c r="D987" s="344"/>
      <c r="E987" s="344" t="s">
        <v>1099</v>
      </c>
      <c r="F987" s="527" t="s">
        <v>1112</v>
      </c>
      <c r="G987" s="522">
        <v>0</v>
      </c>
      <c r="H987" s="522">
        <v>0</v>
      </c>
      <c r="I987" s="522">
        <v>0</v>
      </c>
      <c r="J987" s="522">
        <v>0</v>
      </c>
      <c r="K987" s="381"/>
      <c r="L987" s="381"/>
      <c r="M987" s="381"/>
      <c r="N987" s="530"/>
    </row>
    <row r="988" ht="14.25" spans="1:14">
      <c r="A988" s="520">
        <v>984</v>
      </c>
      <c r="B988" s="523">
        <v>2140131</v>
      </c>
      <c r="C988" s="344"/>
      <c r="D988" s="344"/>
      <c r="E988" s="344" t="s">
        <v>1099</v>
      </c>
      <c r="F988" s="527" t="s">
        <v>1113</v>
      </c>
      <c r="G988" s="522">
        <v>8759.838</v>
      </c>
      <c r="H988" s="522">
        <v>8821</v>
      </c>
      <c r="I988" s="522">
        <v>8821</v>
      </c>
      <c r="J988" s="522">
        <v>7898</v>
      </c>
      <c r="K988" s="381">
        <f t="shared" ref="K988" si="253">I988/J988-1</f>
        <v>0.116865029121296</v>
      </c>
      <c r="L988" s="381">
        <f t="shared" ref="L988" si="254">I988/G988</f>
        <v>1.00698209259121</v>
      </c>
      <c r="M988" s="381">
        <f t="shared" ref="M988" si="255">I988/G988-1</f>
        <v>0.00698209259121008</v>
      </c>
      <c r="N988" s="530"/>
    </row>
    <row r="989" ht="14.25" spans="1:14">
      <c r="A989" s="520">
        <v>985</v>
      </c>
      <c r="B989" s="523">
        <v>2140133</v>
      </c>
      <c r="C989" s="344"/>
      <c r="D989" s="344"/>
      <c r="E989" s="344" t="s">
        <v>1099</v>
      </c>
      <c r="F989" s="527" t="s">
        <v>1114</v>
      </c>
      <c r="G989" s="522">
        <v>0</v>
      </c>
      <c r="H989" s="522">
        <v>0</v>
      </c>
      <c r="I989" s="522">
        <v>0</v>
      </c>
      <c r="J989" s="522">
        <v>0</v>
      </c>
      <c r="K989" s="381"/>
      <c r="L989" s="381"/>
      <c r="M989" s="381"/>
      <c r="N989" s="530"/>
    </row>
    <row r="990" spans="1:14">
      <c r="A990" s="520">
        <v>986</v>
      </c>
      <c r="B990" s="523">
        <v>2140136</v>
      </c>
      <c r="C990" s="344"/>
      <c r="D990" s="344"/>
      <c r="E990" s="344" t="s">
        <v>1099</v>
      </c>
      <c r="F990" s="527" t="s">
        <v>1115</v>
      </c>
      <c r="G990" s="522">
        <v>9408.64</v>
      </c>
      <c r="H990" s="522">
        <v>53111</v>
      </c>
      <c r="I990" s="522">
        <v>53111</v>
      </c>
      <c r="J990" s="522">
        <v>4377</v>
      </c>
      <c r="K990" s="381">
        <f>I990/J990-1</f>
        <v>11.1341101210875</v>
      </c>
      <c r="L990" s="381">
        <f>I990/G990</f>
        <v>5.64491786273043</v>
      </c>
      <c r="M990" s="381">
        <f>I990/G990-1</f>
        <v>4.64491786273043</v>
      </c>
      <c r="N990" s="533"/>
    </row>
    <row r="991" spans="1:14">
      <c r="A991" s="520">
        <v>987</v>
      </c>
      <c r="B991" s="523">
        <v>2140138</v>
      </c>
      <c r="C991" s="344"/>
      <c r="D991" s="344"/>
      <c r="E991" s="344" t="s">
        <v>1099</v>
      </c>
      <c r="F991" s="527" t="s">
        <v>1116</v>
      </c>
      <c r="G991" s="522">
        <v>1623.3038</v>
      </c>
      <c r="H991" s="522">
        <v>33637.852687</v>
      </c>
      <c r="I991" s="522">
        <v>28373</v>
      </c>
      <c r="J991" s="522">
        <v>20262</v>
      </c>
      <c r="K991" s="381">
        <f>I991/J991-1</f>
        <v>0.400305991511203</v>
      </c>
      <c r="L991" s="381">
        <f>I991/G991</f>
        <v>17.4785520738632</v>
      </c>
      <c r="M991" s="381">
        <f>I991/G991-1</f>
        <v>16.4785520738632</v>
      </c>
      <c r="N991" s="533"/>
    </row>
    <row r="992" ht="24" spans="1:14">
      <c r="A992" s="520">
        <v>988</v>
      </c>
      <c r="B992" s="523">
        <v>2140139</v>
      </c>
      <c r="C992" s="344"/>
      <c r="D992" s="344"/>
      <c r="E992" s="344" t="s">
        <v>1099</v>
      </c>
      <c r="F992" s="527" t="s">
        <v>1117</v>
      </c>
      <c r="G992" s="522">
        <v>0</v>
      </c>
      <c r="H992" s="522">
        <v>0</v>
      </c>
      <c r="I992" s="522">
        <v>0</v>
      </c>
      <c r="J992" s="522">
        <v>0</v>
      </c>
      <c r="K992" s="381"/>
      <c r="L992" s="381"/>
      <c r="M992" s="381"/>
      <c r="N992" s="530"/>
    </row>
    <row r="993" ht="14.25" spans="1:14">
      <c r="A993" s="520">
        <v>989</v>
      </c>
      <c r="B993" s="523">
        <v>2140199</v>
      </c>
      <c r="C993" s="344"/>
      <c r="D993" s="344"/>
      <c r="E993" s="344" t="s">
        <v>1099</v>
      </c>
      <c r="F993" s="527" t="s">
        <v>1118</v>
      </c>
      <c r="G993" s="522">
        <v>163483.03</v>
      </c>
      <c r="H993" s="522">
        <v>149333</v>
      </c>
      <c r="I993" s="522">
        <v>149332</v>
      </c>
      <c r="J993" s="522">
        <v>63982</v>
      </c>
      <c r="K993" s="381">
        <f>I993/J993-1</f>
        <v>1.33396892876121</v>
      </c>
      <c r="L993" s="381">
        <f t="shared" ref="L993:L994" si="256">I993/G993</f>
        <v>0.913440373597186</v>
      </c>
      <c r="M993" s="381">
        <f t="shared" ref="M993:M994" si="257">I993/G993-1</f>
        <v>-0.0865596264028138</v>
      </c>
      <c r="N993" s="530"/>
    </row>
    <row r="994" ht="36" spans="1:14">
      <c r="A994" s="520">
        <v>990</v>
      </c>
      <c r="B994" s="523">
        <v>21402</v>
      </c>
      <c r="C994" s="344"/>
      <c r="D994" s="344" t="s">
        <v>1097</v>
      </c>
      <c r="E994" s="344"/>
      <c r="F994" s="526" t="s">
        <v>1119</v>
      </c>
      <c r="G994" s="522">
        <v>111000</v>
      </c>
      <c r="H994" s="522">
        <v>195000</v>
      </c>
      <c r="I994" s="522">
        <f>SUM(I995:I1003)</f>
        <v>195000</v>
      </c>
      <c r="J994" s="522">
        <v>277</v>
      </c>
      <c r="K994" s="381">
        <f>I994/J994-1</f>
        <v>702.971119133574</v>
      </c>
      <c r="L994" s="381">
        <f t="shared" si="256"/>
        <v>1.75675675675676</v>
      </c>
      <c r="M994" s="381">
        <f t="shared" si="257"/>
        <v>0.756756756756757</v>
      </c>
      <c r="N994" s="533" t="s">
        <v>1120</v>
      </c>
    </row>
    <row r="995" ht="14.25" spans="1:14">
      <c r="A995" s="520">
        <v>991</v>
      </c>
      <c r="B995" s="523">
        <v>2140201</v>
      </c>
      <c r="C995" s="344"/>
      <c r="D995" s="344"/>
      <c r="E995" s="344" t="s">
        <v>1121</v>
      </c>
      <c r="F995" s="527" t="s">
        <v>167</v>
      </c>
      <c r="G995" s="522">
        <v>0</v>
      </c>
      <c r="H995" s="522">
        <v>0</v>
      </c>
      <c r="I995" s="522">
        <v>0</v>
      </c>
      <c r="J995" s="522">
        <v>0</v>
      </c>
      <c r="K995" s="381"/>
      <c r="L995" s="381"/>
      <c r="M995" s="381"/>
      <c r="N995" s="530"/>
    </row>
    <row r="996" ht="14.25" spans="1:14">
      <c r="A996" s="520">
        <v>992</v>
      </c>
      <c r="B996" s="523">
        <v>2140202</v>
      </c>
      <c r="C996" s="344"/>
      <c r="D996" s="344"/>
      <c r="E996" s="344" t="s">
        <v>1121</v>
      </c>
      <c r="F996" s="527" t="s">
        <v>168</v>
      </c>
      <c r="G996" s="522">
        <v>0</v>
      </c>
      <c r="H996" s="522">
        <v>0</v>
      </c>
      <c r="I996" s="522">
        <v>0</v>
      </c>
      <c r="J996" s="522">
        <v>0</v>
      </c>
      <c r="K996" s="381"/>
      <c r="L996" s="381"/>
      <c r="M996" s="381"/>
      <c r="N996" s="530"/>
    </row>
    <row r="997" ht="14.25" spans="1:14">
      <c r="A997" s="520">
        <v>993</v>
      </c>
      <c r="B997" s="523">
        <v>2140203</v>
      </c>
      <c r="C997" s="344"/>
      <c r="D997" s="344"/>
      <c r="E997" s="344" t="s">
        <v>1121</v>
      </c>
      <c r="F997" s="527" t="s">
        <v>169</v>
      </c>
      <c r="G997" s="522">
        <v>0</v>
      </c>
      <c r="H997" s="522">
        <v>0</v>
      </c>
      <c r="I997" s="522">
        <v>0</v>
      </c>
      <c r="J997" s="522">
        <v>0</v>
      </c>
      <c r="K997" s="381"/>
      <c r="L997" s="381"/>
      <c r="M997" s="381"/>
      <c r="N997" s="530"/>
    </row>
    <row r="998" ht="14.25" spans="1:14">
      <c r="A998" s="520">
        <v>994</v>
      </c>
      <c r="B998" s="523">
        <v>2140204</v>
      </c>
      <c r="C998" s="344"/>
      <c r="D998" s="344"/>
      <c r="E998" s="344" t="s">
        <v>1121</v>
      </c>
      <c r="F998" s="527" t="s">
        <v>1122</v>
      </c>
      <c r="G998" s="522">
        <v>111000</v>
      </c>
      <c r="H998" s="522">
        <v>195000</v>
      </c>
      <c r="I998" s="522">
        <v>195000</v>
      </c>
      <c r="J998" s="522">
        <v>0</v>
      </c>
      <c r="K998" s="381"/>
      <c r="L998" s="381">
        <f>I998/G998</f>
        <v>1.75675675675676</v>
      </c>
      <c r="M998" s="381">
        <f>I998/G998-1</f>
        <v>0.756756756756757</v>
      </c>
      <c r="N998" s="530"/>
    </row>
    <row r="999" ht="14.25" spans="1:14">
      <c r="A999" s="520">
        <v>995</v>
      </c>
      <c r="B999" s="523">
        <v>2140205</v>
      </c>
      <c r="C999" s="344"/>
      <c r="D999" s="344"/>
      <c r="E999" s="344" t="s">
        <v>1121</v>
      </c>
      <c r="F999" s="527" t="s">
        <v>1123</v>
      </c>
      <c r="G999" s="522">
        <v>0</v>
      </c>
      <c r="H999" s="522">
        <v>0</v>
      </c>
      <c r="I999" s="522">
        <v>0</v>
      </c>
      <c r="J999" s="522">
        <v>0</v>
      </c>
      <c r="K999" s="381"/>
      <c r="L999" s="381"/>
      <c r="M999" s="381"/>
      <c r="N999" s="530"/>
    </row>
    <row r="1000" ht="14.25" spans="1:14">
      <c r="A1000" s="520">
        <v>996</v>
      </c>
      <c r="B1000" s="523">
        <v>2140206</v>
      </c>
      <c r="C1000" s="344"/>
      <c r="D1000" s="344"/>
      <c r="E1000" s="344" t="s">
        <v>1121</v>
      </c>
      <c r="F1000" s="527" t="s">
        <v>1124</v>
      </c>
      <c r="G1000" s="522">
        <v>0</v>
      </c>
      <c r="H1000" s="522">
        <v>0</v>
      </c>
      <c r="I1000" s="522">
        <v>0</v>
      </c>
      <c r="J1000" s="522">
        <v>0</v>
      </c>
      <c r="K1000" s="381"/>
      <c r="L1000" s="381"/>
      <c r="M1000" s="381"/>
      <c r="N1000" s="530"/>
    </row>
    <row r="1001" ht="14.25" spans="1:14">
      <c r="A1001" s="520">
        <v>997</v>
      </c>
      <c r="B1001" s="523">
        <v>2140207</v>
      </c>
      <c r="C1001" s="344"/>
      <c r="D1001" s="344"/>
      <c r="E1001" s="344" t="s">
        <v>1121</v>
      </c>
      <c r="F1001" s="527" t="s">
        <v>1125</v>
      </c>
      <c r="G1001" s="522">
        <v>0</v>
      </c>
      <c r="H1001" s="522">
        <v>0</v>
      </c>
      <c r="I1001" s="522">
        <v>0</v>
      </c>
      <c r="J1001" s="522">
        <v>0</v>
      </c>
      <c r="K1001" s="381"/>
      <c r="L1001" s="381"/>
      <c r="M1001" s="381"/>
      <c r="N1001" s="530"/>
    </row>
    <row r="1002" ht="14.25" spans="1:14">
      <c r="A1002" s="520">
        <v>998</v>
      </c>
      <c r="B1002" s="523">
        <v>2140208</v>
      </c>
      <c r="C1002" s="344"/>
      <c r="D1002" s="344"/>
      <c r="E1002" s="344" t="s">
        <v>1121</v>
      </c>
      <c r="F1002" s="527" t="s">
        <v>1126</v>
      </c>
      <c r="G1002" s="522">
        <v>0</v>
      </c>
      <c r="H1002" s="522">
        <v>0</v>
      </c>
      <c r="I1002" s="522">
        <v>0</v>
      </c>
      <c r="J1002" s="522">
        <v>0</v>
      </c>
      <c r="K1002" s="381"/>
      <c r="L1002" s="381"/>
      <c r="M1002" s="381"/>
      <c r="N1002" s="530"/>
    </row>
    <row r="1003" ht="14.25" spans="1:14">
      <c r="A1003" s="520">
        <v>999</v>
      </c>
      <c r="B1003" s="523">
        <v>2140299</v>
      </c>
      <c r="C1003" s="344"/>
      <c r="D1003" s="344"/>
      <c r="E1003" s="344" t="s">
        <v>1121</v>
      </c>
      <c r="F1003" s="527" t="s">
        <v>1127</v>
      </c>
      <c r="G1003" s="522">
        <v>0</v>
      </c>
      <c r="H1003" s="522">
        <v>0</v>
      </c>
      <c r="I1003" s="522">
        <v>0</v>
      </c>
      <c r="J1003" s="522">
        <v>277</v>
      </c>
      <c r="K1003" s="381">
        <f t="shared" ref="K1003:K1004" si="258">I1003/J1003-1</f>
        <v>-1</v>
      </c>
      <c r="L1003" s="381"/>
      <c r="M1003" s="381"/>
      <c r="N1003" s="530"/>
    </row>
    <row r="1004" ht="24" spans="1:14">
      <c r="A1004" s="520">
        <v>1000</v>
      </c>
      <c r="B1004" s="523">
        <v>21403</v>
      </c>
      <c r="C1004" s="344"/>
      <c r="D1004" s="344" t="s">
        <v>1097</v>
      </c>
      <c r="E1004" s="344"/>
      <c r="F1004" s="526" t="s">
        <v>1128</v>
      </c>
      <c r="G1004" s="522">
        <v>154077.4</v>
      </c>
      <c r="H1004" s="522">
        <v>77824.56073</v>
      </c>
      <c r="I1004" s="522">
        <f>SUM(I1005:I1013)</f>
        <v>77227</v>
      </c>
      <c r="J1004" s="522">
        <v>179392</v>
      </c>
      <c r="K1004" s="381">
        <f t="shared" si="258"/>
        <v>-0.569507001427042</v>
      </c>
      <c r="L1004" s="381">
        <f>I1004/G1004</f>
        <v>0.501222113041887</v>
      </c>
      <c r="M1004" s="381">
        <f>I1004/G1004-1</f>
        <v>-0.498777886958113</v>
      </c>
      <c r="N1004" s="533" t="s">
        <v>1129</v>
      </c>
    </row>
    <row r="1005" ht="14.25" spans="1:14">
      <c r="A1005" s="520">
        <v>1001</v>
      </c>
      <c r="B1005" s="523">
        <v>2140301</v>
      </c>
      <c r="C1005" s="344"/>
      <c r="D1005" s="344"/>
      <c r="E1005" s="344" t="s">
        <v>1130</v>
      </c>
      <c r="F1005" s="527" t="s">
        <v>167</v>
      </c>
      <c r="G1005" s="522">
        <v>0</v>
      </c>
      <c r="H1005" s="522">
        <v>0</v>
      </c>
      <c r="I1005" s="522">
        <v>0</v>
      </c>
      <c r="J1005" s="522">
        <v>0</v>
      </c>
      <c r="K1005" s="381"/>
      <c r="L1005" s="381"/>
      <c r="M1005" s="381"/>
      <c r="N1005" s="530"/>
    </row>
    <row r="1006" ht="14.25" spans="1:14">
      <c r="A1006" s="520">
        <v>1002</v>
      </c>
      <c r="B1006" s="523">
        <v>2140302</v>
      </c>
      <c r="C1006" s="344"/>
      <c r="D1006" s="344"/>
      <c r="E1006" s="344" t="s">
        <v>1130</v>
      </c>
      <c r="F1006" s="527" t="s">
        <v>168</v>
      </c>
      <c r="G1006" s="522">
        <v>0</v>
      </c>
      <c r="H1006" s="522">
        <v>0</v>
      </c>
      <c r="I1006" s="522">
        <v>0</v>
      </c>
      <c r="J1006" s="522">
        <v>0</v>
      </c>
      <c r="K1006" s="381"/>
      <c r="L1006" s="381"/>
      <c r="M1006" s="381"/>
      <c r="N1006" s="530"/>
    </row>
    <row r="1007" ht="14.25" spans="1:14">
      <c r="A1007" s="520">
        <v>1003</v>
      </c>
      <c r="B1007" s="523">
        <v>2140303</v>
      </c>
      <c r="C1007" s="344"/>
      <c r="D1007" s="344"/>
      <c r="E1007" s="344" t="s">
        <v>1130</v>
      </c>
      <c r="F1007" s="527" t="s">
        <v>169</v>
      </c>
      <c r="G1007" s="522">
        <v>0</v>
      </c>
      <c r="H1007" s="522">
        <v>0</v>
      </c>
      <c r="I1007" s="522">
        <v>0</v>
      </c>
      <c r="J1007" s="522">
        <v>0</v>
      </c>
      <c r="K1007" s="381"/>
      <c r="L1007" s="381"/>
      <c r="M1007" s="381"/>
      <c r="N1007" s="530"/>
    </row>
    <row r="1008" ht="14.25" spans="1:14">
      <c r="A1008" s="520">
        <v>1004</v>
      </c>
      <c r="B1008" s="523">
        <v>2140304</v>
      </c>
      <c r="C1008" s="344"/>
      <c r="D1008" s="344"/>
      <c r="E1008" s="344" t="s">
        <v>1130</v>
      </c>
      <c r="F1008" s="527" t="s">
        <v>1131</v>
      </c>
      <c r="G1008" s="522">
        <v>0</v>
      </c>
      <c r="H1008" s="522">
        <v>1005.56073</v>
      </c>
      <c r="I1008" s="522">
        <v>408</v>
      </c>
      <c r="J1008" s="522">
        <v>20000</v>
      </c>
      <c r="K1008" s="381">
        <f>I1008/J1008-1</f>
        <v>-0.9796</v>
      </c>
      <c r="L1008" s="381"/>
      <c r="M1008" s="381"/>
      <c r="N1008" s="530"/>
    </row>
    <row r="1009" ht="14.25" spans="1:14">
      <c r="A1009" s="520">
        <v>1005</v>
      </c>
      <c r="B1009" s="523">
        <v>2140305</v>
      </c>
      <c r="C1009" s="344"/>
      <c r="D1009" s="344"/>
      <c r="E1009" s="344" t="s">
        <v>1130</v>
      </c>
      <c r="F1009" s="527" t="s">
        <v>1132</v>
      </c>
      <c r="G1009" s="522">
        <v>0</v>
      </c>
      <c r="H1009" s="522">
        <v>0</v>
      </c>
      <c r="I1009" s="522">
        <v>0</v>
      </c>
      <c r="J1009" s="522">
        <v>0</v>
      </c>
      <c r="K1009" s="381"/>
      <c r="L1009" s="381"/>
      <c r="M1009" s="381"/>
      <c r="N1009" s="530"/>
    </row>
    <row r="1010" ht="14.25" spans="1:14">
      <c r="A1010" s="520">
        <v>1006</v>
      </c>
      <c r="B1010" s="523">
        <v>2140306</v>
      </c>
      <c r="C1010" s="344"/>
      <c r="D1010" s="344"/>
      <c r="E1010" s="344" t="s">
        <v>1130</v>
      </c>
      <c r="F1010" s="527" t="s">
        <v>1133</v>
      </c>
      <c r="G1010" s="522">
        <v>0</v>
      </c>
      <c r="H1010" s="522">
        <v>0</v>
      </c>
      <c r="I1010" s="522">
        <v>0</v>
      </c>
      <c r="J1010" s="522">
        <v>0</v>
      </c>
      <c r="K1010" s="381"/>
      <c r="L1010" s="381"/>
      <c r="M1010" s="381"/>
      <c r="N1010" s="530"/>
    </row>
    <row r="1011" ht="14.25" spans="1:14">
      <c r="A1011" s="520">
        <v>1007</v>
      </c>
      <c r="B1011" s="523">
        <v>2140307</v>
      </c>
      <c r="C1011" s="344"/>
      <c r="D1011" s="344"/>
      <c r="E1011" s="344" t="s">
        <v>1130</v>
      </c>
      <c r="F1011" s="527" t="s">
        <v>1134</v>
      </c>
      <c r="G1011" s="522">
        <v>0</v>
      </c>
      <c r="H1011" s="522">
        <v>0</v>
      </c>
      <c r="I1011" s="522">
        <v>0</v>
      </c>
      <c r="J1011" s="522">
        <v>0</v>
      </c>
      <c r="K1011" s="381"/>
      <c r="L1011" s="381"/>
      <c r="M1011" s="381"/>
      <c r="N1011" s="530"/>
    </row>
    <row r="1012" ht="14.25" spans="1:14">
      <c r="A1012" s="520">
        <v>1008</v>
      </c>
      <c r="B1012" s="523">
        <v>2140308</v>
      </c>
      <c r="C1012" s="344"/>
      <c r="D1012" s="344"/>
      <c r="E1012" s="344" t="s">
        <v>1130</v>
      </c>
      <c r="F1012" s="527" t="s">
        <v>1135</v>
      </c>
      <c r="G1012" s="522">
        <v>0</v>
      </c>
      <c r="H1012" s="522">
        <v>0</v>
      </c>
      <c r="I1012" s="522">
        <v>0</v>
      </c>
      <c r="J1012" s="522">
        <v>0</v>
      </c>
      <c r="K1012" s="381"/>
      <c r="L1012" s="381"/>
      <c r="M1012" s="381"/>
      <c r="N1012" s="530"/>
    </row>
    <row r="1013" ht="14.25" spans="1:14">
      <c r="A1013" s="520">
        <v>1009</v>
      </c>
      <c r="B1013" s="523">
        <v>2140399</v>
      </c>
      <c r="C1013" s="344"/>
      <c r="D1013" s="344"/>
      <c r="E1013" s="344" t="s">
        <v>1130</v>
      </c>
      <c r="F1013" s="527" t="s">
        <v>1136</v>
      </c>
      <c r="G1013" s="522">
        <v>154077.4</v>
      </c>
      <c r="H1013" s="522">
        <v>76819</v>
      </c>
      <c r="I1013" s="522">
        <v>76819</v>
      </c>
      <c r="J1013" s="522">
        <v>159392</v>
      </c>
      <c r="K1013" s="381">
        <f t="shared" ref="K1013:K1015" si="259">I1013/J1013-1</f>
        <v>-0.518049839389681</v>
      </c>
      <c r="L1013" s="381">
        <f>I1013/G1013</f>
        <v>0.49857409328039</v>
      </c>
      <c r="M1013" s="381">
        <f>I1013/G1013-1</f>
        <v>-0.50142590671961</v>
      </c>
      <c r="N1013" s="530"/>
    </row>
    <row r="1014" ht="24" spans="1:14">
      <c r="A1014" s="520">
        <v>1010</v>
      </c>
      <c r="B1014" s="523">
        <v>21404</v>
      </c>
      <c r="C1014" s="344"/>
      <c r="D1014" s="344" t="s">
        <v>1097</v>
      </c>
      <c r="E1014" s="344"/>
      <c r="F1014" s="526" t="s">
        <v>1137</v>
      </c>
      <c r="G1014" s="522">
        <v>0</v>
      </c>
      <c r="H1014" s="522">
        <v>7654</v>
      </c>
      <c r="I1014" s="522">
        <f>SUM(I1015:I1018)</f>
        <v>7654</v>
      </c>
      <c r="J1014" s="522">
        <v>8559</v>
      </c>
      <c r="K1014" s="381">
        <f t="shared" si="259"/>
        <v>-0.105736651477976</v>
      </c>
      <c r="L1014" s="381"/>
      <c r="M1014" s="381"/>
      <c r="N1014" s="530"/>
    </row>
    <row r="1015" ht="14.25" spans="1:14">
      <c r="A1015" s="520">
        <v>1011</v>
      </c>
      <c r="B1015" s="523">
        <v>2140401</v>
      </c>
      <c r="C1015" s="344"/>
      <c r="D1015" s="344"/>
      <c r="E1015" s="344" t="s">
        <v>1138</v>
      </c>
      <c r="F1015" s="527" t="s">
        <v>1139</v>
      </c>
      <c r="G1015" s="522">
        <v>0</v>
      </c>
      <c r="H1015" s="522">
        <v>6941</v>
      </c>
      <c r="I1015" s="522">
        <v>6941</v>
      </c>
      <c r="J1015" s="522">
        <v>8559</v>
      </c>
      <c r="K1015" s="381">
        <f t="shared" si="259"/>
        <v>-0.189040775791564</v>
      </c>
      <c r="L1015" s="381"/>
      <c r="M1015" s="381"/>
      <c r="N1015" s="530"/>
    </row>
    <row r="1016" ht="14.25" spans="1:14">
      <c r="A1016" s="520">
        <v>1012</v>
      </c>
      <c r="B1016" s="523">
        <v>2140402</v>
      </c>
      <c r="C1016" s="344"/>
      <c r="D1016" s="344"/>
      <c r="E1016" s="344" t="s">
        <v>1138</v>
      </c>
      <c r="F1016" s="527" t="s">
        <v>1140</v>
      </c>
      <c r="G1016" s="522">
        <v>0</v>
      </c>
      <c r="H1016" s="522">
        <v>0</v>
      </c>
      <c r="I1016" s="522">
        <v>0</v>
      </c>
      <c r="J1016" s="522">
        <v>0</v>
      </c>
      <c r="K1016" s="381"/>
      <c r="L1016" s="381"/>
      <c r="M1016" s="381"/>
      <c r="N1016" s="530"/>
    </row>
    <row r="1017" ht="14.25" spans="1:14">
      <c r="A1017" s="520">
        <v>1013</v>
      </c>
      <c r="B1017" s="523">
        <v>2140403</v>
      </c>
      <c r="C1017" s="344"/>
      <c r="D1017" s="344"/>
      <c r="E1017" s="344" t="s">
        <v>1138</v>
      </c>
      <c r="F1017" s="527" t="s">
        <v>1141</v>
      </c>
      <c r="G1017" s="522">
        <v>0</v>
      </c>
      <c r="H1017" s="522">
        <v>0</v>
      </c>
      <c r="I1017" s="522">
        <v>0</v>
      </c>
      <c r="J1017" s="522">
        <v>0</v>
      </c>
      <c r="K1017" s="381"/>
      <c r="L1017" s="381"/>
      <c r="M1017" s="381"/>
      <c r="N1017" s="530"/>
    </row>
    <row r="1018" ht="24" spans="1:14">
      <c r="A1018" s="520">
        <v>1014</v>
      </c>
      <c r="B1018" s="523">
        <v>2140499</v>
      </c>
      <c r="C1018" s="344"/>
      <c r="D1018" s="344"/>
      <c r="E1018" s="344" t="s">
        <v>1138</v>
      </c>
      <c r="F1018" s="527" t="s">
        <v>1142</v>
      </c>
      <c r="G1018" s="522">
        <v>0</v>
      </c>
      <c r="H1018" s="522">
        <v>713</v>
      </c>
      <c r="I1018" s="522">
        <v>713</v>
      </c>
      <c r="J1018" s="522">
        <v>0</v>
      </c>
      <c r="K1018" s="381"/>
      <c r="L1018" s="381"/>
      <c r="M1018" s="381"/>
      <c r="N1018" s="530"/>
    </row>
    <row r="1019" ht="14.25" spans="1:14">
      <c r="A1019" s="520">
        <v>1015</v>
      </c>
      <c r="B1019" s="523">
        <v>21405</v>
      </c>
      <c r="C1019" s="344"/>
      <c r="D1019" s="344" t="s">
        <v>1097</v>
      </c>
      <c r="E1019" s="344"/>
      <c r="F1019" s="526" t="s">
        <v>1143</v>
      </c>
      <c r="G1019" s="522">
        <v>0</v>
      </c>
      <c r="H1019" s="522">
        <v>419.044</v>
      </c>
      <c r="I1019" s="522">
        <f>SUM(I1020:I1025)</f>
        <v>296</v>
      </c>
      <c r="J1019" s="522">
        <v>533</v>
      </c>
      <c r="K1019" s="381">
        <f>I1019/J1019-1</f>
        <v>-0.444652908067542</v>
      </c>
      <c r="L1019" s="381"/>
      <c r="M1019" s="381"/>
      <c r="N1019" s="530"/>
    </row>
    <row r="1020" ht="14.25" spans="1:14">
      <c r="A1020" s="520">
        <v>1016</v>
      </c>
      <c r="B1020" s="523">
        <v>2140501</v>
      </c>
      <c r="C1020" s="344"/>
      <c r="D1020" s="344"/>
      <c r="E1020" s="344" t="s">
        <v>1144</v>
      </c>
      <c r="F1020" s="527" t="s">
        <v>167</v>
      </c>
      <c r="G1020" s="522">
        <v>0</v>
      </c>
      <c r="H1020" s="522">
        <v>0</v>
      </c>
      <c r="I1020" s="522">
        <v>0</v>
      </c>
      <c r="J1020" s="522">
        <v>0</v>
      </c>
      <c r="K1020" s="381"/>
      <c r="L1020" s="381"/>
      <c r="M1020" s="381"/>
      <c r="N1020" s="530"/>
    </row>
    <row r="1021" ht="14.25" spans="1:14">
      <c r="A1021" s="520">
        <v>1017</v>
      </c>
      <c r="B1021" s="523">
        <v>2140502</v>
      </c>
      <c r="C1021" s="344"/>
      <c r="D1021" s="344"/>
      <c r="E1021" s="344" t="s">
        <v>1144</v>
      </c>
      <c r="F1021" s="527" t="s">
        <v>168</v>
      </c>
      <c r="G1021" s="522">
        <v>0</v>
      </c>
      <c r="H1021" s="522">
        <v>0</v>
      </c>
      <c r="I1021" s="522">
        <v>0</v>
      </c>
      <c r="J1021" s="522">
        <v>0</v>
      </c>
      <c r="K1021" s="381"/>
      <c r="L1021" s="381"/>
      <c r="M1021" s="381"/>
      <c r="N1021" s="530"/>
    </row>
    <row r="1022" ht="14.25" spans="1:14">
      <c r="A1022" s="520">
        <v>1018</v>
      </c>
      <c r="B1022" s="523">
        <v>2140503</v>
      </c>
      <c r="C1022" s="344"/>
      <c r="D1022" s="344"/>
      <c r="E1022" s="344" t="s">
        <v>1144</v>
      </c>
      <c r="F1022" s="527" t="s">
        <v>169</v>
      </c>
      <c r="G1022" s="522">
        <v>0</v>
      </c>
      <c r="H1022" s="522">
        <v>0</v>
      </c>
      <c r="I1022" s="522">
        <v>0</v>
      </c>
      <c r="J1022" s="522">
        <v>0</v>
      </c>
      <c r="K1022" s="381"/>
      <c r="L1022" s="381"/>
      <c r="M1022" s="381"/>
      <c r="N1022" s="530"/>
    </row>
    <row r="1023" ht="14.25" spans="1:14">
      <c r="A1023" s="520">
        <v>1019</v>
      </c>
      <c r="B1023" s="523">
        <v>2140504</v>
      </c>
      <c r="C1023" s="344"/>
      <c r="D1023" s="344"/>
      <c r="E1023" s="344" t="s">
        <v>1144</v>
      </c>
      <c r="F1023" s="527" t="s">
        <v>1126</v>
      </c>
      <c r="G1023" s="522">
        <v>0</v>
      </c>
      <c r="H1023" s="522">
        <v>0</v>
      </c>
      <c r="I1023" s="522">
        <v>0</v>
      </c>
      <c r="J1023" s="522">
        <v>0</v>
      </c>
      <c r="K1023" s="381"/>
      <c r="L1023" s="381"/>
      <c r="M1023" s="381"/>
      <c r="N1023" s="530"/>
    </row>
    <row r="1024" ht="14.25" spans="1:14">
      <c r="A1024" s="520">
        <v>1020</v>
      </c>
      <c r="B1024" s="523">
        <v>2140505</v>
      </c>
      <c r="C1024" s="344"/>
      <c r="D1024" s="344"/>
      <c r="E1024" s="344" t="s">
        <v>1144</v>
      </c>
      <c r="F1024" s="527" t="s">
        <v>1145</v>
      </c>
      <c r="G1024" s="522">
        <v>0</v>
      </c>
      <c r="H1024" s="522">
        <v>0</v>
      </c>
      <c r="I1024" s="522">
        <v>0</v>
      </c>
      <c r="J1024" s="522">
        <v>0</v>
      </c>
      <c r="K1024" s="381"/>
      <c r="L1024" s="381"/>
      <c r="M1024" s="381"/>
      <c r="N1024" s="530"/>
    </row>
    <row r="1025" ht="14.25" spans="1:14">
      <c r="A1025" s="520">
        <v>1021</v>
      </c>
      <c r="B1025" s="523">
        <v>2140599</v>
      </c>
      <c r="C1025" s="344"/>
      <c r="D1025" s="344"/>
      <c r="E1025" s="344" t="s">
        <v>1144</v>
      </c>
      <c r="F1025" s="527" t="s">
        <v>1146</v>
      </c>
      <c r="G1025" s="522">
        <v>0</v>
      </c>
      <c r="H1025" s="522">
        <v>419.044</v>
      </c>
      <c r="I1025" s="522">
        <v>296</v>
      </c>
      <c r="J1025" s="522">
        <v>533</v>
      </c>
      <c r="K1025" s="381">
        <f>I1025/J1025-1</f>
        <v>-0.444652908067542</v>
      </c>
      <c r="L1025" s="381"/>
      <c r="M1025" s="381"/>
      <c r="N1025" s="530"/>
    </row>
    <row r="1026" ht="14.25" spans="1:14">
      <c r="A1026" s="520">
        <v>1022</v>
      </c>
      <c r="B1026" s="523">
        <v>21406</v>
      </c>
      <c r="C1026" s="344"/>
      <c r="D1026" s="344" t="s">
        <v>1097</v>
      </c>
      <c r="E1026" s="344"/>
      <c r="F1026" s="526" t="s">
        <v>1147</v>
      </c>
      <c r="G1026" s="522">
        <v>0</v>
      </c>
      <c r="H1026" s="522">
        <v>3555</v>
      </c>
      <c r="I1026" s="522">
        <f>SUM(I1027:I1030)</f>
        <v>3555</v>
      </c>
      <c r="J1026" s="522">
        <v>0</v>
      </c>
      <c r="K1026" s="381"/>
      <c r="L1026" s="381"/>
      <c r="M1026" s="381"/>
      <c r="N1026" s="530"/>
    </row>
    <row r="1027" ht="24" spans="1:14">
      <c r="A1027" s="520">
        <v>1023</v>
      </c>
      <c r="B1027" s="523">
        <v>2140601</v>
      </c>
      <c r="C1027" s="344"/>
      <c r="D1027" s="344"/>
      <c r="E1027" s="344" t="s">
        <v>1148</v>
      </c>
      <c r="F1027" s="527" t="s">
        <v>1149</v>
      </c>
      <c r="G1027" s="522">
        <v>0</v>
      </c>
      <c r="H1027" s="522">
        <v>1152</v>
      </c>
      <c r="I1027" s="522">
        <v>1152</v>
      </c>
      <c r="J1027" s="522">
        <v>0</v>
      </c>
      <c r="K1027" s="381"/>
      <c r="L1027" s="381"/>
      <c r="M1027" s="381"/>
      <c r="N1027" s="530"/>
    </row>
    <row r="1028" ht="24" spans="1:14">
      <c r="A1028" s="520">
        <v>1024</v>
      </c>
      <c r="B1028" s="523">
        <v>2140602</v>
      </c>
      <c r="C1028" s="344"/>
      <c r="D1028" s="344"/>
      <c r="E1028" s="344" t="s">
        <v>1148</v>
      </c>
      <c r="F1028" s="527" t="s">
        <v>1150</v>
      </c>
      <c r="G1028" s="522">
        <v>0</v>
      </c>
      <c r="H1028" s="522">
        <v>0</v>
      </c>
      <c r="I1028" s="522">
        <v>0</v>
      </c>
      <c r="J1028" s="522">
        <v>0</v>
      </c>
      <c r="K1028" s="381"/>
      <c r="L1028" s="381"/>
      <c r="M1028" s="381"/>
      <c r="N1028" s="530"/>
    </row>
    <row r="1029" ht="24" spans="1:14">
      <c r="A1029" s="520">
        <v>1025</v>
      </c>
      <c r="B1029" s="523">
        <v>2140603</v>
      </c>
      <c r="C1029" s="344"/>
      <c r="D1029" s="344"/>
      <c r="E1029" s="344" t="s">
        <v>1148</v>
      </c>
      <c r="F1029" s="527" t="s">
        <v>1151</v>
      </c>
      <c r="G1029" s="522">
        <v>0</v>
      </c>
      <c r="H1029" s="522">
        <v>0</v>
      </c>
      <c r="I1029" s="522">
        <v>0</v>
      </c>
      <c r="J1029" s="522">
        <v>0</v>
      </c>
      <c r="K1029" s="381"/>
      <c r="L1029" s="381"/>
      <c r="M1029" s="381"/>
      <c r="N1029" s="530"/>
    </row>
    <row r="1030" ht="14.25" spans="1:14">
      <c r="A1030" s="520">
        <v>1026</v>
      </c>
      <c r="B1030" s="523">
        <v>2140699</v>
      </c>
      <c r="C1030" s="344"/>
      <c r="D1030" s="344"/>
      <c r="E1030" s="344" t="s">
        <v>1148</v>
      </c>
      <c r="F1030" s="527" t="s">
        <v>1152</v>
      </c>
      <c r="G1030" s="522">
        <v>0</v>
      </c>
      <c r="H1030" s="522">
        <v>2403</v>
      </c>
      <c r="I1030" s="522">
        <v>2403</v>
      </c>
      <c r="J1030" s="522">
        <v>0</v>
      </c>
      <c r="K1030" s="381"/>
      <c r="L1030" s="381"/>
      <c r="M1030" s="381"/>
      <c r="N1030" s="530"/>
    </row>
    <row r="1031" ht="14.25" spans="1:14">
      <c r="A1031" s="520">
        <v>1027</v>
      </c>
      <c r="B1031" s="523">
        <v>21499</v>
      </c>
      <c r="C1031" s="344"/>
      <c r="D1031" s="344" t="s">
        <v>1097</v>
      </c>
      <c r="E1031" s="344"/>
      <c r="F1031" s="526" t="s">
        <v>1153</v>
      </c>
      <c r="G1031" s="522">
        <v>174898.85</v>
      </c>
      <c r="H1031" s="522">
        <v>152926.519055</v>
      </c>
      <c r="I1031" s="522">
        <f>SUM(I1032:I1033)</f>
        <v>152424</v>
      </c>
      <c r="J1031" s="522">
        <v>533270</v>
      </c>
      <c r="K1031" s="381">
        <f t="shared" ref="K1031:K1035" si="260">I1031/J1031-1</f>
        <v>-0.714171057813115</v>
      </c>
      <c r="L1031" s="381">
        <f t="shared" ref="L1031:L1034" si="261">I1031/G1031</f>
        <v>0.87149801156497</v>
      </c>
      <c r="M1031" s="381">
        <f t="shared" ref="M1031:M1034" si="262">I1031/G1031-1</f>
        <v>-0.12850198843503</v>
      </c>
      <c r="N1031" s="530"/>
    </row>
    <row r="1032" ht="14.25" spans="1:14">
      <c r="A1032" s="520">
        <v>1028</v>
      </c>
      <c r="B1032" s="523">
        <v>2149901</v>
      </c>
      <c r="C1032" s="344"/>
      <c r="D1032" s="344"/>
      <c r="E1032" s="344" t="s">
        <v>1154</v>
      </c>
      <c r="F1032" s="527" t="s">
        <v>1155</v>
      </c>
      <c r="G1032" s="522">
        <v>52180</v>
      </c>
      <c r="H1032" s="522">
        <v>56680</v>
      </c>
      <c r="I1032" s="522">
        <v>56680</v>
      </c>
      <c r="J1032" s="522">
        <v>393347</v>
      </c>
      <c r="K1032" s="381">
        <f t="shared" si="260"/>
        <v>-0.85590331183408</v>
      </c>
      <c r="L1032" s="381">
        <f t="shared" si="261"/>
        <v>1.08623993867382</v>
      </c>
      <c r="M1032" s="381">
        <f t="shared" si="262"/>
        <v>0.0862399386738213</v>
      </c>
      <c r="N1032" s="530"/>
    </row>
    <row r="1033" ht="14.25" spans="1:14">
      <c r="A1033" s="520">
        <v>1029</v>
      </c>
      <c r="B1033" s="523">
        <v>2149999</v>
      </c>
      <c r="C1033" s="344"/>
      <c r="D1033" s="344"/>
      <c r="E1033" s="344" t="s">
        <v>1154</v>
      </c>
      <c r="F1033" s="527" t="s">
        <v>1156</v>
      </c>
      <c r="G1033" s="522">
        <v>122718.85</v>
      </c>
      <c r="H1033" s="522">
        <v>96246.519055</v>
      </c>
      <c r="I1033" s="522">
        <v>95744</v>
      </c>
      <c r="J1033" s="522">
        <v>139923</v>
      </c>
      <c r="K1033" s="381">
        <f t="shared" si="260"/>
        <v>-0.315737941582156</v>
      </c>
      <c r="L1033" s="381">
        <f t="shared" si="261"/>
        <v>0.780189840436086</v>
      </c>
      <c r="M1033" s="381">
        <f t="shared" si="262"/>
        <v>-0.219810159563914</v>
      </c>
      <c r="N1033" s="530"/>
    </row>
    <row r="1034" ht="24" spans="1:14">
      <c r="A1034" s="520">
        <v>1030</v>
      </c>
      <c r="B1034" s="523">
        <v>215</v>
      </c>
      <c r="C1034" s="344"/>
      <c r="D1034" s="344"/>
      <c r="E1034" s="344"/>
      <c r="F1034" s="524" t="s">
        <v>1157</v>
      </c>
      <c r="G1034" s="525">
        <v>622812.271462</v>
      </c>
      <c r="H1034" s="525">
        <v>849957.390195</v>
      </c>
      <c r="I1034" s="525">
        <f>SUM(I1035,I1045,I1061,I1066,I1080,I1087,I1095)</f>
        <v>789542</v>
      </c>
      <c r="J1034" s="525">
        <f>SUM(J1035,J1045,J1061,J1066,J1080,J1087,J1095)</f>
        <v>439463</v>
      </c>
      <c r="K1034" s="531">
        <f t="shared" si="260"/>
        <v>0.796606312704369</v>
      </c>
      <c r="L1034" s="531">
        <f t="shared" si="261"/>
        <v>1.26770462975403</v>
      </c>
      <c r="M1034" s="531">
        <f t="shared" si="262"/>
        <v>0.267704629754028</v>
      </c>
      <c r="N1034" s="536" t="s">
        <v>1158</v>
      </c>
    </row>
    <row r="1035" ht="14.25" spans="1:14">
      <c r="A1035" s="520">
        <v>1031</v>
      </c>
      <c r="B1035" s="523">
        <v>21501</v>
      </c>
      <c r="C1035" s="344"/>
      <c r="D1035" s="344" t="s">
        <v>1159</v>
      </c>
      <c r="E1035" s="344"/>
      <c r="F1035" s="526" t="s">
        <v>1160</v>
      </c>
      <c r="G1035" s="522">
        <v>0</v>
      </c>
      <c r="H1035" s="522">
        <v>11982</v>
      </c>
      <c r="I1035" s="522">
        <f>SUM(I1036:I1044)</f>
        <v>3012</v>
      </c>
      <c r="J1035" s="522">
        <v>-53</v>
      </c>
      <c r="K1035" s="381">
        <f t="shared" si="260"/>
        <v>-57.8301886792453</v>
      </c>
      <c r="L1035" s="381"/>
      <c r="M1035" s="381"/>
      <c r="N1035" s="530"/>
    </row>
    <row r="1036" ht="14.25" spans="1:14">
      <c r="A1036" s="520">
        <v>1032</v>
      </c>
      <c r="B1036" s="523">
        <v>2150101</v>
      </c>
      <c r="C1036" s="344"/>
      <c r="D1036" s="344"/>
      <c r="E1036" s="344" t="s">
        <v>1161</v>
      </c>
      <c r="F1036" s="527" t="s">
        <v>167</v>
      </c>
      <c r="G1036" s="522">
        <v>0</v>
      </c>
      <c r="H1036" s="522">
        <v>0</v>
      </c>
      <c r="I1036" s="522">
        <v>0</v>
      </c>
      <c r="J1036" s="522">
        <v>0</v>
      </c>
      <c r="K1036" s="381"/>
      <c r="L1036" s="381"/>
      <c r="M1036" s="381"/>
      <c r="N1036" s="530"/>
    </row>
    <row r="1037" ht="14.25" spans="1:14">
      <c r="A1037" s="520">
        <v>1033</v>
      </c>
      <c r="B1037" s="523">
        <v>2150102</v>
      </c>
      <c r="C1037" s="344"/>
      <c r="D1037" s="344"/>
      <c r="E1037" s="344" t="s">
        <v>1161</v>
      </c>
      <c r="F1037" s="527" t="s">
        <v>168</v>
      </c>
      <c r="G1037" s="522">
        <v>0</v>
      </c>
      <c r="H1037" s="522">
        <v>0</v>
      </c>
      <c r="I1037" s="522">
        <v>0</v>
      </c>
      <c r="J1037" s="522">
        <v>0</v>
      </c>
      <c r="K1037" s="381"/>
      <c r="L1037" s="381"/>
      <c r="M1037" s="381"/>
      <c r="N1037" s="530"/>
    </row>
    <row r="1038" ht="14.25" spans="1:14">
      <c r="A1038" s="520">
        <v>1034</v>
      </c>
      <c r="B1038" s="523">
        <v>2150103</v>
      </c>
      <c r="C1038" s="344"/>
      <c r="D1038" s="344"/>
      <c r="E1038" s="344" t="s">
        <v>1161</v>
      </c>
      <c r="F1038" s="527" t="s">
        <v>169</v>
      </c>
      <c r="G1038" s="522">
        <v>0</v>
      </c>
      <c r="H1038" s="522">
        <v>0</v>
      </c>
      <c r="I1038" s="522">
        <v>0</v>
      </c>
      <c r="J1038" s="522">
        <v>0</v>
      </c>
      <c r="K1038" s="381"/>
      <c r="L1038" s="381"/>
      <c r="M1038" s="381"/>
      <c r="N1038" s="530"/>
    </row>
    <row r="1039" ht="14.25" spans="1:14">
      <c r="A1039" s="520">
        <v>1035</v>
      </c>
      <c r="B1039" s="523">
        <v>2150104</v>
      </c>
      <c r="C1039" s="344"/>
      <c r="D1039" s="344"/>
      <c r="E1039" s="344" t="s">
        <v>1161</v>
      </c>
      <c r="F1039" s="527" t="s">
        <v>1162</v>
      </c>
      <c r="G1039" s="522">
        <v>0</v>
      </c>
      <c r="H1039" s="522">
        <v>0</v>
      </c>
      <c r="I1039" s="522">
        <v>0</v>
      </c>
      <c r="J1039" s="522">
        <v>0</v>
      </c>
      <c r="K1039" s="381"/>
      <c r="L1039" s="381"/>
      <c r="M1039" s="381"/>
      <c r="N1039" s="530"/>
    </row>
    <row r="1040" ht="14.25" spans="1:14">
      <c r="A1040" s="520">
        <v>1036</v>
      </c>
      <c r="B1040" s="523">
        <v>2150105</v>
      </c>
      <c r="C1040" s="344"/>
      <c r="D1040" s="344"/>
      <c r="E1040" s="344" t="s">
        <v>1161</v>
      </c>
      <c r="F1040" s="527" t="s">
        <v>1163</v>
      </c>
      <c r="G1040" s="522">
        <v>0</v>
      </c>
      <c r="H1040" s="522">
        <v>412</v>
      </c>
      <c r="I1040" s="522">
        <v>412</v>
      </c>
      <c r="J1040" s="522">
        <v>0</v>
      </c>
      <c r="K1040" s="381"/>
      <c r="L1040" s="381"/>
      <c r="M1040" s="381"/>
      <c r="N1040" s="530"/>
    </row>
    <row r="1041" ht="14.25" spans="1:14">
      <c r="A1041" s="520">
        <v>1037</v>
      </c>
      <c r="B1041" s="523">
        <v>2150106</v>
      </c>
      <c r="C1041" s="344"/>
      <c r="D1041" s="344"/>
      <c r="E1041" s="344" t="s">
        <v>1161</v>
      </c>
      <c r="F1041" s="527" t="s">
        <v>1164</v>
      </c>
      <c r="G1041" s="522">
        <v>0</v>
      </c>
      <c r="H1041" s="522">
        <v>0</v>
      </c>
      <c r="I1041" s="522">
        <v>0</v>
      </c>
      <c r="J1041" s="522">
        <v>0</v>
      </c>
      <c r="K1041" s="381"/>
      <c r="L1041" s="381"/>
      <c r="M1041" s="381"/>
      <c r="N1041" s="530"/>
    </row>
    <row r="1042" ht="14.25" spans="1:14">
      <c r="A1042" s="520">
        <v>1038</v>
      </c>
      <c r="B1042" s="523">
        <v>2150107</v>
      </c>
      <c r="C1042" s="344"/>
      <c r="D1042" s="344"/>
      <c r="E1042" s="344" t="s">
        <v>1161</v>
      </c>
      <c r="F1042" s="527" t="s">
        <v>1165</v>
      </c>
      <c r="G1042" s="522">
        <v>0</v>
      </c>
      <c r="H1042" s="522">
        <v>0</v>
      </c>
      <c r="I1042" s="522">
        <v>0</v>
      </c>
      <c r="J1042" s="522">
        <v>0</v>
      </c>
      <c r="K1042" s="381"/>
      <c r="L1042" s="381"/>
      <c r="M1042" s="381"/>
      <c r="N1042" s="530"/>
    </row>
    <row r="1043" ht="14.25" spans="1:14">
      <c r="A1043" s="520">
        <v>1039</v>
      </c>
      <c r="B1043" s="523">
        <v>2150108</v>
      </c>
      <c r="C1043" s="344"/>
      <c r="D1043" s="344"/>
      <c r="E1043" s="344" t="s">
        <v>1161</v>
      </c>
      <c r="F1043" s="527" t="s">
        <v>1166</v>
      </c>
      <c r="G1043" s="522">
        <v>0</v>
      </c>
      <c r="H1043" s="522">
        <v>0</v>
      </c>
      <c r="I1043" s="522">
        <v>0</v>
      </c>
      <c r="J1043" s="522">
        <v>0</v>
      </c>
      <c r="K1043" s="381"/>
      <c r="L1043" s="381"/>
      <c r="M1043" s="381"/>
      <c r="N1043" s="530"/>
    </row>
    <row r="1044" ht="14.25" spans="1:14">
      <c r="A1044" s="520">
        <v>1040</v>
      </c>
      <c r="B1044" s="523">
        <v>2150199</v>
      </c>
      <c r="C1044" s="344"/>
      <c r="D1044" s="344"/>
      <c r="E1044" s="344" t="s">
        <v>1161</v>
      </c>
      <c r="F1044" s="527" t="s">
        <v>1167</v>
      </c>
      <c r="G1044" s="522">
        <v>0</v>
      </c>
      <c r="H1044" s="522">
        <v>11570</v>
      </c>
      <c r="I1044" s="522">
        <v>2600</v>
      </c>
      <c r="J1044" s="522">
        <v>-53</v>
      </c>
      <c r="K1044" s="381">
        <f>I1044/J1044-1</f>
        <v>-50.0566037735849</v>
      </c>
      <c r="L1044" s="381"/>
      <c r="M1044" s="381"/>
      <c r="N1044" s="530"/>
    </row>
    <row r="1045" ht="36" spans="1:14">
      <c r="A1045" s="520">
        <v>1041</v>
      </c>
      <c r="B1045" s="523">
        <v>21502</v>
      </c>
      <c r="C1045" s="344"/>
      <c r="D1045" s="344" t="s">
        <v>1159</v>
      </c>
      <c r="E1045" s="344"/>
      <c r="F1045" s="526" t="s">
        <v>1168</v>
      </c>
      <c r="G1045" s="522">
        <v>4104.39</v>
      </c>
      <c r="H1045" s="522">
        <v>57631</v>
      </c>
      <c r="I1045" s="522">
        <f>SUM(I1046:I1060)</f>
        <v>50206</v>
      </c>
      <c r="J1045" s="522">
        <v>265623</v>
      </c>
      <c r="K1045" s="381">
        <f>I1045/J1045-1</f>
        <v>-0.810987753319554</v>
      </c>
      <c r="L1045" s="381">
        <f>I1045/G1045</f>
        <v>12.2322683760559</v>
      </c>
      <c r="M1045" s="381">
        <f>I1045/G1045-1</f>
        <v>11.2322683760559</v>
      </c>
      <c r="N1045" s="533" t="s">
        <v>1169</v>
      </c>
    </row>
    <row r="1046" ht="14.25" spans="1:14">
      <c r="A1046" s="520">
        <v>1042</v>
      </c>
      <c r="B1046" s="523">
        <v>2150201</v>
      </c>
      <c r="C1046" s="344"/>
      <c r="D1046" s="344"/>
      <c r="E1046" s="344" t="s">
        <v>1170</v>
      </c>
      <c r="F1046" s="527" t="s">
        <v>167</v>
      </c>
      <c r="G1046" s="522">
        <v>0</v>
      </c>
      <c r="H1046" s="522">
        <v>0</v>
      </c>
      <c r="I1046" s="522">
        <v>0</v>
      </c>
      <c r="J1046" s="522">
        <v>0</v>
      </c>
      <c r="K1046" s="381"/>
      <c r="L1046" s="381"/>
      <c r="M1046" s="381"/>
      <c r="N1046" s="530"/>
    </row>
    <row r="1047" ht="14.25" spans="1:14">
      <c r="A1047" s="520">
        <v>1043</v>
      </c>
      <c r="B1047" s="523">
        <v>2150202</v>
      </c>
      <c r="C1047" s="344"/>
      <c r="D1047" s="344"/>
      <c r="E1047" s="344" t="s">
        <v>1170</v>
      </c>
      <c r="F1047" s="527" t="s">
        <v>168</v>
      </c>
      <c r="G1047" s="522">
        <v>1220</v>
      </c>
      <c r="H1047" s="522">
        <v>1220</v>
      </c>
      <c r="I1047" s="522">
        <v>1220</v>
      </c>
      <c r="J1047" s="522">
        <v>0</v>
      </c>
      <c r="K1047" s="381"/>
      <c r="L1047" s="381">
        <f>I1047/G1047</f>
        <v>1</v>
      </c>
      <c r="M1047" s="381">
        <f>I1047/G1047-1</f>
        <v>0</v>
      </c>
      <c r="N1047" s="530"/>
    </row>
    <row r="1048" ht="14.25" spans="1:14">
      <c r="A1048" s="520">
        <v>1044</v>
      </c>
      <c r="B1048" s="523">
        <v>2150203</v>
      </c>
      <c r="C1048" s="344"/>
      <c r="D1048" s="344"/>
      <c r="E1048" s="344" t="s">
        <v>1170</v>
      </c>
      <c r="F1048" s="527" t="s">
        <v>169</v>
      </c>
      <c r="G1048" s="522">
        <v>0</v>
      </c>
      <c r="H1048" s="522">
        <v>0</v>
      </c>
      <c r="I1048" s="522">
        <v>0</v>
      </c>
      <c r="J1048" s="522">
        <v>0</v>
      </c>
      <c r="K1048" s="381"/>
      <c r="L1048" s="381"/>
      <c r="M1048" s="381"/>
      <c r="N1048" s="530"/>
    </row>
    <row r="1049" ht="14.25" spans="1:14">
      <c r="A1049" s="520">
        <v>1045</v>
      </c>
      <c r="B1049" s="523">
        <v>2150204</v>
      </c>
      <c r="C1049" s="344"/>
      <c r="D1049" s="344"/>
      <c r="E1049" s="344" t="s">
        <v>1170</v>
      </c>
      <c r="F1049" s="527" t="s">
        <v>1171</v>
      </c>
      <c r="G1049" s="522">
        <v>0</v>
      </c>
      <c r="H1049" s="522">
        <v>0</v>
      </c>
      <c r="I1049" s="522">
        <v>0</v>
      </c>
      <c r="J1049" s="522">
        <v>0</v>
      </c>
      <c r="K1049" s="381"/>
      <c r="L1049" s="381"/>
      <c r="M1049" s="381"/>
      <c r="N1049" s="530"/>
    </row>
    <row r="1050" ht="14.25" spans="1:14">
      <c r="A1050" s="520">
        <v>1046</v>
      </c>
      <c r="B1050" s="523">
        <v>2150205</v>
      </c>
      <c r="C1050" s="344"/>
      <c r="D1050" s="344"/>
      <c r="E1050" s="344" t="s">
        <v>1170</v>
      </c>
      <c r="F1050" s="527" t="s">
        <v>1172</v>
      </c>
      <c r="G1050" s="522">
        <v>0</v>
      </c>
      <c r="H1050" s="522">
        <v>0</v>
      </c>
      <c r="I1050" s="522">
        <v>0</v>
      </c>
      <c r="J1050" s="522">
        <v>0</v>
      </c>
      <c r="K1050" s="381"/>
      <c r="L1050" s="381"/>
      <c r="M1050" s="381"/>
      <c r="N1050" s="530"/>
    </row>
    <row r="1051" ht="14.25" spans="1:14">
      <c r="A1051" s="520">
        <v>1047</v>
      </c>
      <c r="B1051" s="523">
        <v>2150206</v>
      </c>
      <c r="C1051" s="344"/>
      <c r="D1051" s="344"/>
      <c r="E1051" s="344" t="s">
        <v>1170</v>
      </c>
      <c r="F1051" s="527" t="s">
        <v>1173</v>
      </c>
      <c r="G1051" s="522">
        <v>0</v>
      </c>
      <c r="H1051" s="522">
        <v>0</v>
      </c>
      <c r="I1051" s="522">
        <v>0</v>
      </c>
      <c r="J1051" s="522">
        <v>0</v>
      </c>
      <c r="K1051" s="381"/>
      <c r="L1051" s="381"/>
      <c r="M1051" s="381"/>
      <c r="N1051" s="530"/>
    </row>
    <row r="1052" ht="24" spans="1:14">
      <c r="A1052" s="520">
        <v>1048</v>
      </c>
      <c r="B1052" s="523">
        <v>2150207</v>
      </c>
      <c r="C1052" s="344"/>
      <c r="D1052" s="344"/>
      <c r="E1052" s="344" t="s">
        <v>1170</v>
      </c>
      <c r="F1052" s="527" t="s">
        <v>1174</v>
      </c>
      <c r="G1052" s="522">
        <v>0</v>
      </c>
      <c r="H1052" s="522">
        <v>0</v>
      </c>
      <c r="I1052" s="522">
        <v>0</v>
      </c>
      <c r="J1052" s="522">
        <v>0</v>
      </c>
      <c r="K1052" s="381"/>
      <c r="L1052" s="381"/>
      <c r="M1052" s="381"/>
      <c r="N1052" s="530"/>
    </row>
    <row r="1053" ht="14.25" spans="1:14">
      <c r="A1053" s="520">
        <v>1049</v>
      </c>
      <c r="B1053" s="523">
        <v>2150208</v>
      </c>
      <c r="C1053" s="344"/>
      <c r="D1053" s="344"/>
      <c r="E1053" s="344" t="s">
        <v>1170</v>
      </c>
      <c r="F1053" s="527" t="s">
        <v>1175</v>
      </c>
      <c r="G1053" s="522">
        <v>0</v>
      </c>
      <c r="H1053" s="522">
        <v>0</v>
      </c>
      <c r="I1053" s="522">
        <v>0</v>
      </c>
      <c r="J1053" s="522">
        <v>0</v>
      </c>
      <c r="K1053" s="381"/>
      <c r="L1053" s="381"/>
      <c r="M1053" s="381"/>
      <c r="N1053" s="530"/>
    </row>
    <row r="1054" ht="14.25" spans="1:14">
      <c r="A1054" s="520">
        <v>1050</v>
      </c>
      <c r="B1054" s="523">
        <v>2150209</v>
      </c>
      <c r="C1054" s="344"/>
      <c r="D1054" s="344"/>
      <c r="E1054" s="344" t="s">
        <v>1170</v>
      </c>
      <c r="F1054" s="527" t="s">
        <v>1176</v>
      </c>
      <c r="G1054" s="522">
        <v>0</v>
      </c>
      <c r="H1054" s="522">
        <v>0</v>
      </c>
      <c r="I1054" s="522">
        <v>0</v>
      </c>
      <c r="J1054" s="522">
        <v>0</v>
      </c>
      <c r="K1054" s="381"/>
      <c r="L1054" s="381"/>
      <c r="M1054" s="381"/>
      <c r="N1054" s="530"/>
    </row>
    <row r="1055" ht="14.25" spans="1:14">
      <c r="A1055" s="520">
        <v>1051</v>
      </c>
      <c r="B1055" s="523">
        <v>2150210</v>
      </c>
      <c r="C1055" s="344"/>
      <c r="D1055" s="344"/>
      <c r="E1055" s="344" t="s">
        <v>1170</v>
      </c>
      <c r="F1055" s="527" t="s">
        <v>1177</v>
      </c>
      <c r="G1055" s="522">
        <v>0</v>
      </c>
      <c r="H1055" s="522">
        <v>0</v>
      </c>
      <c r="I1055" s="522">
        <v>0</v>
      </c>
      <c r="J1055" s="522">
        <v>0</v>
      </c>
      <c r="K1055" s="381"/>
      <c r="L1055" s="381"/>
      <c r="M1055" s="381"/>
      <c r="N1055" s="530"/>
    </row>
    <row r="1056" ht="24" spans="1:14">
      <c r="A1056" s="520">
        <v>1052</v>
      </c>
      <c r="B1056" s="523">
        <v>2150212</v>
      </c>
      <c r="C1056" s="344"/>
      <c r="D1056" s="344"/>
      <c r="E1056" s="344" t="s">
        <v>1170</v>
      </c>
      <c r="F1056" s="527" t="s">
        <v>1178</v>
      </c>
      <c r="G1056" s="522">
        <v>0</v>
      </c>
      <c r="H1056" s="522">
        <v>0</v>
      </c>
      <c r="I1056" s="522">
        <v>0</v>
      </c>
      <c r="J1056" s="522">
        <v>0</v>
      </c>
      <c r="K1056" s="381"/>
      <c r="L1056" s="381"/>
      <c r="M1056" s="381"/>
      <c r="N1056" s="530"/>
    </row>
    <row r="1057" ht="24" spans="1:14">
      <c r="A1057" s="520">
        <v>1053</v>
      </c>
      <c r="B1057" s="523">
        <v>2150213</v>
      </c>
      <c r="C1057" s="344"/>
      <c r="D1057" s="344"/>
      <c r="E1057" s="344" t="s">
        <v>1170</v>
      </c>
      <c r="F1057" s="527" t="s">
        <v>1179</v>
      </c>
      <c r="G1057" s="522">
        <v>0</v>
      </c>
      <c r="H1057" s="522">
        <v>0</v>
      </c>
      <c r="I1057" s="522">
        <v>0</v>
      </c>
      <c r="J1057" s="522">
        <v>0</v>
      </c>
      <c r="K1057" s="381"/>
      <c r="L1057" s="381"/>
      <c r="M1057" s="381"/>
      <c r="N1057" s="530"/>
    </row>
    <row r="1058" ht="24" spans="1:14">
      <c r="A1058" s="520">
        <v>1054</v>
      </c>
      <c r="B1058" s="523">
        <v>2150214</v>
      </c>
      <c r="C1058" s="344"/>
      <c r="D1058" s="344"/>
      <c r="E1058" s="344" t="s">
        <v>1170</v>
      </c>
      <c r="F1058" s="527" t="s">
        <v>1180</v>
      </c>
      <c r="G1058" s="522">
        <v>0</v>
      </c>
      <c r="H1058" s="522">
        <v>0</v>
      </c>
      <c r="I1058" s="522">
        <v>0</v>
      </c>
      <c r="J1058" s="522">
        <v>0</v>
      </c>
      <c r="K1058" s="381"/>
      <c r="L1058" s="381"/>
      <c r="M1058" s="381"/>
      <c r="N1058" s="530"/>
    </row>
    <row r="1059" ht="24" spans="1:14">
      <c r="A1059" s="520">
        <v>1055</v>
      </c>
      <c r="B1059" s="523">
        <v>2150215</v>
      </c>
      <c r="C1059" s="344"/>
      <c r="D1059" s="344"/>
      <c r="E1059" s="344" t="s">
        <v>1170</v>
      </c>
      <c r="F1059" s="527" t="s">
        <v>1181</v>
      </c>
      <c r="G1059" s="522">
        <v>0</v>
      </c>
      <c r="H1059" s="522">
        <v>0</v>
      </c>
      <c r="I1059" s="522">
        <v>0</v>
      </c>
      <c r="J1059" s="522">
        <v>0</v>
      </c>
      <c r="K1059" s="381"/>
      <c r="L1059" s="381"/>
      <c r="M1059" s="381"/>
      <c r="N1059" s="530"/>
    </row>
    <row r="1060" ht="14.25" spans="1:14">
      <c r="A1060" s="520">
        <v>1056</v>
      </c>
      <c r="B1060" s="523">
        <v>2150299</v>
      </c>
      <c r="C1060" s="344"/>
      <c r="D1060" s="344"/>
      <c r="E1060" s="344" t="s">
        <v>1170</v>
      </c>
      <c r="F1060" s="527" t="s">
        <v>1182</v>
      </c>
      <c r="G1060" s="522">
        <v>2884.39</v>
      </c>
      <c r="H1060" s="522">
        <v>56411</v>
      </c>
      <c r="I1060" s="522">
        <v>48986</v>
      </c>
      <c r="J1060" s="522">
        <v>265623</v>
      </c>
      <c r="K1060" s="381">
        <f t="shared" ref="K1060:K1062" si="263">I1060/J1060-1</f>
        <v>-0.815580729078431</v>
      </c>
      <c r="L1060" s="381">
        <f t="shared" ref="L1060:L1061" si="264">I1060/G1060</f>
        <v>16.9831402826941</v>
      </c>
      <c r="M1060" s="381">
        <f t="shared" ref="M1060:M1061" si="265">I1060/G1060-1</f>
        <v>15.9831402826941</v>
      </c>
      <c r="N1060" s="530"/>
    </row>
    <row r="1061" ht="24" spans="1:14">
      <c r="A1061" s="520">
        <v>1057</v>
      </c>
      <c r="B1061" s="523">
        <v>21503</v>
      </c>
      <c r="C1061" s="344"/>
      <c r="D1061" s="344" t="s">
        <v>1159</v>
      </c>
      <c r="E1061" s="344"/>
      <c r="F1061" s="526" t="s">
        <v>1183</v>
      </c>
      <c r="G1061" s="522">
        <v>30180.41</v>
      </c>
      <c r="H1061" s="522">
        <v>24422.143395</v>
      </c>
      <c r="I1061" s="522">
        <f>SUM(I1062:I1065)</f>
        <v>23277</v>
      </c>
      <c r="J1061" s="522">
        <v>24591</v>
      </c>
      <c r="K1061" s="381">
        <f t="shared" si="263"/>
        <v>-0.0534341832377699</v>
      </c>
      <c r="L1061" s="381">
        <f t="shared" si="264"/>
        <v>0.771261888092309</v>
      </c>
      <c r="M1061" s="381">
        <f t="shared" si="265"/>
        <v>-0.228738111907691</v>
      </c>
      <c r="N1061" s="533" t="s">
        <v>1184</v>
      </c>
    </row>
    <row r="1062" ht="14.25" spans="1:14">
      <c r="A1062" s="520">
        <v>1058</v>
      </c>
      <c r="B1062" s="523">
        <v>2150301</v>
      </c>
      <c r="C1062" s="344"/>
      <c r="D1062" s="344"/>
      <c r="E1062" s="344" t="s">
        <v>1185</v>
      </c>
      <c r="F1062" s="527" t="s">
        <v>167</v>
      </c>
      <c r="G1062" s="522">
        <v>0</v>
      </c>
      <c r="H1062" s="522">
        <v>0</v>
      </c>
      <c r="I1062" s="522">
        <v>0</v>
      </c>
      <c r="J1062" s="522">
        <v>68</v>
      </c>
      <c r="K1062" s="381">
        <f t="shared" si="263"/>
        <v>-1</v>
      </c>
      <c r="L1062" s="381"/>
      <c r="M1062" s="381"/>
      <c r="N1062" s="530"/>
    </row>
    <row r="1063" ht="14.25" spans="1:14">
      <c r="A1063" s="520">
        <v>1059</v>
      </c>
      <c r="B1063" s="523">
        <v>2150302</v>
      </c>
      <c r="C1063" s="344"/>
      <c r="D1063" s="344"/>
      <c r="E1063" s="344" t="s">
        <v>1185</v>
      </c>
      <c r="F1063" s="527" t="s">
        <v>168</v>
      </c>
      <c r="G1063" s="522">
        <v>0</v>
      </c>
      <c r="H1063" s="522">
        <v>232.56376</v>
      </c>
      <c r="I1063" s="522">
        <v>0</v>
      </c>
      <c r="J1063" s="522">
        <v>0</v>
      </c>
      <c r="K1063" s="381"/>
      <c r="L1063" s="381"/>
      <c r="M1063" s="381"/>
      <c r="N1063" s="530"/>
    </row>
    <row r="1064" ht="14.25" spans="1:14">
      <c r="A1064" s="520">
        <v>1060</v>
      </c>
      <c r="B1064" s="523">
        <v>2150303</v>
      </c>
      <c r="C1064" s="344"/>
      <c r="D1064" s="344"/>
      <c r="E1064" s="344" t="s">
        <v>1185</v>
      </c>
      <c r="F1064" s="527" t="s">
        <v>169</v>
      </c>
      <c r="G1064" s="522">
        <v>0</v>
      </c>
      <c r="H1064" s="522">
        <v>0</v>
      </c>
      <c r="I1064" s="522">
        <v>0</v>
      </c>
      <c r="J1064" s="522">
        <v>0</v>
      </c>
      <c r="K1064" s="381"/>
      <c r="L1064" s="381"/>
      <c r="M1064" s="381"/>
      <c r="N1064" s="530"/>
    </row>
    <row r="1065" ht="14.25" spans="1:14">
      <c r="A1065" s="520">
        <v>1061</v>
      </c>
      <c r="B1065" s="523">
        <v>2150399</v>
      </c>
      <c r="C1065" s="344"/>
      <c r="D1065" s="344"/>
      <c r="E1065" s="344" t="s">
        <v>1185</v>
      </c>
      <c r="F1065" s="527" t="s">
        <v>1186</v>
      </c>
      <c r="G1065" s="522">
        <v>30180.41</v>
      </c>
      <c r="H1065" s="522">
        <v>24189.579635</v>
      </c>
      <c r="I1065" s="522">
        <v>23277</v>
      </c>
      <c r="J1065" s="522">
        <v>24523</v>
      </c>
      <c r="K1065" s="381">
        <f t="shared" ref="K1065:K1066" si="266">I1065/J1065-1</f>
        <v>-0.0508094441952452</v>
      </c>
      <c r="L1065" s="381">
        <f>I1065/G1065</f>
        <v>0.771261888092309</v>
      </c>
      <c r="M1065" s="381">
        <f>I1065/G1065-1</f>
        <v>-0.228738111907691</v>
      </c>
      <c r="N1065" s="530"/>
    </row>
    <row r="1066" ht="14.25" spans="1:14">
      <c r="A1066" s="520">
        <v>1062</v>
      </c>
      <c r="B1066" s="523">
        <v>21505</v>
      </c>
      <c r="C1066" s="344"/>
      <c r="D1066" s="344" t="s">
        <v>1159</v>
      </c>
      <c r="E1066" s="344"/>
      <c r="F1066" s="526" t="s">
        <v>1187</v>
      </c>
      <c r="G1066" s="522">
        <v>382767.81529</v>
      </c>
      <c r="H1066" s="522">
        <v>354505.6768</v>
      </c>
      <c r="I1066" s="522">
        <f>SUM(I1067:I1079)</f>
        <v>348874</v>
      </c>
      <c r="J1066" s="522">
        <v>12485</v>
      </c>
      <c r="K1066" s="381">
        <f t="shared" si="266"/>
        <v>26.9434521425711</v>
      </c>
      <c r="L1066" s="381">
        <f>I1066/G1066</f>
        <v>0.911450717808338</v>
      </c>
      <c r="M1066" s="381">
        <f>I1066/G1066-1</f>
        <v>-0.0885492821916616</v>
      </c>
      <c r="N1066" s="530"/>
    </row>
    <row r="1067" ht="14.25" spans="1:14">
      <c r="A1067" s="520">
        <v>1063</v>
      </c>
      <c r="B1067" s="523">
        <v>2150501</v>
      </c>
      <c r="C1067" s="344"/>
      <c r="D1067" s="344"/>
      <c r="E1067" s="344" t="s">
        <v>1188</v>
      </c>
      <c r="F1067" s="527" t="s">
        <v>167</v>
      </c>
      <c r="G1067" s="522">
        <v>3509.65</v>
      </c>
      <c r="H1067" s="522">
        <v>4725</v>
      </c>
      <c r="I1067" s="522">
        <v>4725</v>
      </c>
      <c r="J1067" s="522">
        <v>0</v>
      </c>
      <c r="K1067" s="381"/>
      <c r="L1067" s="381">
        <f>I1067/G1067</f>
        <v>1.34628809140513</v>
      </c>
      <c r="M1067" s="381">
        <f>I1067/G1067-1</f>
        <v>0.346288091405126</v>
      </c>
      <c r="N1067" s="530"/>
    </row>
    <row r="1068" ht="14.25" spans="1:14">
      <c r="A1068" s="520">
        <v>1064</v>
      </c>
      <c r="B1068" s="523">
        <v>2150502</v>
      </c>
      <c r="C1068" s="344"/>
      <c r="D1068" s="344"/>
      <c r="E1068" s="344" t="s">
        <v>1188</v>
      </c>
      <c r="F1068" s="527" t="s">
        <v>168</v>
      </c>
      <c r="G1068" s="522">
        <v>2791.44</v>
      </c>
      <c r="H1068" s="522">
        <v>2593.216</v>
      </c>
      <c r="I1068" s="522">
        <v>2565</v>
      </c>
      <c r="J1068" s="522">
        <v>84</v>
      </c>
      <c r="K1068" s="381">
        <f>I1068/J1068-1</f>
        <v>29.5357142857143</v>
      </c>
      <c r="L1068" s="381">
        <f>I1068/G1068</f>
        <v>0.918880577766314</v>
      </c>
      <c r="M1068" s="381">
        <f>I1068/G1068-1</f>
        <v>-0.0811194222336858</v>
      </c>
      <c r="N1068" s="530"/>
    </row>
    <row r="1069" ht="14.25" spans="1:14">
      <c r="A1069" s="520">
        <v>1065</v>
      </c>
      <c r="B1069" s="523">
        <v>2150503</v>
      </c>
      <c r="C1069" s="344"/>
      <c r="D1069" s="344"/>
      <c r="E1069" s="344" t="s">
        <v>1188</v>
      </c>
      <c r="F1069" s="527" t="s">
        <v>169</v>
      </c>
      <c r="G1069" s="522">
        <v>0</v>
      </c>
      <c r="H1069" s="522">
        <v>0</v>
      </c>
      <c r="I1069" s="522">
        <v>0</v>
      </c>
      <c r="J1069" s="522">
        <v>0</v>
      </c>
      <c r="K1069" s="381"/>
      <c r="L1069" s="381"/>
      <c r="M1069" s="381"/>
      <c r="N1069" s="530"/>
    </row>
    <row r="1070" ht="14.25" spans="1:14">
      <c r="A1070" s="520">
        <v>1066</v>
      </c>
      <c r="B1070" s="523">
        <v>2150505</v>
      </c>
      <c r="C1070" s="344"/>
      <c r="D1070" s="344"/>
      <c r="E1070" s="344" t="s">
        <v>1188</v>
      </c>
      <c r="F1070" s="527" t="s">
        <v>1189</v>
      </c>
      <c r="G1070" s="522">
        <v>0</v>
      </c>
      <c r="H1070" s="522">
        <v>0</v>
      </c>
      <c r="I1070" s="522">
        <v>0</v>
      </c>
      <c r="J1070" s="522">
        <v>0</v>
      </c>
      <c r="K1070" s="381"/>
      <c r="L1070" s="381"/>
      <c r="M1070" s="381"/>
      <c r="N1070" s="530"/>
    </row>
    <row r="1071" ht="14.25" spans="1:14">
      <c r="A1071" s="520">
        <v>1067</v>
      </c>
      <c r="B1071" s="523">
        <v>2150506</v>
      </c>
      <c r="C1071" s="344"/>
      <c r="D1071" s="344"/>
      <c r="E1071" s="344" t="s">
        <v>1188</v>
      </c>
      <c r="F1071" s="527" t="s">
        <v>1190</v>
      </c>
      <c r="G1071" s="522">
        <v>0</v>
      </c>
      <c r="H1071" s="522">
        <v>0</v>
      </c>
      <c r="I1071" s="522">
        <v>0</v>
      </c>
      <c r="J1071" s="522">
        <v>0</v>
      </c>
      <c r="K1071" s="381"/>
      <c r="L1071" s="381"/>
      <c r="M1071" s="381"/>
      <c r="N1071" s="530"/>
    </row>
    <row r="1072" ht="14.25" spans="1:14">
      <c r="A1072" s="520">
        <v>1068</v>
      </c>
      <c r="B1072" s="523">
        <v>2150507</v>
      </c>
      <c r="C1072" s="344"/>
      <c r="D1072" s="344"/>
      <c r="E1072" s="344" t="s">
        <v>1188</v>
      </c>
      <c r="F1072" s="527" t="s">
        <v>1191</v>
      </c>
      <c r="G1072" s="522">
        <v>0</v>
      </c>
      <c r="H1072" s="522">
        <v>0</v>
      </c>
      <c r="I1072" s="522">
        <v>0</v>
      </c>
      <c r="J1072" s="522">
        <v>0</v>
      </c>
      <c r="K1072" s="381"/>
      <c r="L1072" s="381"/>
      <c r="M1072" s="381"/>
      <c r="N1072" s="530"/>
    </row>
    <row r="1073" ht="14.25" spans="1:14">
      <c r="A1073" s="520">
        <v>1069</v>
      </c>
      <c r="B1073" s="523">
        <v>2150508</v>
      </c>
      <c r="C1073" s="344"/>
      <c r="D1073" s="344"/>
      <c r="E1073" s="344" t="s">
        <v>1188</v>
      </c>
      <c r="F1073" s="527" t="s">
        <v>1192</v>
      </c>
      <c r="G1073" s="522">
        <v>2663.2754</v>
      </c>
      <c r="H1073" s="522">
        <v>2152</v>
      </c>
      <c r="I1073" s="522">
        <v>2152</v>
      </c>
      <c r="J1073" s="522">
        <v>3521</v>
      </c>
      <c r="K1073" s="381">
        <f>I1073/J1073-1</f>
        <v>-0.388809997159898</v>
      </c>
      <c r="L1073" s="381">
        <f>I1073/G1073</f>
        <v>0.808027588885475</v>
      </c>
      <c r="M1073" s="381">
        <f>I1073/G1073-1</f>
        <v>-0.191972411114525</v>
      </c>
      <c r="N1073" s="530"/>
    </row>
    <row r="1074" ht="24" spans="1:14">
      <c r="A1074" s="520">
        <v>1070</v>
      </c>
      <c r="B1074" s="523">
        <v>2150509</v>
      </c>
      <c r="C1074" s="344"/>
      <c r="D1074" s="344"/>
      <c r="E1074" s="344" t="s">
        <v>1188</v>
      </c>
      <c r="F1074" s="527" t="s">
        <v>1193</v>
      </c>
      <c r="G1074" s="522">
        <v>0</v>
      </c>
      <c r="H1074" s="522">
        <v>0</v>
      </c>
      <c r="I1074" s="522">
        <v>0</v>
      </c>
      <c r="J1074" s="522">
        <v>0</v>
      </c>
      <c r="K1074" s="381"/>
      <c r="L1074" s="381"/>
      <c r="M1074" s="381"/>
      <c r="N1074" s="530"/>
    </row>
    <row r="1075" ht="14.25" spans="1:14">
      <c r="A1075" s="520">
        <v>1071</v>
      </c>
      <c r="B1075" s="523">
        <v>2150510</v>
      </c>
      <c r="C1075" s="344"/>
      <c r="D1075" s="344"/>
      <c r="E1075" s="344" t="s">
        <v>1188</v>
      </c>
      <c r="F1075" s="527" t="s">
        <v>1194</v>
      </c>
      <c r="G1075" s="522">
        <v>282368.2</v>
      </c>
      <c r="H1075" s="522">
        <v>283737</v>
      </c>
      <c r="I1075" s="522">
        <v>283737</v>
      </c>
      <c r="J1075" s="522">
        <v>52</v>
      </c>
      <c r="K1075" s="381">
        <f t="shared" ref="K1075" si="267">I1075/J1075-1</f>
        <v>5455.48076923077</v>
      </c>
      <c r="L1075" s="381">
        <f t="shared" ref="L1075" si="268">I1075/G1075</f>
        <v>1.0048475713625</v>
      </c>
      <c r="M1075" s="381">
        <f t="shared" ref="M1075" si="269">I1075/G1075-1</f>
        <v>0.00484757136249758</v>
      </c>
      <c r="N1075" s="530"/>
    </row>
    <row r="1076" ht="14.25" spans="1:14">
      <c r="A1076" s="520">
        <v>1072</v>
      </c>
      <c r="B1076" s="523">
        <v>2150511</v>
      </c>
      <c r="C1076" s="344"/>
      <c r="D1076" s="344"/>
      <c r="E1076" s="344" t="s">
        <v>1188</v>
      </c>
      <c r="F1076" s="527" t="s">
        <v>1195</v>
      </c>
      <c r="G1076" s="522">
        <v>0</v>
      </c>
      <c r="H1076" s="522">
        <v>0</v>
      </c>
      <c r="I1076" s="522">
        <v>0</v>
      </c>
      <c r="J1076" s="522">
        <v>0</v>
      </c>
      <c r="K1076" s="381"/>
      <c r="L1076" s="381"/>
      <c r="M1076" s="381"/>
      <c r="N1076" s="530"/>
    </row>
    <row r="1077" ht="14.25" spans="1:14">
      <c r="A1077" s="520">
        <v>1073</v>
      </c>
      <c r="B1077" s="523">
        <v>2150513</v>
      </c>
      <c r="C1077" s="344"/>
      <c r="D1077" s="344"/>
      <c r="E1077" s="344" t="s">
        <v>1188</v>
      </c>
      <c r="F1077" s="527" t="s">
        <v>1126</v>
      </c>
      <c r="G1077" s="522">
        <v>0</v>
      </c>
      <c r="H1077" s="522">
        <v>0</v>
      </c>
      <c r="I1077" s="522">
        <v>0</v>
      </c>
      <c r="J1077" s="522">
        <v>0</v>
      </c>
      <c r="K1077" s="381"/>
      <c r="L1077" s="381"/>
      <c r="M1077" s="381"/>
      <c r="N1077" s="530"/>
    </row>
    <row r="1078" ht="14.25" spans="1:14">
      <c r="A1078" s="520">
        <v>1074</v>
      </c>
      <c r="B1078" s="523">
        <v>2150515</v>
      </c>
      <c r="C1078" s="344"/>
      <c r="D1078" s="344"/>
      <c r="E1078" s="344" t="s">
        <v>1188</v>
      </c>
      <c r="F1078" s="527" t="s">
        <v>1196</v>
      </c>
      <c r="G1078" s="522">
        <v>0</v>
      </c>
      <c r="H1078" s="522">
        <v>0</v>
      </c>
      <c r="I1078" s="522">
        <v>0</v>
      </c>
      <c r="J1078" s="522">
        <v>0</v>
      </c>
      <c r="K1078" s="381"/>
      <c r="L1078" s="381"/>
      <c r="M1078" s="381"/>
      <c r="N1078" s="530"/>
    </row>
    <row r="1079" ht="24" spans="1:14">
      <c r="A1079" s="520">
        <v>1075</v>
      </c>
      <c r="B1079" s="523">
        <v>2150599</v>
      </c>
      <c r="C1079" s="344"/>
      <c r="D1079" s="344"/>
      <c r="E1079" s="344" t="s">
        <v>1188</v>
      </c>
      <c r="F1079" s="527" t="s">
        <v>1197</v>
      </c>
      <c r="G1079" s="522">
        <v>91435.24989</v>
      </c>
      <c r="H1079" s="522">
        <v>55742.3608</v>
      </c>
      <c r="I1079" s="522">
        <v>55695</v>
      </c>
      <c r="J1079" s="522">
        <v>8828</v>
      </c>
      <c r="K1079" s="381">
        <f>I1079/J1079-1</f>
        <v>5.30890348889896</v>
      </c>
      <c r="L1079" s="381">
        <f>I1079/G1079</f>
        <v>0.609119568951834</v>
      </c>
      <c r="M1079" s="381">
        <f>I1079/G1079-1</f>
        <v>-0.390880431048166</v>
      </c>
      <c r="N1079" s="530"/>
    </row>
    <row r="1080" ht="24" spans="1:14">
      <c r="A1080" s="520">
        <v>1076</v>
      </c>
      <c r="B1080" s="523">
        <v>21507</v>
      </c>
      <c r="C1080" s="344"/>
      <c r="D1080" s="344" t="s">
        <v>1159</v>
      </c>
      <c r="E1080" s="344"/>
      <c r="F1080" s="526" t="s">
        <v>1198</v>
      </c>
      <c r="G1080" s="522">
        <v>27132.14</v>
      </c>
      <c r="H1080" s="522">
        <v>42128.56</v>
      </c>
      <c r="I1080" s="522">
        <f>SUM(I1081:I1086)</f>
        <v>41909</v>
      </c>
      <c r="J1080" s="522">
        <v>7533</v>
      </c>
      <c r="K1080" s="381">
        <f>I1080/J1080-1</f>
        <v>4.56338776052038</v>
      </c>
      <c r="L1080" s="381">
        <f>I1080/G1080</f>
        <v>1.54462567272615</v>
      </c>
      <c r="M1080" s="381">
        <f>I1080/G1080-1</f>
        <v>0.544625672726147</v>
      </c>
      <c r="N1080" s="533" t="s">
        <v>1199</v>
      </c>
    </row>
    <row r="1081" ht="14.25" spans="1:14">
      <c r="A1081" s="520">
        <v>1077</v>
      </c>
      <c r="B1081" s="523">
        <v>2150701</v>
      </c>
      <c r="C1081" s="344"/>
      <c r="D1081" s="344"/>
      <c r="E1081" s="344" t="s">
        <v>1200</v>
      </c>
      <c r="F1081" s="527" t="s">
        <v>167</v>
      </c>
      <c r="G1081" s="522">
        <v>3917.14</v>
      </c>
      <c r="H1081" s="522">
        <v>3703</v>
      </c>
      <c r="I1081" s="522">
        <v>3703</v>
      </c>
      <c r="J1081" s="522">
        <v>3173</v>
      </c>
      <c r="K1081" s="381">
        <f>I1081/J1081-1</f>
        <v>0.167034352347936</v>
      </c>
      <c r="L1081" s="381">
        <f>I1081/G1081</f>
        <v>0.945332564064598</v>
      </c>
      <c r="M1081" s="381">
        <f>I1081/G1081-1</f>
        <v>-0.0546674359354018</v>
      </c>
      <c r="N1081" s="530"/>
    </row>
    <row r="1082" ht="14.25" spans="1:14">
      <c r="A1082" s="520">
        <v>1078</v>
      </c>
      <c r="B1082" s="523">
        <v>2150702</v>
      </c>
      <c r="C1082" s="344"/>
      <c r="D1082" s="344"/>
      <c r="E1082" s="344" t="s">
        <v>1200</v>
      </c>
      <c r="F1082" s="527" t="s">
        <v>168</v>
      </c>
      <c r="G1082" s="522">
        <v>2861.1</v>
      </c>
      <c r="H1082" s="522">
        <v>3273.06</v>
      </c>
      <c r="I1082" s="522">
        <v>3128</v>
      </c>
      <c r="J1082" s="522">
        <v>3660</v>
      </c>
      <c r="K1082" s="381">
        <f>I1082/J1082-1</f>
        <v>-0.145355191256831</v>
      </c>
      <c r="L1082" s="381">
        <f>I1082/G1082</f>
        <v>1.09328579916815</v>
      </c>
      <c r="M1082" s="381">
        <f>I1082/G1082-1</f>
        <v>0.0932857991681522</v>
      </c>
      <c r="N1082" s="530"/>
    </row>
    <row r="1083" ht="14.25" spans="1:14">
      <c r="A1083" s="520">
        <v>1079</v>
      </c>
      <c r="B1083" s="523">
        <v>2150703</v>
      </c>
      <c r="C1083" s="344"/>
      <c r="D1083" s="344"/>
      <c r="E1083" s="344" t="s">
        <v>1200</v>
      </c>
      <c r="F1083" s="527" t="s">
        <v>169</v>
      </c>
      <c r="G1083" s="522">
        <v>85</v>
      </c>
      <c r="H1083" s="522">
        <v>0</v>
      </c>
      <c r="I1083" s="522">
        <v>0</v>
      </c>
      <c r="J1083" s="522">
        <v>0</v>
      </c>
      <c r="K1083" s="381"/>
      <c r="L1083" s="381">
        <f>I1083/G1083</f>
        <v>0</v>
      </c>
      <c r="M1083" s="381">
        <f>I1083/G1083-1</f>
        <v>-1</v>
      </c>
      <c r="N1083" s="530"/>
    </row>
    <row r="1084" ht="14.25" spans="1:14">
      <c r="A1084" s="520">
        <v>1080</v>
      </c>
      <c r="B1084" s="523">
        <v>2150704</v>
      </c>
      <c r="C1084" s="344"/>
      <c r="D1084" s="344"/>
      <c r="E1084" s="344" t="s">
        <v>1200</v>
      </c>
      <c r="F1084" s="527" t="s">
        <v>1201</v>
      </c>
      <c r="G1084" s="522">
        <v>0</v>
      </c>
      <c r="H1084" s="522">
        <v>0</v>
      </c>
      <c r="I1084" s="522">
        <v>0</v>
      </c>
      <c r="J1084" s="522">
        <v>0</v>
      </c>
      <c r="K1084" s="381"/>
      <c r="L1084" s="381"/>
      <c r="M1084" s="381"/>
      <c r="N1084" s="530"/>
    </row>
    <row r="1085" ht="14.25" spans="1:14">
      <c r="A1085" s="520">
        <v>1081</v>
      </c>
      <c r="B1085" s="523">
        <v>2150705</v>
      </c>
      <c r="C1085" s="344"/>
      <c r="D1085" s="344"/>
      <c r="E1085" s="344" t="s">
        <v>1200</v>
      </c>
      <c r="F1085" s="527" t="s">
        <v>1202</v>
      </c>
      <c r="G1085" s="522">
        <v>0</v>
      </c>
      <c r="H1085" s="522">
        <v>0</v>
      </c>
      <c r="I1085" s="522">
        <v>0</v>
      </c>
      <c r="J1085" s="522">
        <v>0</v>
      </c>
      <c r="K1085" s="381"/>
      <c r="L1085" s="381"/>
      <c r="M1085" s="381"/>
      <c r="N1085" s="530"/>
    </row>
    <row r="1086" ht="14.25" spans="1:14">
      <c r="A1086" s="520">
        <v>1082</v>
      </c>
      <c r="B1086" s="523">
        <v>2150799</v>
      </c>
      <c r="C1086" s="344"/>
      <c r="D1086" s="344"/>
      <c r="E1086" s="344" t="s">
        <v>1200</v>
      </c>
      <c r="F1086" s="527" t="s">
        <v>1203</v>
      </c>
      <c r="G1086" s="522">
        <v>20268.9</v>
      </c>
      <c r="H1086" s="522">
        <v>35152.5</v>
      </c>
      <c r="I1086" s="522">
        <v>35078</v>
      </c>
      <c r="J1086" s="522">
        <v>700</v>
      </c>
      <c r="K1086" s="381">
        <f t="shared" ref="K1086:K1088" si="270">I1086/J1086-1</f>
        <v>49.1114285714286</v>
      </c>
      <c r="L1086" s="381">
        <f t="shared" ref="L1086:L1088" si="271">I1086/G1086</f>
        <v>1.7306316573667</v>
      </c>
      <c r="M1086" s="381">
        <f t="shared" ref="M1086:M1088" si="272">I1086/G1086-1</f>
        <v>0.730631657366704</v>
      </c>
      <c r="N1086" s="530"/>
    </row>
    <row r="1087" ht="24" spans="1:14">
      <c r="A1087" s="520">
        <v>1083</v>
      </c>
      <c r="B1087" s="523">
        <v>21508</v>
      </c>
      <c r="C1087" s="344"/>
      <c r="D1087" s="344" t="s">
        <v>1159</v>
      </c>
      <c r="E1087" s="344"/>
      <c r="F1087" s="526" t="s">
        <v>1204</v>
      </c>
      <c r="G1087" s="522">
        <v>61762.27</v>
      </c>
      <c r="H1087" s="522">
        <v>136086.01</v>
      </c>
      <c r="I1087" s="522">
        <f>SUM(I1088:I1094)</f>
        <v>127236</v>
      </c>
      <c r="J1087" s="522">
        <v>45727</v>
      </c>
      <c r="K1087" s="381">
        <f t="shared" si="270"/>
        <v>1.78251361340127</v>
      </c>
      <c r="L1087" s="381">
        <f t="shared" si="271"/>
        <v>2.06009267470253</v>
      </c>
      <c r="M1087" s="381">
        <f t="shared" si="272"/>
        <v>1.06009267470253</v>
      </c>
      <c r="N1087" s="533" t="s">
        <v>1205</v>
      </c>
    </row>
    <row r="1088" ht="14.25" spans="1:14">
      <c r="A1088" s="520">
        <v>1084</v>
      </c>
      <c r="B1088" s="523">
        <v>2150801</v>
      </c>
      <c r="C1088" s="344"/>
      <c r="D1088" s="344"/>
      <c r="E1088" s="344" t="s">
        <v>1206</v>
      </c>
      <c r="F1088" s="527" t="s">
        <v>167</v>
      </c>
      <c r="G1088" s="522">
        <v>1301.17</v>
      </c>
      <c r="H1088" s="522">
        <v>1151</v>
      </c>
      <c r="I1088" s="522">
        <v>1151</v>
      </c>
      <c r="J1088" s="522">
        <v>898</v>
      </c>
      <c r="K1088" s="381">
        <f t="shared" si="270"/>
        <v>0.28173719376392</v>
      </c>
      <c r="L1088" s="381">
        <f t="shared" si="271"/>
        <v>0.884588485747443</v>
      </c>
      <c r="M1088" s="381">
        <f t="shared" si="272"/>
        <v>-0.115411514252557</v>
      </c>
      <c r="N1088" s="530"/>
    </row>
    <row r="1089" ht="14.25" spans="1:14">
      <c r="A1089" s="520">
        <v>1085</v>
      </c>
      <c r="B1089" s="523">
        <v>2150802</v>
      </c>
      <c r="C1089" s="344"/>
      <c r="D1089" s="344"/>
      <c r="E1089" s="344" t="s">
        <v>1206</v>
      </c>
      <c r="F1089" s="527" t="s">
        <v>168</v>
      </c>
      <c r="G1089" s="522">
        <v>0</v>
      </c>
      <c r="H1089" s="522">
        <v>69</v>
      </c>
      <c r="I1089" s="522">
        <v>69</v>
      </c>
      <c r="J1089" s="522">
        <v>0</v>
      </c>
      <c r="K1089" s="381"/>
      <c r="L1089" s="381"/>
      <c r="M1089" s="381"/>
      <c r="N1089" s="530"/>
    </row>
    <row r="1090" ht="14.25" spans="1:14">
      <c r="A1090" s="520">
        <v>1086</v>
      </c>
      <c r="B1090" s="523">
        <v>2150803</v>
      </c>
      <c r="C1090" s="344"/>
      <c r="D1090" s="344"/>
      <c r="E1090" s="344" t="s">
        <v>1206</v>
      </c>
      <c r="F1090" s="527" t="s">
        <v>169</v>
      </c>
      <c r="G1090" s="522">
        <v>0</v>
      </c>
      <c r="H1090" s="522">
        <v>0</v>
      </c>
      <c r="I1090" s="522">
        <v>0</v>
      </c>
      <c r="J1090" s="522">
        <v>0</v>
      </c>
      <c r="K1090" s="381"/>
      <c r="L1090" s="381"/>
      <c r="M1090" s="381"/>
      <c r="N1090" s="530"/>
    </row>
    <row r="1091" ht="24" spans="1:14">
      <c r="A1091" s="520">
        <v>1087</v>
      </c>
      <c r="B1091" s="523">
        <v>2150804</v>
      </c>
      <c r="C1091" s="344"/>
      <c r="D1091" s="344"/>
      <c r="E1091" s="344" t="s">
        <v>1206</v>
      </c>
      <c r="F1091" s="527" t="s">
        <v>1207</v>
      </c>
      <c r="G1091" s="522">
        <v>0</v>
      </c>
      <c r="H1091" s="522">
        <v>0</v>
      </c>
      <c r="I1091" s="522">
        <v>0</v>
      </c>
      <c r="J1091" s="522">
        <v>0</v>
      </c>
      <c r="K1091" s="381"/>
      <c r="L1091" s="381"/>
      <c r="M1091" s="381"/>
      <c r="N1091" s="530"/>
    </row>
    <row r="1092" ht="14.25" spans="1:14">
      <c r="A1092" s="520">
        <v>1088</v>
      </c>
      <c r="B1092" s="523">
        <v>2150805</v>
      </c>
      <c r="C1092" s="344"/>
      <c r="D1092" s="344"/>
      <c r="E1092" s="344" t="s">
        <v>1206</v>
      </c>
      <c r="F1092" s="527" t="s">
        <v>1208</v>
      </c>
      <c r="G1092" s="522">
        <v>15261.1</v>
      </c>
      <c r="H1092" s="522">
        <v>23913</v>
      </c>
      <c r="I1092" s="522">
        <v>15351</v>
      </c>
      <c r="J1092" s="522">
        <v>9306</v>
      </c>
      <c r="K1092" s="381">
        <f t="shared" ref="K1092" si="273">I1092/J1092-1</f>
        <v>0.649580915538362</v>
      </c>
      <c r="L1092" s="381">
        <f t="shared" ref="L1092" si="274">I1092/G1092</f>
        <v>1.00589079424157</v>
      </c>
      <c r="M1092" s="381">
        <f t="shared" ref="M1092" si="275">I1092/G1092-1</f>
        <v>0.00589079424156846</v>
      </c>
      <c r="N1092" s="530"/>
    </row>
    <row r="1093" ht="14.25" spans="1:14">
      <c r="A1093" s="520">
        <v>1089</v>
      </c>
      <c r="B1093" s="523">
        <v>2150806</v>
      </c>
      <c r="C1093" s="344"/>
      <c r="D1093" s="344"/>
      <c r="E1093" s="344" t="s">
        <v>1206</v>
      </c>
      <c r="F1093" s="527" t="s">
        <v>1209</v>
      </c>
      <c r="G1093" s="522">
        <v>0</v>
      </c>
      <c r="H1093" s="522">
        <v>0</v>
      </c>
      <c r="I1093" s="522">
        <v>0</v>
      </c>
      <c r="J1093" s="522"/>
      <c r="K1093" s="381"/>
      <c r="L1093" s="381"/>
      <c r="M1093" s="381"/>
      <c r="N1093" s="530"/>
    </row>
    <row r="1094" ht="24" spans="1:14">
      <c r="A1094" s="520">
        <v>1090</v>
      </c>
      <c r="B1094" s="523">
        <v>2150899</v>
      </c>
      <c r="C1094" s="344"/>
      <c r="D1094" s="344"/>
      <c r="E1094" s="344" t="s">
        <v>1206</v>
      </c>
      <c r="F1094" s="527" t="s">
        <v>1210</v>
      </c>
      <c r="G1094" s="522">
        <v>45200</v>
      </c>
      <c r="H1094" s="522">
        <v>110953.01</v>
      </c>
      <c r="I1094" s="522">
        <v>110665</v>
      </c>
      <c r="J1094" s="522">
        <v>35523</v>
      </c>
      <c r="K1094" s="381">
        <f>I1094/J1094-1</f>
        <v>2.11530557666864</v>
      </c>
      <c r="L1094" s="381">
        <f>I1094/G1094</f>
        <v>2.4483407079646</v>
      </c>
      <c r="M1094" s="381">
        <f>I1094/G1094-1</f>
        <v>1.4483407079646</v>
      </c>
      <c r="N1094" s="530"/>
    </row>
    <row r="1095" ht="48" spans="1:14">
      <c r="A1095" s="520">
        <v>1091</v>
      </c>
      <c r="B1095" s="523">
        <v>21599</v>
      </c>
      <c r="C1095" s="344"/>
      <c r="D1095" s="344" t="s">
        <v>1159</v>
      </c>
      <c r="E1095" s="344"/>
      <c r="F1095" s="526" t="s">
        <v>1211</v>
      </c>
      <c r="G1095" s="522">
        <v>116865.246172</v>
      </c>
      <c r="H1095" s="522">
        <v>223202</v>
      </c>
      <c r="I1095" s="522">
        <f>SUM(I1096:I1100)</f>
        <v>195028</v>
      </c>
      <c r="J1095" s="522">
        <v>83557</v>
      </c>
      <c r="K1095" s="381">
        <f>I1095/J1095-1</f>
        <v>1.33407135248992</v>
      </c>
      <c r="L1095" s="381">
        <f>I1095/G1095</f>
        <v>1.66882804245294</v>
      </c>
      <c r="M1095" s="381">
        <f>I1095/G1095-1</f>
        <v>0.668828042452942</v>
      </c>
      <c r="N1095" s="533" t="s">
        <v>1212</v>
      </c>
    </row>
    <row r="1096" ht="14.25" spans="1:14">
      <c r="A1096" s="520">
        <v>1092</v>
      </c>
      <c r="B1096" s="523">
        <v>2159901</v>
      </c>
      <c r="C1096" s="344"/>
      <c r="D1096" s="344"/>
      <c r="E1096" s="344" t="s">
        <v>1213</v>
      </c>
      <c r="F1096" s="527" t="s">
        <v>1214</v>
      </c>
      <c r="G1096" s="522">
        <v>0</v>
      </c>
      <c r="H1096" s="522">
        <v>0</v>
      </c>
      <c r="I1096" s="522">
        <v>0</v>
      </c>
      <c r="J1096" s="522">
        <v>0</v>
      </c>
      <c r="K1096" s="381"/>
      <c r="L1096" s="381"/>
      <c r="M1096" s="381"/>
      <c r="N1096" s="530"/>
    </row>
    <row r="1097" ht="14.25" spans="1:14">
      <c r="A1097" s="520">
        <v>1093</v>
      </c>
      <c r="B1097" s="523">
        <v>2159904</v>
      </c>
      <c r="C1097" s="344"/>
      <c r="D1097" s="344"/>
      <c r="E1097" s="344" t="s">
        <v>1213</v>
      </c>
      <c r="F1097" s="527" t="s">
        <v>1215</v>
      </c>
      <c r="G1097" s="522">
        <v>0</v>
      </c>
      <c r="H1097" s="522">
        <v>0</v>
      </c>
      <c r="I1097" s="522">
        <v>0</v>
      </c>
      <c r="J1097" s="522">
        <v>0</v>
      </c>
      <c r="K1097" s="381"/>
      <c r="L1097" s="381"/>
      <c r="M1097" s="381"/>
      <c r="N1097" s="530"/>
    </row>
    <row r="1098" ht="14.25" spans="1:14">
      <c r="A1098" s="520">
        <v>1094</v>
      </c>
      <c r="B1098" s="523">
        <v>2159905</v>
      </c>
      <c r="C1098" s="344"/>
      <c r="D1098" s="344"/>
      <c r="E1098" s="344" t="s">
        <v>1213</v>
      </c>
      <c r="F1098" s="527" t="s">
        <v>1216</v>
      </c>
      <c r="G1098" s="522">
        <v>0</v>
      </c>
      <c r="H1098" s="522">
        <v>0</v>
      </c>
      <c r="I1098" s="522">
        <v>0</v>
      </c>
      <c r="J1098" s="522">
        <v>0</v>
      </c>
      <c r="K1098" s="381"/>
      <c r="L1098" s="381"/>
      <c r="M1098" s="381"/>
      <c r="N1098" s="530"/>
    </row>
    <row r="1099" ht="24" spans="1:14">
      <c r="A1099" s="520">
        <v>1095</v>
      </c>
      <c r="B1099" s="523">
        <v>2159906</v>
      </c>
      <c r="C1099" s="344"/>
      <c r="D1099" s="344"/>
      <c r="E1099" s="344" t="s">
        <v>1213</v>
      </c>
      <c r="F1099" s="527" t="s">
        <v>1217</v>
      </c>
      <c r="G1099" s="522">
        <v>0</v>
      </c>
      <c r="H1099" s="522">
        <v>0</v>
      </c>
      <c r="I1099" s="522">
        <v>0</v>
      </c>
      <c r="J1099" s="522">
        <v>0</v>
      </c>
      <c r="K1099" s="381"/>
      <c r="L1099" s="381"/>
      <c r="M1099" s="381"/>
      <c r="N1099" s="530"/>
    </row>
    <row r="1100" ht="24" spans="1:14">
      <c r="A1100" s="520">
        <v>1096</v>
      </c>
      <c r="B1100" s="523">
        <v>2159999</v>
      </c>
      <c r="C1100" s="344"/>
      <c r="D1100" s="344"/>
      <c r="E1100" s="344" t="s">
        <v>1213</v>
      </c>
      <c r="F1100" s="527" t="s">
        <v>1218</v>
      </c>
      <c r="G1100" s="522">
        <v>116865.246172</v>
      </c>
      <c r="H1100" s="522">
        <v>223202</v>
      </c>
      <c r="I1100" s="522">
        <v>195028</v>
      </c>
      <c r="J1100" s="522">
        <v>83557</v>
      </c>
      <c r="K1100" s="381">
        <f t="shared" ref="K1100:K1102" si="276">I1100/J1100-1</f>
        <v>1.33407135248992</v>
      </c>
      <c r="L1100" s="381">
        <f t="shared" ref="L1100:L1102" si="277">I1100/G1100</f>
        <v>1.66882804245294</v>
      </c>
      <c r="M1100" s="381">
        <f t="shared" ref="M1100:M1102" si="278">I1100/G1100-1</f>
        <v>0.668828042452942</v>
      </c>
      <c r="N1100" s="530"/>
    </row>
    <row r="1101" ht="60" spans="1:14">
      <c r="A1101" s="520">
        <v>1097</v>
      </c>
      <c r="B1101" s="523">
        <v>216</v>
      </c>
      <c r="C1101" s="344"/>
      <c r="D1101" s="344"/>
      <c r="E1101" s="344"/>
      <c r="F1101" s="524" t="s">
        <v>1219</v>
      </c>
      <c r="G1101" s="525">
        <v>509787.0782</v>
      </c>
      <c r="H1101" s="525">
        <v>251007.017439</v>
      </c>
      <c r="I1101" s="525">
        <f>SUM(I1102,I1112,I1118)</f>
        <v>241872</v>
      </c>
      <c r="J1101" s="525">
        <f>SUM(J1102,J1112,J1118)</f>
        <v>199028</v>
      </c>
      <c r="K1101" s="531">
        <f t="shared" si="276"/>
        <v>0.215266193701389</v>
      </c>
      <c r="L1101" s="531">
        <f t="shared" si="277"/>
        <v>0.474456906310812</v>
      </c>
      <c r="M1101" s="531">
        <f t="shared" si="278"/>
        <v>-0.525543093689188</v>
      </c>
      <c r="N1101" s="536" t="s">
        <v>1220</v>
      </c>
    </row>
    <row r="1102" ht="24" spans="1:14">
      <c r="A1102" s="520">
        <v>1098</v>
      </c>
      <c r="B1102" s="523">
        <v>21602</v>
      </c>
      <c r="C1102" s="344"/>
      <c r="D1102" s="344" t="s">
        <v>1221</v>
      </c>
      <c r="E1102" s="344"/>
      <c r="F1102" s="526" t="s">
        <v>1222</v>
      </c>
      <c r="G1102" s="522">
        <v>100.75</v>
      </c>
      <c r="H1102" s="522">
        <v>2149.194005</v>
      </c>
      <c r="I1102" s="522">
        <f>SUM(I1103:I1111)</f>
        <v>-1256</v>
      </c>
      <c r="J1102" s="522">
        <v>-3681</v>
      </c>
      <c r="K1102" s="381">
        <f t="shared" si="276"/>
        <v>-0.658788372724803</v>
      </c>
      <c r="L1102" s="381">
        <f t="shared" si="277"/>
        <v>-12.4665012406948</v>
      </c>
      <c r="M1102" s="381">
        <f t="shared" si="278"/>
        <v>-13.4665012406948</v>
      </c>
      <c r="N1102" s="533" t="s">
        <v>1223</v>
      </c>
    </row>
    <row r="1103" ht="14.25" spans="1:14">
      <c r="A1103" s="520">
        <v>1099</v>
      </c>
      <c r="B1103" s="523">
        <v>2160201</v>
      </c>
      <c r="C1103" s="344"/>
      <c r="D1103" s="344"/>
      <c r="E1103" s="344" t="s">
        <v>1224</v>
      </c>
      <c r="F1103" s="527" t="s">
        <v>167</v>
      </c>
      <c r="G1103" s="522">
        <v>0</v>
      </c>
      <c r="H1103" s="522">
        <v>306.75</v>
      </c>
      <c r="I1103" s="522">
        <v>0</v>
      </c>
      <c r="J1103" s="522">
        <v>0</v>
      </c>
      <c r="K1103" s="381"/>
      <c r="L1103" s="381"/>
      <c r="M1103" s="381"/>
      <c r="N1103" s="530"/>
    </row>
    <row r="1104" ht="14.25" spans="1:14">
      <c r="A1104" s="520">
        <v>1100</v>
      </c>
      <c r="B1104" s="523">
        <v>2160202</v>
      </c>
      <c r="C1104" s="344"/>
      <c r="D1104" s="344"/>
      <c r="E1104" s="344" t="s">
        <v>1224</v>
      </c>
      <c r="F1104" s="527" t="s">
        <v>168</v>
      </c>
      <c r="G1104" s="522">
        <v>0</v>
      </c>
      <c r="H1104" s="522">
        <v>0</v>
      </c>
      <c r="I1104" s="522">
        <v>0</v>
      </c>
      <c r="J1104" s="522">
        <v>0</v>
      </c>
      <c r="K1104" s="381"/>
      <c r="L1104" s="381"/>
      <c r="M1104" s="381"/>
      <c r="N1104" s="530"/>
    </row>
    <row r="1105" ht="14.25" spans="1:14">
      <c r="A1105" s="520">
        <v>1101</v>
      </c>
      <c r="B1105" s="523">
        <v>2160203</v>
      </c>
      <c r="C1105" s="344"/>
      <c r="D1105" s="344"/>
      <c r="E1105" s="344" t="s">
        <v>1224</v>
      </c>
      <c r="F1105" s="527" t="s">
        <v>169</v>
      </c>
      <c r="G1105" s="522">
        <v>0</v>
      </c>
      <c r="H1105" s="522">
        <v>0</v>
      </c>
      <c r="I1105" s="522">
        <v>0</v>
      </c>
      <c r="J1105" s="522">
        <v>0</v>
      </c>
      <c r="K1105" s="381"/>
      <c r="L1105" s="381"/>
      <c r="M1105" s="381"/>
      <c r="N1105" s="530"/>
    </row>
    <row r="1106" ht="14.25" spans="1:14">
      <c r="A1106" s="520">
        <v>1102</v>
      </c>
      <c r="B1106" s="523">
        <v>2160216</v>
      </c>
      <c r="C1106" s="344"/>
      <c r="D1106" s="344"/>
      <c r="E1106" s="344" t="s">
        <v>1224</v>
      </c>
      <c r="F1106" s="527" t="s">
        <v>1225</v>
      </c>
      <c r="G1106" s="522">
        <v>0</v>
      </c>
      <c r="H1106" s="522">
        <v>0</v>
      </c>
      <c r="I1106" s="522">
        <v>0</v>
      </c>
      <c r="J1106" s="522">
        <v>0</v>
      </c>
      <c r="K1106" s="381"/>
      <c r="L1106" s="381"/>
      <c r="M1106" s="381"/>
      <c r="N1106" s="530"/>
    </row>
    <row r="1107" ht="14.25" spans="1:14">
      <c r="A1107" s="520">
        <v>1103</v>
      </c>
      <c r="B1107" s="523">
        <v>2160217</v>
      </c>
      <c r="C1107" s="344"/>
      <c r="D1107" s="344"/>
      <c r="E1107" s="344" t="s">
        <v>1224</v>
      </c>
      <c r="F1107" s="527" t="s">
        <v>1226</v>
      </c>
      <c r="G1107" s="522">
        <v>0</v>
      </c>
      <c r="H1107" s="522">
        <v>0</v>
      </c>
      <c r="I1107" s="522">
        <v>0</v>
      </c>
      <c r="J1107" s="522">
        <v>0</v>
      </c>
      <c r="K1107" s="381"/>
      <c r="L1107" s="381"/>
      <c r="M1107" s="381"/>
      <c r="N1107" s="530"/>
    </row>
    <row r="1108" ht="14.25" spans="1:14">
      <c r="A1108" s="520">
        <v>1104</v>
      </c>
      <c r="B1108" s="523">
        <v>2160218</v>
      </c>
      <c r="C1108" s="344"/>
      <c r="D1108" s="344"/>
      <c r="E1108" s="344" t="s">
        <v>1224</v>
      </c>
      <c r="F1108" s="527" t="s">
        <v>1227</v>
      </c>
      <c r="G1108" s="522">
        <v>0</v>
      </c>
      <c r="H1108" s="522">
        <v>0</v>
      </c>
      <c r="I1108" s="522">
        <v>0</v>
      </c>
      <c r="J1108" s="522">
        <v>0</v>
      </c>
      <c r="K1108" s="381"/>
      <c r="L1108" s="381"/>
      <c r="M1108" s="381"/>
      <c r="N1108" s="530"/>
    </row>
    <row r="1109" ht="14.25" spans="1:14">
      <c r="A1109" s="520">
        <v>1105</v>
      </c>
      <c r="B1109" s="523">
        <v>2160219</v>
      </c>
      <c r="C1109" s="344"/>
      <c r="D1109" s="344"/>
      <c r="E1109" s="344" t="s">
        <v>1224</v>
      </c>
      <c r="F1109" s="527" t="s">
        <v>1228</v>
      </c>
      <c r="G1109" s="522">
        <v>0</v>
      </c>
      <c r="H1109" s="522">
        <v>0</v>
      </c>
      <c r="I1109" s="522">
        <v>0</v>
      </c>
      <c r="J1109" s="522">
        <v>0</v>
      </c>
      <c r="K1109" s="381"/>
      <c r="L1109" s="381"/>
      <c r="M1109" s="381"/>
      <c r="N1109" s="530"/>
    </row>
    <row r="1110" ht="14.25" spans="1:14">
      <c r="A1110" s="520">
        <v>1106</v>
      </c>
      <c r="B1110" s="523">
        <v>2160250</v>
      </c>
      <c r="C1110" s="344"/>
      <c r="D1110" s="344"/>
      <c r="E1110" s="344" t="s">
        <v>1224</v>
      </c>
      <c r="F1110" s="527" t="s">
        <v>176</v>
      </c>
      <c r="G1110" s="522">
        <v>0</v>
      </c>
      <c r="H1110" s="522">
        <v>0</v>
      </c>
      <c r="I1110" s="522">
        <v>0</v>
      </c>
      <c r="J1110" s="522">
        <v>1</v>
      </c>
      <c r="K1110" s="381">
        <f t="shared" ref="K1110:K1112" si="279">I1110/J1110-1</f>
        <v>-1</v>
      </c>
      <c r="L1110" s="381"/>
      <c r="M1110" s="381"/>
      <c r="N1110" s="530"/>
    </row>
    <row r="1111" ht="14.25" spans="1:14">
      <c r="A1111" s="520">
        <v>1107</v>
      </c>
      <c r="B1111" s="523">
        <v>2160299</v>
      </c>
      <c r="C1111" s="344"/>
      <c r="D1111" s="344"/>
      <c r="E1111" s="344" t="s">
        <v>1224</v>
      </c>
      <c r="F1111" s="527" t="s">
        <v>1229</v>
      </c>
      <c r="G1111" s="522">
        <v>100.75</v>
      </c>
      <c r="H1111" s="522">
        <v>1842.444005</v>
      </c>
      <c r="I1111" s="522">
        <v>-1256</v>
      </c>
      <c r="J1111" s="522">
        <v>-3682</v>
      </c>
      <c r="K1111" s="381">
        <f t="shared" si="279"/>
        <v>-0.658881042911461</v>
      </c>
      <c r="L1111" s="381">
        <f>I1111/G1111</f>
        <v>-12.4665012406948</v>
      </c>
      <c r="M1111" s="381">
        <f>I1111/G1111-1</f>
        <v>-13.4665012406948</v>
      </c>
      <c r="N1111" s="530"/>
    </row>
    <row r="1112" ht="24" spans="1:14">
      <c r="A1112" s="520">
        <v>1108</v>
      </c>
      <c r="B1112" s="523">
        <v>21606</v>
      </c>
      <c r="C1112" s="344"/>
      <c r="D1112" s="344" t="s">
        <v>1221</v>
      </c>
      <c r="E1112" s="344"/>
      <c r="F1112" s="526" t="s">
        <v>1230</v>
      </c>
      <c r="G1112" s="522">
        <v>11994</v>
      </c>
      <c r="H1112" s="522">
        <v>55288.7481</v>
      </c>
      <c r="I1112" s="522">
        <f>SUM(I1113:I1117)</f>
        <v>54751</v>
      </c>
      <c r="J1112" s="522">
        <v>40135</v>
      </c>
      <c r="K1112" s="381">
        <f t="shared" si="279"/>
        <v>0.364170923134421</v>
      </c>
      <c r="L1112" s="381">
        <f>I1112/G1112</f>
        <v>4.56486576621644</v>
      </c>
      <c r="M1112" s="381">
        <f>I1112/G1112-1</f>
        <v>3.56486576621644</v>
      </c>
      <c r="N1112" s="533" t="s">
        <v>1231</v>
      </c>
    </row>
    <row r="1113" ht="14.25" spans="1:14">
      <c r="A1113" s="520">
        <v>1109</v>
      </c>
      <c r="B1113" s="523">
        <v>2160601</v>
      </c>
      <c r="C1113" s="344"/>
      <c r="D1113" s="344"/>
      <c r="E1113" s="344" t="s">
        <v>1232</v>
      </c>
      <c r="F1113" s="527" t="s">
        <v>167</v>
      </c>
      <c r="G1113" s="522">
        <v>0</v>
      </c>
      <c r="H1113" s="522">
        <v>0</v>
      </c>
      <c r="I1113" s="522">
        <v>0</v>
      </c>
      <c r="J1113" s="522">
        <v>0</v>
      </c>
      <c r="K1113" s="381"/>
      <c r="L1113" s="381"/>
      <c r="M1113" s="381"/>
      <c r="N1113" s="530"/>
    </row>
    <row r="1114" ht="14.25" spans="1:14">
      <c r="A1114" s="520">
        <v>1110</v>
      </c>
      <c r="B1114" s="523">
        <v>2160602</v>
      </c>
      <c r="C1114" s="344"/>
      <c r="D1114" s="344"/>
      <c r="E1114" s="344" t="s">
        <v>1232</v>
      </c>
      <c r="F1114" s="527" t="s">
        <v>168</v>
      </c>
      <c r="G1114" s="522">
        <v>0</v>
      </c>
      <c r="H1114" s="522">
        <v>0</v>
      </c>
      <c r="I1114" s="522">
        <v>0</v>
      </c>
      <c r="J1114" s="522">
        <v>0</v>
      </c>
      <c r="K1114" s="381"/>
      <c r="L1114" s="381"/>
      <c r="M1114" s="381"/>
      <c r="N1114" s="530"/>
    </row>
    <row r="1115" ht="14.25" spans="1:14">
      <c r="A1115" s="520">
        <v>1111</v>
      </c>
      <c r="B1115" s="523">
        <v>2160603</v>
      </c>
      <c r="C1115" s="344"/>
      <c r="D1115" s="344"/>
      <c r="E1115" s="344" t="s">
        <v>1232</v>
      </c>
      <c r="F1115" s="527" t="s">
        <v>169</v>
      </c>
      <c r="G1115" s="522">
        <v>0</v>
      </c>
      <c r="H1115" s="522">
        <v>0</v>
      </c>
      <c r="I1115" s="522">
        <v>0</v>
      </c>
      <c r="J1115" s="522">
        <v>0</v>
      </c>
      <c r="K1115" s="381"/>
      <c r="L1115" s="381"/>
      <c r="M1115" s="381"/>
      <c r="N1115" s="530"/>
    </row>
    <row r="1116" ht="24" spans="1:14">
      <c r="A1116" s="520">
        <v>1112</v>
      </c>
      <c r="B1116" s="523">
        <v>2160607</v>
      </c>
      <c r="C1116" s="344"/>
      <c r="D1116" s="344"/>
      <c r="E1116" s="344" t="s">
        <v>1232</v>
      </c>
      <c r="F1116" s="527" t="s">
        <v>1233</v>
      </c>
      <c r="G1116" s="522">
        <v>0</v>
      </c>
      <c r="H1116" s="522">
        <v>0</v>
      </c>
      <c r="I1116" s="522">
        <v>0</v>
      </c>
      <c r="J1116" s="522">
        <v>0</v>
      </c>
      <c r="K1116" s="381"/>
      <c r="L1116" s="381"/>
      <c r="M1116" s="381"/>
      <c r="N1116" s="530"/>
    </row>
    <row r="1117" ht="14.25" spans="1:14">
      <c r="A1117" s="520">
        <v>1113</v>
      </c>
      <c r="B1117" s="523">
        <v>2160699</v>
      </c>
      <c r="C1117" s="344"/>
      <c r="D1117" s="344"/>
      <c r="E1117" s="344" t="s">
        <v>1232</v>
      </c>
      <c r="F1117" s="527" t="s">
        <v>1234</v>
      </c>
      <c r="G1117" s="522">
        <v>11994</v>
      </c>
      <c r="H1117" s="522">
        <v>55288.7481</v>
      </c>
      <c r="I1117" s="522">
        <v>54751</v>
      </c>
      <c r="J1117" s="522">
        <v>40135</v>
      </c>
      <c r="K1117" s="381">
        <f t="shared" ref="K1117:K1118" si="280">I1117/J1117-1</f>
        <v>0.364170923134421</v>
      </c>
      <c r="L1117" s="381">
        <f t="shared" ref="L1117:L1118" si="281">I1117/G1117</f>
        <v>4.56486576621644</v>
      </c>
      <c r="M1117" s="381">
        <f t="shared" ref="M1117:M1118" si="282">I1117/G1117-1</f>
        <v>3.56486576621644</v>
      </c>
      <c r="N1117" s="530"/>
    </row>
    <row r="1118" ht="60" spans="1:14">
      <c r="A1118" s="520">
        <v>1114</v>
      </c>
      <c r="B1118" s="523">
        <v>21699</v>
      </c>
      <c r="C1118" s="344"/>
      <c r="D1118" s="344" t="s">
        <v>1221</v>
      </c>
      <c r="E1118" s="344"/>
      <c r="F1118" s="526" t="s">
        <v>1235</v>
      </c>
      <c r="G1118" s="522">
        <v>497692.3282</v>
      </c>
      <c r="H1118" s="522">
        <v>193569.075334</v>
      </c>
      <c r="I1118" s="522">
        <f>SUM(I1119:I1120)</f>
        <v>188377</v>
      </c>
      <c r="J1118" s="522">
        <v>162574</v>
      </c>
      <c r="K1118" s="381">
        <f t="shared" si="280"/>
        <v>0.158715415749136</v>
      </c>
      <c r="L1118" s="381">
        <f t="shared" si="281"/>
        <v>0.378500911760689</v>
      </c>
      <c r="M1118" s="381">
        <f t="shared" si="282"/>
        <v>-0.621499088239311</v>
      </c>
      <c r="N1118" s="533" t="s">
        <v>1220</v>
      </c>
    </row>
    <row r="1119" ht="14.25" spans="1:14">
      <c r="A1119" s="520">
        <v>1115</v>
      </c>
      <c r="B1119" s="523">
        <v>2169901</v>
      </c>
      <c r="C1119" s="344"/>
      <c r="D1119" s="344"/>
      <c r="E1119" s="344" t="s">
        <v>1236</v>
      </c>
      <c r="F1119" s="527" t="s">
        <v>1237</v>
      </c>
      <c r="G1119" s="522">
        <v>0</v>
      </c>
      <c r="H1119" s="522">
        <v>2500</v>
      </c>
      <c r="I1119" s="522">
        <v>1750</v>
      </c>
      <c r="J1119" s="522">
        <v>0</v>
      </c>
      <c r="K1119" s="381"/>
      <c r="L1119" s="381"/>
      <c r="M1119" s="381"/>
      <c r="N1119" s="530"/>
    </row>
    <row r="1120" ht="24" spans="1:14">
      <c r="A1120" s="520">
        <v>1116</v>
      </c>
      <c r="B1120" s="523">
        <v>2169999</v>
      </c>
      <c r="C1120" s="344"/>
      <c r="D1120" s="344"/>
      <c r="E1120" s="344" t="s">
        <v>1236</v>
      </c>
      <c r="F1120" s="527" t="s">
        <v>1238</v>
      </c>
      <c r="G1120" s="522">
        <v>497692.3282</v>
      </c>
      <c r="H1120" s="522">
        <v>191069.075334</v>
      </c>
      <c r="I1120" s="522">
        <v>186627</v>
      </c>
      <c r="J1120" s="522">
        <v>162574</v>
      </c>
      <c r="K1120" s="381">
        <f>I1120/J1120-1</f>
        <v>0.147951086889663</v>
      </c>
      <c r="L1120" s="381">
        <f>I1120/G1120</f>
        <v>0.374984683157509</v>
      </c>
      <c r="M1120" s="381">
        <f>I1120/G1120-1</f>
        <v>-0.625015316842491</v>
      </c>
      <c r="N1120" s="530"/>
    </row>
    <row r="1121" ht="24" spans="1:14">
      <c r="A1121" s="520">
        <v>1117</v>
      </c>
      <c r="B1121" s="523">
        <v>217</v>
      </c>
      <c r="C1121" s="344"/>
      <c r="D1121" s="344"/>
      <c r="E1121" s="344"/>
      <c r="F1121" s="524" t="s">
        <v>1239</v>
      </c>
      <c r="G1121" s="525">
        <v>89330.52</v>
      </c>
      <c r="H1121" s="525">
        <v>60034.44</v>
      </c>
      <c r="I1121" s="525">
        <f>SUM(I1122,I1129,I1139,I1145,I1148)</f>
        <v>59725</v>
      </c>
      <c r="J1121" s="525">
        <f>SUM(J1122,J1129,J1139,J1145,J1148)</f>
        <v>230784</v>
      </c>
      <c r="K1121" s="531">
        <f>I1121/J1121-1</f>
        <v>-0.741208229339989</v>
      </c>
      <c r="L1121" s="531">
        <f>I1121/G1121</f>
        <v>0.668584488257765</v>
      </c>
      <c r="M1121" s="531">
        <f>I1121/G1121-1</f>
        <v>-0.331415511742235</v>
      </c>
      <c r="N1121" s="536" t="s">
        <v>1240</v>
      </c>
    </row>
    <row r="1122" ht="48" spans="1:14">
      <c r="A1122" s="520">
        <v>1118</v>
      </c>
      <c r="B1122" s="523">
        <v>21701</v>
      </c>
      <c r="C1122" s="344"/>
      <c r="D1122" s="344" t="s">
        <v>1241</v>
      </c>
      <c r="E1122" s="344"/>
      <c r="F1122" s="526" t="s">
        <v>1242</v>
      </c>
      <c r="G1122" s="522">
        <v>3274.49</v>
      </c>
      <c r="H1122" s="522">
        <v>11096</v>
      </c>
      <c r="I1122" s="522">
        <f>SUM(I1123:I1128)</f>
        <v>11006</v>
      </c>
      <c r="J1122" s="522">
        <v>3561</v>
      </c>
      <c r="K1122" s="381">
        <f>I1122/J1122-1</f>
        <v>2.0907048581859</v>
      </c>
      <c r="L1122" s="381">
        <f>I1122/G1122</f>
        <v>3.3611341002721</v>
      </c>
      <c r="M1122" s="381">
        <f>I1122/G1122-1</f>
        <v>2.3611341002721</v>
      </c>
      <c r="N1122" s="533" t="s">
        <v>1243</v>
      </c>
    </row>
    <row r="1123" ht="14.25" spans="1:14">
      <c r="A1123" s="520">
        <v>1119</v>
      </c>
      <c r="B1123" s="523">
        <v>2170101</v>
      </c>
      <c r="C1123" s="344"/>
      <c r="D1123" s="344"/>
      <c r="E1123" s="344" t="s">
        <v>1244</v>
      </c>
      <c r="F1123" s="527" t="s">
        <v>167</v>
      </c>
      <c r="G1123" s="522">
        <v>1275.85</v>
      </c>
      <c r="H1123" s="522">
        <v>6719</v>
      </c>
      <c r="I1123" s="522">
        <v>6719</v>
      </c>
      <c r="J1123" s="522">
        <v>1228</v>
      </c>
      <c r="K1123" s="381">
        <f>I1123/J1123-1</f>
        <v>4.4714983713355</v>
      </c>
      <c r="L1123" s="381">
        <f>I1123/G1123</f>
        <v>5.26629305952894</v>
      </c>
      <c r="M1123" s="381">
        <f>I1123/G1123-1</f>
        <v>4.26629305952894</v>
      </c>
      <c r="N1123" s="530"/>
    </row>
    <row r="1124" ht="14.25" spans="1:14">
      <c r="A1124" s="520">
        <v>1120</v>
      </c>
      <c r="B1124" s="523">
        <v>2170102</v>
      </c>
      <c r="C1124" s="344"/>
      <c r="D1124" s="344"/>
      <c r="E1124" s="344" t="s">
        <v>1244</v>
      </c>
      <c r="F1124" s="527" t="s">
        <v>168</v>
      </c>
      <c r="G1124" s="522">
        <v>1998.64</v>
      </c>
      <c r="H1124" s="522">
        <v>2872</v>
      </c>
      <c r="I1124" s="522">
        <v>2782</v>
      </c>
      <c r="J1124" s="522">
        <v>2333</v>
      </c>
      <c r="K1124" s="381">
        <f>I1124/J1124-1</f>
        <v>0.192456065152165</v>
      </c>
      <c r="L1124" s="381">
        <f>I1124/G1124</f>
        <v>1.39194652363607</v>
      </c>
      <c r="M1124" s="381">
        <f>I1124/G1124-1</f>
        <v>0.391946523636072</v>
      </c>
      <c r="N1124" s="530"/>
    </row>
    <row r="1125" ht="14.25" spans="1:14">
      <c r="A1125" s="520">
        <v>1121</v>
      </c>
      <c r="B1125" s="523">
        <v>2170103</v>
      </c>
      <c r="C1125" s="344"/>
      <c r="D1125" s="344"/>
      <c r="E1125" s="344" t="s">
        <v>1244</v>
      </c>
      <c r="F1125" s="527" t="s">
        <v>169</v>
      </c>
      <c r="G1125" s="522">
        <v>0</v>
      </c>
      <c r="H1125" s="522">
        <v>0</v>
      </c>
      <c r="I1125" s="522">
        <v>0</v>
      </c>
      <c r="J1125" s="522">
        <v>0</v>
      </c>
      <c r="K1125" s="381"/>
      <c r="L1125" s="381"/>
      <c r="M1125" s="381"/>
      <c r="N1125" s="530"/>
    </row>
    <row r="1126" ht="14.25" spans="1:14">
      <c r="A1126" s="520">
        <v>1122</v>
      </c>
      <c r="B1126" s="523">
        <v>2170104</v>
      </c>
      <c r="C1126" s="344"/>
      <c r="D1126" s="344"/>
      <c r="E1126" s="344" t="s">
        <v>1244</v>
      </c>
      <c r="F1126" s="527" t="s">
        <v>1245</v>
      </c>
      <c r="G1126" s="522">
        <v>0</v>
      </c>
      <c r="H1126" s="522">
        <v>0</v>
      </c>
      <c r="I1126" s="522">
        <v>0</v>
      </c>
      <c r="J1126" s="522">
        <v>0</v>
      </c>
      <c r="K1126" s="381"/>
      <c r="L1126" s="381"/>
      <c r="M1126" s="381"/>
      <c r="N1126" s="530"/>
    </row>
    <row r="1127" ht="14.25" spans="1:14">
      <c r="A1127" s="520">
        <v>1123</v>
      </c>
      <c r="B1127" s="523">
        <v>2170150</v>
      </c>
      <c r="C1127" s="344"/>
      <c r="D1127" s="344"/>
      <c r="E1127" s="344" t="s">
        <v>1244</v>
      </c>
      <c r="F1127" s="527" t="s">
        <v>176</v>
      </c>
      <c r="G1127" s="522">
        <v>0</v>
      </c>
      <c r="H1127" s="522">
        <v>0</v>
      </c>
      <c r="I1127" s="522">
        <v>0</v>
      </c>
      <c r="J1127" s="522">
        <v>0</v>
      </c>
      <c r="K1127" s="381"/>
      <c r="L1127" s="381"/>
      <c r="M1127" s="381"/>
      <c r="N1127" s="530"/>
    </row>
    <row r="1128" ht="14.25" spans="1:14">
      <c r="A1128" s="520">
        <v>1124</v>
      </c>
      <c r="B1128" s="523">
        <v>2170199</v>
      </c>
      <c r="C1128" s="344"/>
      <c r="D1128" s="344"/>
      <c r="E1128" s="344" t="s">
        <v>1244</v>
      </c>
      <c r="F1128" s="527" t="s">
        <v>1246</v>
      </c>
      <c r="G1128" s="522">
        <v>0</v>
      </c>
      <c r="H1128" s="522">
        <v>1505</v>
      </c>
      <c r="I1128" s="522">
        <v>1505</v>
      </c>
      <c r="J1128" s="522">
        <v>0</v>
      </c>
      <c r="K1128" s="381"/>
      <c r="L1128" s="381"/>
      <c r="M1128" s="381"/>
      <c r="N1128" s="530"/>
    </row>
    <row r="1129" ht="14.25" spans="1:14">
      <c r="A1129" s="520">
        <v>1125</v>
      </c>
      <c r="B1129" s="523">
        <v>21702</v>
      </c>
      <c r="C1129" s="344"/>
      <c r="D1129" s="344" t="s">
        <v>1241</v>
      </c>
      <c r="E1129" s="344"/>
      <c r="F1129" s="526" t="s">
        <v>1247</v>
      </c>
      <c r="G1129" s="522">
        <v>0</v>
      </c>
      <c r="H1129" s="522">
        <v>0</v>
      </c>
      <c r="I1129" s="522">
        <f>SUM(I1130:I1138)</f>
        <v>0</v>
      </c>
      <c r="J1129" s="522">
        <v>6700</v>
      </c>
      <c r="K1129" s="381">
        <f>I1129/J1129-1</f>
        <v>-1</v>
      </c>
      <c r="L1129" s="381"/>
      <c r="M1129" s="381"/>
      <c r="N1129" s="530"/>
    </row>
    <row r="1130" ht="14.25" spans="1:14">
      <c r="A1130" s="520">
        <v>1126</v>
      </c>
      <c r="B1130" s="523">
        <v>2170201</v>
      </c>
      <c r="C1130" s="344"/>
      <c r="D1130" s="344"/>
      <c r="E1130" s="344" t="s">
        <v>1248</v>
      </c>
      <c r="F1130" s="527" t="s">
        <v>1249</v>
      </c>
      <c r="G1130" s="522">
        <v>0</v>
      </c>
      <c r="H1130" s="522">
        <v>0</v>
      </c>
      <c r="I1130" s="522">
        <v>0</v>
      </c>
      <c r="J1130" s="522">
        <v>0</v>
      </c>
      <c r="K1130" s="381"/>
      <c r="L1130" s="381"/>
      <c r="M1130" s="381"/>
      <c r="N1130" s="530"/>
    </row>
    <row r="1131" ht="14.25" spans="1:14">
      <c r="A1131" s="520">
        <v>1127</v>
      </c>
      <c r="B1131" s="523">
        <v>2170202</v>
      </c>
      <c r="C1131" s="344"/>
      <c r="D1131" s="344"/>
      <c r="E1131" s="344" t="s">
        <v>1248</v>
      </c>
      <c r="F1131" s="527" t="s">
        <v>1250</v>
      </c>
      <c r="G1131" s="522">
        <v>0</v>
      </c>
      <c r="H1131" s="522">
        <v>0</v>
      </c>
      <c r="I1131" s="522">
        <v>0</v>
      </c>
      <c r="J1131" s="522">
        <v>0</v>
      </c>
      <c r="K1131" s="381"/>
      <c r="L1131" s="381"/>
      <c r="M1131" s="381"/>
      <c r="N1131" s="530"/>
    </row>
    <row r="1132" ht="14.25" spans="1:14">
      <c r="A1132" s="520">
        <v>1128</v>
      </c>
      <c r="B1132" s="523">
        <v>2170203</v>
      </c>
      <c r="C1132" s="344"/>
      <c r="D1132" s="344"/>
      <c r="E1132" s="344" t="s">
        <v>1248</v>
      </c>
      <c r="F1132" s="527" t="s">
        <v>1251</v>
      </c>
      <c r="G1132" s="522">
        <v>0</v>
      </c>
      <c r="H1132" s="522">
        <v>0</v>
      </c>
      <c r="I1132" s="522">
        <v>0</v>
      </c>
      <c r="J1132" s="522">
        <v>0</v>
      </c>
      <c r="K1132" s="381"/>
      <c r="L1132" s="381"/>
      <c r="M1132" s="381"/>
      <c r="N1132" s="530"/>
    </row>
    <row r="1133" ht="14.25" spans="1:14">
      <c r="A1133" s="520">
        <v>1129</v>
      </c>
      <c r="B1133" s="523">
        <v>2170204</v>
      </c>
      <c r="C1133" s="344"/>
      <c r="D1133" s="344"/>
      <c r="E1133" s="344" t="s">
        <v>1248</v>
      </c>
      <c r="F1133" s="527" t="s">
        <v>1252</v>
      </c>
      <c r="G1133" s="522">
        <v>0</v>
      </c>
      <c r="H1133" s="522">
        <v>0</v>
      </c>
      <c r="I1133" s="522">
        <v>0</v>
      </c>
      <c r="J1133" s="522">
        <v>0</v>
      </c>
      <c r="K1133" s="381"/>
      <c r="L1133" s="381"/>
      <c r="M1133" s="381"/>
      <c r="N1133" s="530"/>
    </row>
    <row r="1134" ht="14.25" spans="1:14">
      <c r="A1134" s="520">
        <v>1130</v>
      </c>
      <c r="B1134" s="523">
        <v>2170205</v>
      </c>
      <c r="C1134" s="344"/>
      <c r="D1134" s="344"/>
      <c r="E1134" s="344" t="s">
        <v>1248</v>
      </c>
      <c r="F1134" s="527" t="s">
        <v>1253</v>
      </c>
      <c r="G1134" s="522">
        <v>0</v>
      </c>
      <c r="H1134" s="522">
        <v>0</v>
      </c>
      <c r="I1134" s="522">
        <v>0</v>
      </c>
      <c r="J1134" s="522">
        <v>0</v>
      </c>
      <c r="K1134" s="381"/>
      <c r="L1134" s="381"/>
      <c r="M1134" s="381"/>
      <c r="N1134" s="530"/>
    </row>
    <row r="1135" ht="14.25" spans="1:14">
      <c r="A1135" s="520">
        <v>1131</v>
      </c>
      <c r="B1135" s="523">
        <v>2170206</v>
      </c>
      <c r="C1135" s="344"/>
      <c r="D1135" s="344"/>
      <c r="E1135" s="344" t="s">
        <v>1248</v>
      </c>
      <c r="F1135" s="527" t="s">
        <v>1254</v>
      </c>
      <c r="G1135" s="522">
        <v>0</v>
      </c>
      <c r="H1135" s="522">
        <v>0</v>
      </c>
      <c r="I1135" s="522">
        <v>0</v>
      </c>
      <c r="J1135" s="522">
        <v>0</v>
      </c>
      <c r="K1135" s="381"/>
      <c r="L1135" s="381"/>
      <c r="M1135" s="381"/>
      <c r="N1135" s="530"/>
    </row>
    <row r="1136" ht="14.25" spans="1:14">
      <c r="A1136" s="520">
        <v>1132</v>
      </c>
      <c r="B1136" s="523">
        <v>2170207</v>
      </c>
      <c r="C1136" s="344"/>
      <c r="D1136" s="344"/>
      <c r="E1136" s="344" t="s">
        <v>1248</v>
      </c>
      <c r="F1136" s="527" t="s">
        <v>1255</v>
      </c>
      <c r="G1136" s="522">
        <v>0</v>
      </c>
      <c r="H1136" s="522">
        <v>0</v>
      </c>
      <c r="I1136" s="522">
        <v>0</v>
      </c>
      <c r="J1136" s="522">
        <v>0</v>
      </c>
      <c r="K1136" s="381"/>
      <c r="L1136" s="381"/>
      <c r="M1136" s="381"/>
      <c r="N1136" s="530"/>
    </row>
    <row r="1137" ht="14.25" spans="1:14">
      <c r="A1137" s="520">
        <v>1133</v>
      </c>
      <c r="B1137" s="523">
        <v>2170208</v>
      </c>
      <c r="C1137" s="344"/>
      <c r="D1137" s="344"/>
      <c r="E1137" s="344" t="s">
        <v>1248</v>
      </c>
      <c r="F1137" s="527" t="s">
        <v>1256</v>
      </c>
      <c r="G1137" s="522">
        <v>0</v>
      </c>
      <c r="H1137" s="522">
        <v>0</v>
      </c>
      <c r="I1137" s="522">
        <v>0</v>
      </c>
      <c r="J1137" s="522">
        <v>0</v>
      </c>
      <c r="K1137" s="381"/>
      <c r="L1137" s="381"/>
      <c r="M1137" s="381"/>
      <c r="N1137" s="530"/>
    </row>
    <row r="1138" ht="14.25" spans="1:14">
      <c r="A1138" s="520">
        <v>1134</v>
      </c>
      <c r="B1138" s="523">
        <v>2170299</v>
      </c>
      <c r="C1138" s="344"/>
      <c r="D1138" s="344"/>
      <c r="E1138" s="344" t="s">
        <v>1248</v>
      </c>
      <c r="F1138" s="527" t="s">
        <v>1257</v>
      </c>
      <c r="G1138" s="522">
        <v>0</v>
      </c>
      <c r="H1138" s="522">
        <v>0</v>
      </c>
      <c r="I1138" s="522">
        <v>0</v>
      </c>
      <c r="J1138" s="522">
        <v>6700</v>
      </c>
      <c r="K1138" s="381">
        <f>I1138/J1138-1</f>
        <v>-1</v>
      </c>
      <c r="L1138" s="381"/>
      <c r="M1138" s="381"/>
      <c r="N1138" s="530"/>
    </row>
    <row r="1139" ht="14.25" spans="1:14">
      <c r="A1139" s="520">
        <v>1135</v>
      </c>
      <c r="B1139" s="523">
        <v>21703</v>
      </c>
      <c r="C1139" s="344"/>
      <c r="D1139" s="344" t="s">
        <v>1241</v>
      </c>
      <c r="E1139" s="344"/>
      <c r="F1139" s="526" t="s">
        <v>1258</v>
      </c>
      <c r="G1139" s="522">
        <v>42122.03</v>
      </c>
      <c r="H1139" s="522">
        <v>46501</v>
      </c>
      <c r="I1139" s="522">
        <f>SUM(I1140:I1144)</f>
        <v>46501</v>
      </c>
      <c r="J1139" s="522">
        <v>170073</v>
      </c>
      <c r="K1139" s="381">
        <f>I1139/J1139-1</f>
        <v>-0.726582114738965</v>
      </c>
      <c r="L1139" s="381">
        <f>I1139/G1139</f>
        <v>1.10395913967109</v>
      </c>
      <c r="M1139" s="381">
        <f>I1139/G1139-1</f>
        <v>0.103959139671094</v>
      </c>
      <c r="N1139" s="530"/>
    </row>
    <row r="1140" ht="14.25" spans="1:14">
      <c r="A1140" s="520">
        <v>1136</v>
      </c>
      <c r="B1140" s="523">
        <v>2170301</v>
      </c>
      <c r="C1140" s="344"/>
      <c r="D1140" s="344"/>
      <c r="E1140" s="344" t="s">
        <v>1259</v>
      </c>
      <c r="F1140" s="527" t="s">
        <v>1260</v>
      </c>
      <c r="G1140" s="522">
        <v>0</v>
      </c>
      <c r="H1140" s="522">
        <v>0</v>
      </c>
      <c r="I1140" s="522">
        <v>0</v>
      </c>
      <c r="J1140" s="522">
        <v>0</v>
      </c>
      <c r="K1140" s="381"/>
      <c r="L1140" s="381"/>
      <c r="M1140" s="381"/>
      <c r="N1140" s="530"/>
    </row>
    <row r="1141" ht="14.25" spans="1:14">
      <c r="A1141" s="520">
        <v>1137</v>
      </c>
      <c r="B1141" s="523">
        <v>2170302</v>
      </c>
      <c r="C1141" s="344"/>
      <c r="D1141" s="344"/>
      <c r="E1141" s="344" t="s">
        <v>1259</v>
      </c>
      <c r="F1141" s="527" t="s">
        <v>1261</v>
      </c>
      <c r="G1141" s="522">
        <v>0</v>
      </c>
      <c r="H1141" s="522">
        <v>0</v>
      </c>
      <c r="I1141" s="522">
        <v>0</v>
      </c>
      <c r="J1141" s="522">
        <v>0</v>
      </c>
      <c r="K1141" s="381"/>
      <c r="L1141" s="381"/>
      <c r="M1141" s="381"/>
      <c r="N1141" s="530"/>
    </row>
    <row r="1142" ht="14.25" spans="1:14">
      <c r="A1142" s="520">
        <v>1138</v>
      </c>
      <c r="B1142" s="523">
        <v>2170303</v>
      </c>
      <c r="C1142" s="344"/>
      <c r="D1142" s="344"/>
      <c r="E1142" s="344" t="s">
        <v>1259</v>
      </c>
      <c r="F1142" s="527" t="s">
        <v>1262</v>
      </c>
      <c r="G1142" s="522">
        <v>0</v>
      </c>
      <c r="H1142" s="522">
        <v>0</v>
      </c>
      <c r="I1142" s="522">
        <v>0</v>
      </c>
      <c r="J1142" s="522">
        <v>0</v>
      </c>
      <c r="K1142" s="381"/>
      <c r="L1142" s="381"/>
      <c r="M1142" s="381"/>
      <c r="N1142" s="530"/>
    </row>
    <row r="1143" ht="14.25" spans="1:14">
      <c r="A1143" s="520">
        <v>1139</v>
      </c>
      <c r="B1143" s="523">
        <v>2170304</v>
      </c>
      <c r="C1143" s="344"/>
      <c r="D1143" s="344"/>
      <c r="E1143" s="344" t="s">
        <v>1259</v>
      </c>
      <c r="F1143" s="527" t="s">
        <v>1263</v>
      </c>
      <c r="G1143" s="522">
        <v>0</v>
      </c>
      <c r="H1143" s="522">
        <v>0</v>
      </c>
      <c r="I1143" s="522">
        <v>0</v>
      </c>
      <c r="J1143" s="522">
        <v>0</v>
      </c>
      <c r="K1143" s="381"/>
      <c r="L1143" s="381"/>
      <c r="M1143" s="381"/>
      <c r="N1143" s="530"/>
    </row>
    <row r="1144" ht="14.25" spans="1:14">
      <c r="A1144" s="520">
        <v>1140</v>
      </c>
      <c r="B1144" s="523">
        <v>2170399</v>
      </c>
      <c r="C1144" s="344"/>
      <c r="D1144" s="344"/>
      <c r="E1144" s="344" t="s">
        <v>1259</v>
      </c>
      <c r="F1144" s="527" t="s">
        <v>1264</v>
      </c>
      <c r="G1144" s="522">
        <v>42122.03</v>
      </c>
      <c r="H1144" s="522">
        <v>46501</v>
      </c>
      <c r="I1144" s="522">
        <v>46501</v>
      </c>
      <c r="J1144" s="522">
        <v>170073</v>
      </c>
      <c r="K1144" s="381">
        <f t="shared" ref="K1144" si="283">I1144/J1144-1</f>
        <v>-0.726582114738965</v>
      </c>
      <c r="L1144" s="381">
        <f t="shared" ref="L1144" si="284">I1144/G1144</f>
        <v>1.10395913967109</v>
      </c>
      <c r="M1144" s="381">
        <f t="shared" ref="M1144" si="285">I1144/G1144-1</f>
        <v>0.103959139671094</v>
      </c>
      <c r="N1144" s="530"/>
    </row>
    <row r="1145" ht="14.25" spans="1:14">
      <c r="A1145" s="520">
        <v>1141</v>
      </c>
      <c r="B1145" s="523">
        <v>21704</v>
      </c>
      <c r="C1145" s="344"/>
      <c r="D1145" s="344" t="s">
        <v>1241</v>
      </c>
      <c r="E1145" s="344"/>
      <c r="F1145" s="526" t="s">
        <v>1265</v>
      </c>
      <c r="G1145" s="522">
        <v>0</v>
      </c>
      <c r="H1145" s="522">
        <v>0</v>
      </c>
      <c r="I1145" s="522">
        <f>SUM(I1146:I1147)</f>
        <v>0</v>
      </c>
      <c r="J1145" s="522">
        <v>0</v>
      </c>
      <c r="K1145" s="381"/>
      <c r="L1145" s="381"/>
      <c r="M1145" s="381"/>
      <c r="N1145" s="530"/>
    </row>
    <row r="1146" ht="14.25" spans="1:14">
      <c r="A1146" s="520">
        <v>1142</v>
      </c>
      <c r="B1146" s="523">
        <v>2170401</v>
      </c>
      <c r="C1146" s="344"/>
      <c r="D1146" s="344"/>
      <c r="E1146" s="344" t="s">
        <v>1266</v>
      </c>
      <c r="F1146" s="527" t="s">
        <v>1267</v>
      </c>
      <c r="G1146" s="522">
        <v>0</v>
      </c>
      <c r="H1146" s="522">
        <v>0</v>
      </c>
      <c r="I1146" s="522">
        <v>0</v>
      </c>
      <c r="J1146" s="522">
        <v>0</v>
      </c>
      <c r="K1146" s="381"/>
      <c r="L1146" s="381"/>
      <c r="M1146" s="381"/>
      <c r="N1146" s="530"/>
    </row>
    <row r="1147" ht="14.25" spans="1:14">
      <c r="A1147" s="520">
        <v>1143</v>
      </c>
      <c r="B1147" s="523">
        <v>2170499</v>
      </c>
      <c r="C1147" s="344"/>
      <c r="D1147" s="344"/>
      <c r="E1147" s="344" t="s">
        <v>1266</v>
      </c>
      <c r="F1147" s="527" t="s">
        <v>1268</v>
      </c>
      <c r="G1147" s="522">
        <v>0</v>
      </c>
      <c r="H1147" s="522">
        <v>0</v>
      </c>
      <c r="I1147" s="522">
        <v>0</v>
      </c>
      <c r="J1147" s="522">
        <v>0</v>
      </c>
      <c r="K1147" s="381"/>
      <c r="L1147" s="381"/>
      <c r="M1147" s="381"/>
      <c r="N1147" s="530"/>
    </row>
    <row r="1148" ht="24" spans="1:14">
      <c r="A1148" s="520">
        <v>1144</v>
      </c>
      <c r="B1148" s="523">
        <v>21799</v>
      </c>
      <c r="C1148" s="344"/>
      <c r="D1148" s="344" t="s">
        <v>1241</v>
      </c>
      <c r="E1148" s="344"/>
      <c r="F1148" s="526" t="s">
        <v>1269</v>
      </c>
      <c r="G1148" s="522">
        <v>43934</v>
      </c>
      <c r="H1148" s="522">
        <v>2437.44</v>
      </c>
      <c r="I1148" s="522">
        <f>SUM(I1149:I1150)</f>
        <v>2218</v>
      </c>
      <c r="J1148" s="522">
        <v>50450</v>
      </c>
      <c r="K1148" s="381">
        <f>I1148/J1148-1</f>
        <v>-0.95603567888999</v>
      </c>
      <c r="L1148" s="381">
        <f>I1148/G1148</f>
        <v>0.0504848181362954</v>
      </c>
      <c r="M1148" s="381">
        <f>I1148/G1148-1</f>
        <v>-0.949515181863705</v>
      </c>
      <c r="N1148" s="533" t="s">
        <v>1240</v>
      </c>
    </row>
    <row r="1149" ht="14.25" spans="1:14">
      <c r="A1149" s="520">
        <v>1145</v>
      </c>
      <c r="B1149" s="523">
        <v>2179901</v>
      </c>
      <c r="C1149" s="344"/>
      <c r="D1149" s="344"/>
      <c r="E1149" s="344" t="s">
        <v>1270</v>
      </c>
      <c r="F1149" s="527" t="s">
        <v>1271</v>
      </c>
      <c r="G1149" s="522">
        <v>43934</v>
      </c>
      <c r="H1149" s="522">
        <v>653</v>
      </c>
      <c r="I1149" s="522">
        <v>653</v>
      </c>
      <c r="J1149" s="522">
        <v>50450</v>
      </c>
      <c r="K1149" s="381">
        <f>I1149/J1149-1</f>
        <v>-0.987056491575818</v>
      </c>
      <c r="L1149" s="381">
        <f>I1149/G1149</f>
        <v>0.0148632038967542</v>
      </c>
      <c r="M1149" s="381">
        <f>I1149/G1149-1</f>
        <v>-0.985136796103246</v>
      </c>
      <c r="N1149" s="530"/>
    </row>
    <row r="1150" ht="14.25" spans="1:14">
      <c r="A1150" s="520">
        <v>1146</v>
      </c>
      <c r="B1150" s="523">
        <v>2179902</v>
      </c>
      <c r="C1150" s="344"/>
      <c r="D1150" s="344"/>
      <c r="E1150" s="344" t="s">
        <v>1270</v>
      </c>
      <c r="F1150" s="527" t="s">
        <v>1272</v>
      </c>
      <c r="G1150" s="522">
        <v>0</v>
      </c>
      <c r="H1150" s="522">
        <v>1784.44</v>
      </c>
      <c r="I1150" s="522">
        <v>1565</v>
      </c>
      <c r="J1150" s="522"/>
      <c r="K1150" s="381"/>
      <c r="L1150" s="381"/>
      <c r="M1150" s="381"/>
      <c r="N1150" s="530"/>
    </row>
    <row r="1151" ht="28.5" customHeight="1" spans="1:14">
      <c r="A1151" s="520">
        <v>1147</v>
      </c>
      <c r="B1151" s="523">
        <v>219</v>
      </c>
      <c r="C1151" s="344"/>
      <c r="D1151" s="344"/>
      <c r="E1151" s="344"/>
      <c r="F1151" s="524" t="s">
        <v>1273</v>
      </c>
      <c r="G1151" s="525">
        <v>360156</v>
      </c>
      <c r="H1151" s="525">
        <v>367972</v>
      </c>
      <c r="I1151" s="525">
        <f>SUM(I1152:I1160)</f>
        <v>367972</v>
      </c>
      <c r="J1151" s="525">
        <f>SUM(J1152:J1160)</f>
        <v>293144</v>
      </c>
      <c r="K1151" s="531">
        <f>I1151/J1151-1</f>
        <v>0.255260213410474</v>
      </c>
      <c r="L1151" s="531">
        <f>I1151/G1151</f>
        <v>1.02170170703806</v>
      </c>
      <c r="M1151" s="531">
        <f>I1151/G1151-1</f>
        <v>0.0217017070380612</v>
      </c>
      <c r="N1151" s="532"/>
    </row>
    <row r="1152" ht="14.25" spans="1:14">
      <c r="A1152" s="520">
        <v>1148</v>
      </c>
      <c r="B1152" s="523">
        <v>21901</v>
      </c>
      <c r="C1152" s="344"/>
      <c r="D1152" s="344" t="s">
        <v>1274</v>
      </c>
      <c r="E1152" s="344"/>
      <c r="F1152" s="526" t="s">
        <v>1275</v>
      </c>
      <c r="G1152" s="522">
        <v>0</v>
      </c>
      <c r="H1152" s="522">
        <v>0</v>
      </c>
      <c r="I1152" s="522">
        <v>0</v>
      </c>
      <c r="J1152" s="522">
        <v>0</v>
      </c>
      <c r="K1152" s="381"/>
      <c r="L1152" s="381"/>
      <c r="M1152" s="381"/>
      <c r="N1152" s="530"/>
    </row>
    <row r="1153" ht="14.25" spans="1:14">
      <c r="A1153" s="520">
        <v>1149</v>
      </c>
      <c r="B1153" s="523">
        <v>21902</v>
      </c>
      <c r="C1153" s="344"/>
      <c r="D1153" s="344" t="s">
        <v>1274</v>
      </c>
      <c r="E1153" s="344"/>
      <c r="F1153" s="526" t="s">
        <v>1276</v>
      </c>
      <c r="G1153" s="522">
        <v>0</v>
      </c>
      <c r="H1153" s="522">
        <v>0</v>
      </c>
      <c r="I1153" s="522">
        <v>0</v>
      </c>
      <c r="J1153" s="522">
        <v>0</v>
      </c>
      <c r="K1153" s="381"/>
      <c r="L1153" s="381"/>
      <c r="M1153" s="381"/>
      <c r="N1153" s="530"/>
    </row>
    <row r="1154" ht="14.25" spans="1:14">
      <c r="A1154" s="520">
        <v>1150</v>
      </c>
      <c r="B1154" s="523">
        <v>21903</v>
      </c>
      <c r="C1154" s="344"/>
      <c r="D1154" s="344" t="s">
        <v>1274</v>
      </c>
      <c r="E1154" s="344"/>
      <c r="F1154" s="526" t="s">
        <v>1277</v>
      </c>
      <c r="G1154" s="522">
        <v>0</v>
      </c>
      <c r="H1154" s="522">
        <v>0</v>
      </c>
      <c r="I1154" s="522">
        <v>0</v>
      </c>
      <c r="J1154" s="522">
        <v>0</v>
      </c>
      <c r="K1154" s="381"/>
      <c r="L1154" s="381"/>
      <c r="M1154" s="381"/>
      <c r="N1154" s="530"/>
    </row>
    <row r="1155" ht="14.25" spans="1:14">
      <c r="A1155" s="520">
        <v>1151</v>
      </c>
      <c r="B1155" s="523">
        <v>21904</v>
      </c>
      <c r="C1155" s="344"/>
      <c r="D1155" s="344" t="s">
        <v>1274</v>
      </c>
      <c r="E1155" s="344"/>
      <c r="F1155" s="526" t="s">
        <v>1278</v>
      </c>
      <c r="G1155" s="522">
        <v>0</v>
      </c>
      <c r="H1155" s="522">
        <v>0</v>
      </c>
      <c r="I1155" s="522">
        <v>0</v>
      </c>
      <c r="J1155" s="522">
        <v>0</v>
      </c>
      <c r="K1155" s="381"/>
      <c r="L1155" s="381"/>
      <c r="M1155" s="381"/>
      <c r="N1155" s="530"/>
    </row>
    <row r="1156" ht="14.25" spans="1:14">
      <c r="A1156" s="520">
        <v>1152</v>
      </c>
      <c r="B1156" s="523">
        <v>21905</v>
      </c>
      <c r="C1156" s="344"/>
      <c r="D1156" s="344" t="s">
        <v>1274</v>
      </c>
      <c r="E1156" s="344"/>
      <c r="F1156" s="526" t="s">
        <v>1279</v>
      </c>
      <c r="G1156" s="522">
        <v>0</v>
      </c>
      <c r="H1156" s="522">
        <v>0</v>
      </c>
      <c r="I1156" s="522">
        <v>0</v>
      </c>
      <c r="J1156" s="522">
        <v>0</v>
      </c>
      <c r="K1156" s="381"/>
      <c r="L1156" s="381"/>
      <c r="M1156" s="381"/>
      <c r="N1156" s="530"/>
    </row>
    <row r="1157" ht="14.25" spans="1:14">
      <c r="A1157" s="520">
        <v>1153</v>
      </c>
      <c r="B1157" s="523">
        <v>21906</v>
      </c>
      <c r="C1157" s="344"/>
      <c r="D1157" s="344" t="s">
        <v>1274</v>
      </c>
      <c r="E1157" s="344"/>
      <c r="F1157" s="526" t="s">
        <v>1280</v>
      </c>
      <c r="G1157" s="522">
        <v>0</v>
      </c>
      <c r="H1157" s="522">
        <v>0</v>
      </c>
      <c r="I1157" s="522">
        <v>0</v>
      </c>
      <c r="J1157" s="522">
        <v>0</v>
      </c>
      <c r="K1157" s="381"/>
      <c r="L1157" s="381"/>
      <c r="M1157" s="381"/>
      <c r="N1157" s="530"/>
    </row>
    <row r="1158" ht="14.25" spans="1:14">
      <c r="A1158" s="520">
        <v>1154</v>
      </c>
      <c r="B1158" s="523">
        <v>21907</v>
      </c>
      <c r="C1158" s="344"/>
      <c r="D1158" s="344" t="s">
        <v>1274</v>
      </c>
      <c r="E1158" s="344"/>
      <c r="F1158" s="526" t="s">
        <v>1281</v>
      </c>
      <c r="G1158" s="522">
        <v>0</v>
      </c>
      <c r="H1158" s="522">
        <v>0</v>
      </c>
      <c r="I1158" s="522">
        <v>0</v>
      </c>
      <c r="J1158" s="522">
        <v>0</v>
      </c>
      <c r="K1158" s="381"/>
      <c r="L1158" s="381"/>
      <c r="M1158" s="381"/>
      <c r="N1158" s="530"/>
    </row>
    <row r="1159" ht="14.25" spans="1:14">
      <c r="A1159" s="520">
        <v>1155</v>
      </c>
      <c r="B1159" s="523">
        <v>21908</v>
      </c>
      <c r="C1159" s="344"/>
      <c r="D1159" s="344" t="s">
        <v>1274</v>
      </c>
      <c r="E1159" s="344"/>
      <c r="F1159" s="526" t="s">
        <v>1282</v>
      </c>
      <c r="G1159" s="522">
        <v>0</v>
      </c>
      <c r="H1159" s="522">
        <v>0</v>
      </c>
      <c r="I1159" s="522">
        <v>0</v>
      </c>
      <c r="J1159" s="522">
        <v>0</v>
      </c>
      <c r="K1159" s="381"/>
      <c r="L1159" s="381"/>
      <c r="M1159" s="381"/>
      <c r="N1159" s="530"/>
    </row>
    <row r="1160" ht="14.25" spans="1:14">
      <c r="A1160" s="520">
        <v>1156</v>
      </c>
      <c r="B1160" s="523">
        <v>21999</v>
      </c>
      <c r="C1160" s="344"/>
      <c r="D1160" s="344" t="s">
        <v>1274</v>
      </c>
      <c r="E1160" s="344"/>
      <c r="F1160" s="526" t="s">
        <v>1283</v>
      </c>
      <c r="G1160" s="522">
        <v>360156</v>
      </c>
      <c r="H1160" s="522">
        <v>367972</v>
      </c>
      <c r="I1160" s="522">
        <v>367972</v>
      </c>
      <c r="J1160" s="522">
        <v>293144</v>
      </c>
      <c r="K1160" s="381">
        <f t="shared" ref="K1160:K1166" si="286">I1160/J1160-1</f>
        <v>0.255260213410474</v>
      </c>
      <c r="L1160" s="381">
        <f t="shared" ref="L1160:L1167" si="287">I1160/G1160</f>
        <v>1.02170170703806</v>
      </c>
      <c r="M1160" s="381">
        <f t="shared" ref="M1160:M1167" si="288">I1160/G1160-1</f>
        <v>0.0217017070380612</v>
      </c>
      <c r="N1160" s="530"/>
    </row>
    <row r="1161" ht="28.5" customHeight="1" spans="1:14">
      <c r="A1161" s="520">
        <v>1157</v>
      </c>
      <c r="B1161" s="523">
        <v>220</v>
      </c>
      <c r="C1161" s="344"/>
      <c r="D1161" s="344"/>
      <c r="E1161" s="344"/>
      <c r="F1161" s="524" t="s">
        <v>1284</v>
      </c>
      <c r="G1161" s="525">
        <v>146928.0266</v>
      </c>
      <c r="H1161" s="525">
        <v>140841.643114</v>
      </c>
      <c r="I1161" s="525">
        <f>SUM(I1162,I1189,I1204)</f>
        <v>135852</v>
      </c>
      <c r="J1161" s="525">
        <f>SUM(J1162,J1189,J1204)</f>
        <v>104098</v>
      </c>
      <c r="K1161" s="531">
        <f t="shared" si="286"/>
        <v>0.305039482026552</v>
      </c>
      <c r="L1161" s="531">
        <f t="shared" si="287"/>
        <v>0.924615971123374</v>
      </c>
      <c r="M1161" s="531">
        <f t="shared" si="288"/>
        <v>-0.0753840288766255</v>
      </c>
      <c r="N1161" s="532"/>
    </row>
    <row r="1162" ht="14.25" spans="1:14">
      <c r="A1162" s="520">
        <v>1158</v>
      </c>
      <c r="B1162" s="523">
        <v>22001</v>
      </c>
      <c r="C1162" s="344"/>
      <c r="D1162" s="344" t="s">
        <v>1285</v>
      </c>
      <c r="E1162" s="344"/>
      <c r="F1162" s="526" t="s">
        <v>1286</v>
      </c>
      <c r="G1162" s="522">
        <v>102786.3766</v>
      </c>
      <c r="H1162" s="522">
        <v>104181.3941</v>
      </c>
      <c r="I1162" s="522">
        <f>SUM(I1163:I1188)</f>
        <v>99888</v>
      </c>
      <c r="J1162" s="522">
        <v>61710</v>
      </c>
      <c r="K1162" s="381">
        <f t="shared" si="286"/>
        <v>0.61866796305299</v>
      </c>
      <c r="L1162" s="381">
        <f t="shared" si="287"/>
        <v>0.971801938195767</v>
      </c>
      <c r="M1162" s="381">
        <f t="shared" si="288"/>
        <v>-0.0281980618042333</v>
      </c>
      <c r="N1162" s="530"/>
    </row>
    <row r="1163" ht="14.25" spans="1:14">
      <c r="A1163" s="520">
        <v>1159</v>
      </c>
      <c r="B1163" s="523">
        <v>2200101</v>
      </c>
      <c r="C1163" s="344"/>
      <c r="D1163" s="344"/>
      <c r="E1163" s="344" t="s">
        <v>1287</v>
      </c>
      <c r="F1163" s="527" t="s">
        <v>167</v>
      </c>
      <c r="G1163" s="522">
        <v>39494.76</v>
      </c>
      <c r="H1163" s="522">
        <v>35335.894</v>
      </c>
      <c r="I1163" s="522">
        <v>35056</v>
      </c>
      <c r="J1163" s="522">
        <v>29813</v>
      </c>
      <c r="K1163" s="381">
        <f t="shared" si="286"/>
        <v>0.175862878610002</v>
      </c>
      <c r="L1163" s="381">
        <f t="shared" si="287"/>
        <v>0.88761141984405</v>
      </c>
      <c r="M1163" s="381">
        <f t="shared" si="288"/>
        <v>-0.11238858015595</v>
      </c>
      <c r="N1163" s="530"/>
    </row>
    <row r="1164" ht="14.25" spans="1:14">
      <c r="A1164" s="520">
        <v>1160</v>
      </c>
      <c r="B1164" s="523">
        <v>2200102</v>
      </c>
      <c r="C1164" s="344"/>
      <c r="D1164" s="344"/>
      <c r="E1164" s="344" t="s">
        <v>1287</v>
      </c>
      <c r="F1164" s="527" t="s">
        <v>168</v>
      </c>
      <c r="G1164" s="522">
        <v>7801.07</v>
      </c>
      <c r="H1164" s="522">
        <v>8051.96</v>
      </c>
      <c r="I1164" s="522">
        <v>7969</v>
      </c>
      <c r="J1164" s="522">
        <v>5974</v>
      </c>
      <c r="K1164" s="381">
        <f t="shared" si="286"/>
        <v>0.333947104117844</v>
      </c>
      <c r="L1164" s="381">
        <f t="shared" si="287"/>
        <v>1.02152653418057</v>
      </c>
      <c r="M1164" s="381">
        <f t="shared" si="288"/>
        <v>0.0215265341805675</v>
      </c>
      <c r="N1164" s="530"/>
    </row>
    <row r="1165" ht="14.25" spans="1:14">
      <c r="A1165" s="520">
        <v>1161</v>
      </c>
      <c r="B1165" s="523">
        <v>2200103</v>
      </c>
      <c r="C1165" s="344"/>
      <c r="D1165" s="344"/>
      <c r="E1165" s="344" t="s">
        <v>1287</v>
      </c>
      <c r="F1165" s="527" t="s">
        <v>169</v>
      </c>
      <c r="G1165" s="522">
        <v>51</v>
      </c>
      <c r="H1165" s="522">
        <v>51</v>
      </c>
      <c r="I1165" s="522">
        <v>51</v>
      </c>
      <c r="J1165" s="522">
        <v>174</v>
      </c>
      <c r="K1165" s="381">
        <f t="shared" si="286"/>
        <v>-0.706896551724138</v>
      </c>
      <c r="L1165" s="381">
        <f t="shared" si="287"/>
        <v>1</v>
      </c>
      <c r="M1165" s="381">
        <f t="shared" si="288"/>
        <v>0</v>
      </c>
      <c r="N1165" s="530"/>
    </row>
    <row r="1166" ht="14.25" spans="1:14">
      <c r="A1166" s="520">
        <v>1162</v>
      </c>
      <c r="B1166" s="523">
        <v>2200104</v>
      </c>
      <c r="C1166" s="344"/>
      <c r="D1166" s="344"/>
      <c r="E1166" s="344" t="s">
        <v>1287</v>
      </c>
      <c r="F1166" s="527" t="s">
        <v>1288</v>
      </c>
      <c r="G1166" s="522">
        <v>6293.22</v>
      </c>
      <c r="H1166" s="522">
        <v>6210.25</v>
      </c>
      <c r="I1166" s="522">
        <v>5899</v>
      </c>
      <c r="J1166" s="522">
        <v>1150</v>
      </c>
      <c r="K1166" s="381">
        <f t="shared" si="286"/>
        <v>4.1295652173913</v>
      </c>
      <c r="L1166" s="381">
        <f t="shared" si="287"/>
        <v>0.937357982082304</v>
      </c>
      <c r="M1166" s="381">
        <f t="shared" si="288"/>
        <v>-0.0626420179176956</v>
      </c>
      <c r="N1166" s="530"/>
    </row>
    <row r="1167" ht="14.25" spans="1:14">
      <c r="A1167" s="520">
        <v>1163</v>
      </c>
      <c r="B1167" s="523">
        <v>2200106</v>
      </c>
      <c r="C1167" s="344"/>
      <c r="D1167" s="344"/>
      <c r="E1167" s="344" t="s">
        <v>1287</v>
      </c>
      <c r="F1167" s="527" t="s">
        <v>1289</v>
      </c>
      <c r="G1167" s="522">
        <v>2244.4</v>
      </c>
      <c r="H1167" s="522">
        <v>2149.236</v>
      </c>
      <c r="I1167" s="522">
        <v>2095</v>
      </c>
      <c r="J1167" s="522">
        <v>0</v>
      </c>
      <c r="K1167" s="381"/>
      <c r="L1167" s="381">
        <f t="shared" si="287"/>
        <v>0.933434325432187</v>
      </c>
      <c r="M1167" s="381">
        <f t="shared" si="288"/>
        <v>-0.0665656745678133</v>
      </c>
      <c r="N1167" s="530"/>
    </row>
    <row r="1168" ht="14.25" spans="1:14">
      <c r="A1168" s="520">
        <v>1164</v>
      </c>
      <c r="B1168" s="523">
        <v>2200107</v>
      </c>
      <c r="C1168" s="344"/>
      <c r="D1168" s="344"/>
      <c r="E1168" s="344" t="s">
        <v>1287</v>
      </c>
      <c r="F1168" s="527" t="s">
        <v>1290</v>
      </c>
      <c r="G1168" s="522">
        <v>0</v>
      </c>
      <c r="H1168" s="522">
        <v>120</v>
      </c>
      <c r="I1168" s="522">
        <v>0</v>
      </c>
      <c r="J1168" s="522">
        <v>0</v>
      </c>
      <c r="K1168" s="381"/>
      <c r="L1168" s="381"/>
      <c r="M1168" s="381"/>
      <c r="N1168" s="530"/>
    </row>
    <row r="1169" ht="14.25" spans="1:14">
      <c r="A1169" s="520">
        <v>1165</v>
      </c>
      <c r="B1169" s="523">
        <v>2200108</v>
      </c>
      <c r="C1169" s="344"/>
      <c r="D1169" s="344"/>
      <c r="E1169" s="344" t="s">
        <v>1287</v>
      </c>
      <c r="F1169" s="527" t="s">
        <v>1291</v>
      </c>
      <c r="G1169" s="522">
        <v>0</v>
      </c>
      <c r="H1169" s="522">
        <v>0</v>
      </c>
      <c r="I1169" s="522">
        <v>0</v>
      </c>
      <c r="J1169" s="522">
        <v>0</v>
      </c>
      <c r="K1169" s="381"/>
      <c r="L1169" s="381"/>
      <c r="M1169" s="381"/>
      <c r="N1169" s="530"/>
    </row>
    <row r="1170" ht="14.25" spans="1:14">
      <c r="A1170" s="520">
        <v>1166</v>
      </c>
      <c r="B1170" s="523">
        <v>2200109</v>
      </c>
      <c r="C1170" s="344"/>
      <c r="D1170" s="344"/>
      <c r="E1170" s="344" t="s">
        <v>1287</v>
      </c>
      <c r="F1170" s="527" t="s">
        <v>1292</v>
      </c>
      <c r="G1170" s="522">
        <v>1048</v>
      </c>
      <c r="H1170" s="522">
        <v>1227.3</v>
      </c>
      <c r="I1170" s="522">
        <v>874</v>
      </c>
      <c r="J1170" s="522">
        <v>0</v>
      </c>
      <c r="K1170" s="381"/>
      <c r="L1170" s="381">
        <f>I1170/G1170</f>
        <v>0.833969465648855</v>
      </c>
      <c r="M1170" s="381">
        <f t="shared" ref="M1170:M1171" si="289">I1170/G1170-1</f>
        <v>-0.166030534351145</v>
      </c>
      <c r="N1170" s="530"/>
    </row>
    <row r="1171" ht="14.25" spans="1:14">
      <c r="A1171" s="520">
        <v>1167</v>
      </c>
      <c r="B1171" s="523">
        <v>2200112</v>
      </c>
      <c r="C1171" s="344"/>
      <c r="D1171" s="344"/>
      <c r="E1171" s="344" t="s">
        <v>1287</v>
      </c>
      <c r="F1171" s="527" t="s">
        <v>1293</v>
      </c>
      <c r="G1171" s="522">
        <v>365.54</v>
      </c>
      <c r="H1171" s="522">
        <v>353</v>
      </c>
      <c r="I1171" s="522">
        <v>353</v>
      </c>
      <c r="J1171" s="522">
        <v>388</v>
      </c>
      <c r="K1171" s="381">
        <f>I1171/J1171-1</f>
        <v>-0.0902061855670103</v>
      </c>
      <c r="L1171" s="381">
        <f>I1171/G1171</f>
        <v>0.965694588827488</v>
      </c>
      <c r="M1171" s="381">
        <f t="shared" si="289"/>
        <v>-0.034305411172512</v>
      </c>
      <c r="N1171" s="530"/>
    </row>
    <row r="1172" ht="14.25" spans="1:14">
      <c r="A1172" s="520">
        <v>1168</v>
      </c>
      <c r="B1172" s="523">
        <v>2200113</v>
      </c>
      <c r="C1172" s="344"/>
      <c r="D1172" s="344"/>
      <c r="E1172" s="344" t="s">
        <v>1287</v>
      </c>
      <c r="F1172" s="527" t="s">
        <v>1294</v>
      </c>
      <c r="G1172" s="522">
        <v>0</v>
      </c>
      <c r="H1172" s="522">
        <v>0</v>
      </c>
      <c r="I1172" s="522">
        <v>0</v>
      </c>
      <c r="J1172" s="522">
        <v>0</v>
      </c>
      <c r="K1172" s="381"/>
      <c r="L1172" s="381"/>
      <c r="M1172" s="381"/>
      <c r="N1172" s="530"/>
    </row>
    <row r="1173" ht="14.25" spans="1:14">
      <c r="A1173" s="520">
        <v>1169</v>
      </c>
      <c r="B1173" s="523">
        <v>2200114</v>
      </c>
      <c r="C1173" s="344"/>
      <c r="D1173" s="344"/>
      <c r="E1173" s="344" t="s">
        <v>1287</v>
      </c>
      <c r="F1173" s="527" t="s">
        <v>1295</v>
      </c>
      <c r="G1173" s="522">
        <v>83.6</v>
      </c>
      <c r="H1173" s="522">
        <v>131</v>
      </c>
      <c r="I1173" s="522">
        <v>131</v>
      </c>
      <c r="J1173" s="522">
        <v>0</v>
      </c>
      <c r="K1173" s="381"/>
      <c r="L1173" s="381">
        <f>I1173/G1173</f>
        <v>1.56698564593301</v>
      </c>
      <c r="M1173" s="381">
        <f>I1173/G1173-1</f>
        <v>0.566985645933014</v>
      </c>
      <c r="N1173" s="530"/>
    </row>
    <row r="1174" ht="14.25" spans="1:14">
      <c r="A1174" s="520">
        <v>1170</v>
      </c>
      <c r="B1174" s="523">
        <v>2200115</v>
      </c>
      <c r="C1174" s="344"/>
      <c r="D1174" s="344"/>
      <c r="E1174" s="344" t="s">
        <v>1287</v>
      </c>
      <c r="F1174" s="527" t="s">
        <v>1296</v>
      </c>
      <c r="G1174" s="522">
        <v>0</v>
      </c>
      <c r="H1174" s="522">
        <v>0</v>
      </c>
      <c r="I1174" s="522">
        <v>0</v>
      </c>
      <c r="J1174" s="522">
        <v>0</v>
      </c>
      <c r="K1174" s="381"/>
      <c r="L1174" s="381"/>
      <c r="M1174" s="381"/>
      <c r="N1174" s="530"/>
    </row>
    <row r="1175" ht="14.25" spans="1:14">
      <c r="A1175" s="520">
        <v>1171</v>
      </c>
      <c r="B1175" s="523">
        <v>2200116</v>
      </c>
      <c r="C1175" s="344"/>
      <c r="D1175" s="344"/>
      <c r="E1175" s="344" t="s">
        <v>1287</v>
      </c>
      <c r="F1175" s="527" t="s">
        <v>1297</v>
      </c>
      <c r="G1175" s="522">
        <v>0</v>
      </c>
      <c r="H1175" s="522">
        <v>0</v>
      </c>
      <c r="I1175" s="522">
        <v>0</v>
      </c>
      <c r="J1175" s="522">
        <v>0</v>
      </c>
      <c r="K1175" s="381"/>
      <c r="L1175" s="381"/>
      <c r="M1175" s="381"/>
      <c r="N1175" s="530"/>
    </row>
    <row r="1176" ht="24" spans="1:14">
      <c r="A1176" s="520">
        <v>1172</v>
      </c>
      <c r="B1176" s="523">
        <v>2200119</v>
      </c>
      <c r="C1176" s="344"/>
      <c r="D1176" s="344"/>
      <c r="E1176" s="344" t="s">
        <v>1287</v>
      </c>
      <c r="F1176" s="527" t="s">
        <v>1298</v>
      </c>
      <c r="G1176" s="522">
        <v>0</v>
      </c>
      <c r="H1176" s="522">
        <v>0</v>
      </c>
      <c r="I1176" s="522">
        <v>0</v>
      </c>
      <c r="J1176" s="522">
        <v>0</v>
      </c>
      <c r="K1176" s="381"/>
      <c r="L1176" s="381"/>
      <c r="M1176" s="381"/>
      <c r="N1176" s="530"/>
    </row>
    <row r="1177" ht="14.25" spans="1:14">
      <c r="A1177" s="520">
        <v>1173</v>
      </c>
      <c r="B1177" s="523">
        <v>2200120</v>
      </c>
      <c r="C1177" s="344"/>
      <c r="D1177" s="344"/>
      <c r="E1177" s="344" t="s">
        <v>1287</v>
      </c>
      <c r="F1177" s="527" t="s">
        <v>1299</v>
      </c>
      <c r="G1177" s="522">
        <v>15306.2226</v>
      </c>
      <c r="H1177" s="522">
        <v>12669</v>
      </c>
      <c r="I1177" s="522">
        <v>12669</v>
      </c>
      <c r="J1177" s="522"/>
      <c r="K1177" s="381"/>
      <c r="L1177" s="381">
        <f>I1177/G1177</f>
        <v>0.827702584176451</v>
      </c>
      <c r="M1177" s="381">
        <f>I1177/G1177-1</f>
        <v>-0.172297415823549</v>
      </c>
      <c r="N1177" s="530"/>
    </row>
    <row r="1178" ht="24" spans="1:14">
      <c r="A1178" s="520">
        <v>1174</v>
      </c>
      <c r="B1178" s="523">
        <v>2200121</v>
      </c>
      <c r="C1178" s="344"/>
      <c r="D1178" s="344"/>
      <c r="E1178" s="344" t="s">
        <v>1287</v>
      </c>
      <c r="F1178" s="527" t="s">
        <v>1300</v>
      </c>
      <c r="G1178" s="522">
        <v>0</v>
      </c>
      <c r="H1178" s="522">
        <v>0</v>
      </c>
      <c r="I1178" s="522">
        <v>0</v>
      </c>
      <c r="J1178" s="522"/>
      <c r="K1178" s="381"/>
      <c r="L1178" s="381"/>
      <c r="M1178" s="381"/>
      <c r="N1178" s="530"/>
    </row>
    <row r="1179" ht="14.25" spans="1:14">
      <c r="A1179" s="520">
        <v>1175</v>
      </c>
      <c r="B1179" s="523">
        <v>2200122</v>
      </c>
      <c r="C1179" s="344"/>
      <c r="D1179" s="344"/>
      <c r="E1179" s="344" t="s">
        <v>1287</v>
      </c>
      <c r="F1179" s="527" t="s">
        <v>1301</v>
      </c>
      <c r="G1179" s="522">
        <v>0</v>
      </c>
      <c r="H1179" s="522">
        <v>0</v>
      </c>
      <c r="I1179" s="522">
        <v>0</v>
      </c>
      <c r="J1179" s="522"/>
      <c r="K1179" s="381"/>
      <c r="L1179" s="381"/>
      <c r="M1179" s="381"/>
      <c r="N1179" s="530"/>
    </row>
    <row r="1180" ht="14.25" spans="1:14">
      <c r="A1180" s="520">
        <v>1176</v>
      </c>
      <c r="B1180" s="523">
        <v>2200123</v>
      </c>
      <c r="C1180" s="344"/>
      <c r="D1180" s="344"/>
      <c r="E1180" s="344" t="s">
        <v>1287</v>
      </c>
      <c r="F1180" s="527" t="s">
        <v>1302</v>
      </c>
      <c r="G1180" s="522">
        <v>0</v>
      </c>
      <c r="H1180" s="522">
        <v>0</v>
      </c>
      <c r="I1180" s="522">
        <v>0</v>
      </c>
      <c r="J1180" s="522"/>
      <c r="K1180" s="381"/>
      <c r="L1180" s="381"/>
      <c r="M1180" s="381"/>
      <c r="N1180" s="530"/>
    </row>
    <row r="1181" ht="14.25" spans="1:14">
      <c r="A1181" s="520">
        <v>1177</v>
      </c>
      <c r="B1181" s="523">
        <v>2200124</v>
      </c>
      <c r="C1181" s="344"/>
      <c r="D1181" s="344"/>
      <c r="E1181" s="344" t="s">
        <v>1287</v>
      </c>
      <c r="F1181" s="527" t="s">
        <v>1303</v>
      </c>
      <c r="G1181" s="522">
        <v>0</v>
      </c>
      <c r="H1181" s="522">
        <v>0</v>
      </c>
      <c r="I1181" s="522">
        <v>0</v>
      </c>
      <c r="J1181" s="522"/>
      <c r="K1181" s="381"/>
      <c r="L1181" s="381"/>
      <c r="M1181" s="381"/>
      <c r="N1181" s="530"/>
    </row>
    <row r="1182" ht="14.25" spans="1:14">
      <c r="A1182" s="520">
        <v>1178</v>
      </c>
      <c r="B1182" s="523">
        <v>2200125</v>
      </c>
      <c r="C1182" s="344"/>
      <c r="D1182" s="344"/>
      <c r="E1182" s="344" t="s">
        <v>1287</v>
      </c>
      <c r="F1182" s="527" t="s">
        <v>1304</v>
      </c>
      <c r="G1182" s="522">
        <v>0</v>
      </c>
      <c r="H1182" s="522">
        <v>0</v>
      </c>
      <c r="I1182" s="522">
        <v>0</v>
      </c>
      <c r="J1182" s="522"/>
      <c r="K1182" s="381"/>
      <c r="L1182" s="381"/>
      <c r="M1182" s="381"/>
      <c r="N1182" s="530"/>
    </row>
    <row r="1183" ht="14.25" spans="1:14">
      <c r="A1183" s="520">
        <v>1179</v>
      </c>
      <c r="B1183" s="523">
        <v>2200126</v>
      </c>
      <c r="C1183" s="344"/>
      <c r="D1183" s="344"/>
      <c r="E1183" s="344" t="s">
        <v>1287</v>
      </c>
      <c r="F1183" s="527" t="s">
        <v>1305</v>
      </c>
      <c r="G1183" s="522">
        <v>0</v>
      </c>
      <c r="H1183" s="522">
        <v>0</v>
      </c>
      <c r="I1183" s="522">
        <v>0</v>
      </c>
      <c r="J1183" s="522"/>
      <c r="K1183" s="381"/>
      <c r="L1183" s="381"/>
      <c r="M1183" s="381"/>
      <c r="N1183" s="530"/>
    </row>
    <row r="1184" ht="14.25" spans="1:14">
      <c r="A1184" s="520">
        <v>1180</v>
      </c>
      <c r="B1184" s="523">
        <v>2200127</v>
      </c>
      <c r="C1184" s="344"/>
      <c r="D1184" s="344"/>
      <c r="E1184" s="344" t="s">
        <v>1287</v>
      </c>
      <c r="F1184" s="527" t="s">
        <v>1306</v>
      </c>
      <c r="G1184" s="522">
        <v>0</v>
      </c>
      <c r="H1184" s="522">
        <v>0</v>
      </c>
      <c r="I1184" s="522">
        <v>0</v>
      </c>
      <c r="J1184" s="522"/>
      <c r="K1184" s="381"/>
      <c r="L1184" s="381"/>
      <c r="M1184" s="381"/>
      <c r="N1184" s="530"/>
    </row>
    <row r="1185" ht="14.25" spans="1:14">
      <c r="A1185" s="520">
        <v>1181</v>
      </c>
      <c r="B1185" s="523">
        <v>2200128</v>
      </c>
      <c r="C1185" s="344"/>
      <c r="D1185" s="344"/>
      <c r="E1185" s="344" t="s">
        <v>1287</v>
      </c>
      <c r="F1185" s="527" t="s">
        <v>1307</v>
      </c>
      <c r="G1185" s="522">
        <v>2954.06</v>
      </c>
      <c r="H1185" s="522">
        <v>3301</v>
      </c>
      <c r="I1185" s="522">
        <v>3053</v>
      </c>
      <c r="J1185" s="522"/>
      <c r="K1185" s="381"/>
      <c r="L1185" s="381">
        <f t="shared" ref="L1185:L1191" si="290">I1185/G1185</f>
        <v>1.03349288775448</v>
      </c>
      <c r="M1185" s="381">
        <f t="shared" ref="M1185:M1191" si="291">I1185/G1185-1</f>
        <v>0.0334928877544802</v>
      </c>
      <c r="N1185" s="530"/>
    </row>
    <row r="1186" ht="14.25" spans="1:14">
      <c r="A1186" s="520">
        <v>1182</v>
      </c>
      <c r="B1186" s="523">
        <v>2200129</v>
      </c>
      <c r="C1186" s="344"/>
      <c r="D1186" s="344"/>
      <c r="E1186" s="344" t="s">
        <v>1287</v>
      </c>
      <c r="F1186" s="527" t="s">
        <v>1308</v>
      </c>
      <c r="G1186" s="522">
        <v>4483</v>
      </c>
      <c r="H1186" s="522">
        <v>3985.97</v>
      </c>
      <c r="I1186" s="522">
        <v>3837</v>
      </c>
      <c r="J1186" s="522"/>
      <c r="K1186" s="381"/>
      <c r="L1186" s="381">
        <f t="shared" si="290"/>
        <v>0.855900066919474</v>
      </c>
      <c r="M1186" s="381">
        <f t="shared" si="291"/>
        <v>-0.144099933080526</v>
      </c>
      <c r="N1186" s="530"/>
    </row>
    <row r="1187" ht="14.25" spans="1:14">
      <c r="A1187" s="520">
        <v>1183</v>
      </c>
      <c r="B1187" s="523">
        <v>2200150</v>
      </c>
      <c r="C1187" s="344"/>
      <c r="D1187" s="344"/>
      <c r="E1187" s="344" t="s">
        <v>1287</v>
      </c>
      <c r="F1187" s="527" t="s">
        <v>176</v>
      </c>
      <c r="G1187" s="522">
        <v>709.25</v>
      </c>
      <c r="H1187" s="522">
        <v>606</v>
      </c>
      <c r="I1187" s="522">
        <v>606</v>
      </c>
      <c r="J1187" s="522">
        <v>73</v>
      </c>
      <c r="K1187" s="381">
        <f t="shared" ref="K1187:K1191" si="292">I1187/J1187-1</f>
        <v>7.3013698630137</v>
      </c>
      <c r="L1187" s="381">
        <f t="shared" si="290"/>
        <v>0.854423686993303</v>
      </c>
      <c r="M1187" s="381">
        <f t="shared" si="291"/>
        <v>-0.145576313006697</v>
      </c>
      <c r="N1187" s="530"/>
    </row>
    <row r="1188" ht="14.25" spans="1:14">
      <c r="A1188" s="520">
        <v>1184</v>
      </c>
      <c r="B1188" s="523">
        <v>2200199</v>
      </c>
      <c r="C1188" s="344"/>
      <c r="D1188" s="344"/>
      <c r="E1188" s="344" t="s">
        <v>1287</v>
      </c>
      <c r="F1188" s="527" t="s">
        <v>1309</v>
      </c>
      <c r="G1188" s="522">
        <v>21952.254</v>
      </c>
      <c r="H1188" s="522">
        <v>29989.7841</v>
      </c>
      <c r="I1188" s="522">
        <v>27295</v>
      </c>
      <c r="J1188" s="522">
        <v>24078</v>
      </c>
      <c r="K1188" s="381">
        <f t="shared" si="292"/>
        <v>0.133607442478611</v>
      </c>
      <c r="L1188" s="381">
        <f t="shared" si="290"/>
        <v>1.2433802925203</v>
      </c>
      <c r="M1188" s="381">
        <f t="shared" si="291"/>
        <v>0.243380292520303</v>
      </c>
      <c r="N1188" s="530"/>
    </row>
    <row r="1189" ht="14.25" spans="1:14">
      <c r="A1189" s="520">
        <v>1185</v>
      </c>
      <c r="B1189" s="523">
        <v>22005</v>
      </c>
      <c r="C1189" s="344"/>
      <c r="D1189" s="344" t="s">
        <v>1285</v>
      </c>
      <c r="E1189" s="344"/>
      <c r="F1189" s="526" t="s">
        <v>1310</v>
      </c>
      <c r="G1189" s="522">
        <v>29141.65</v>
      </c>
      <c r="H1189" s="522">
        <v>28546.249014</v>
      </c>
      <c r="I1189" s="522">
        <f>SUM(I1190:I1203)</f>
        <v>27850</v>
      </c>
      <c r="J1189" s="522">
        <v>26743</v>
      </c>
      <c r="K1189" s="381">
        <f t="shared" si="292"/>
        <v>0.0413940096473844</v>
      </c>
      <c r="L1189" s="381">
        <f t="shared" si="290"/>
        <v>0.955676840535797</v>
      </c>
      <c r="M1189" s="381">
        <f t="shared" si="291"/>
        <v>-0.0443231594642034</v>
      </c>
      <c r="N1189" s="530"/>
    </row>
    <row r="1190" ht="14.25" spans="1:14">
      <c r="A1190" s="520">
        <v>1186</v>
      </c>
      <c r="B1190" s="523">
        <v>2200501</v>
      </c>
      <c r="C1190" s="344"/>
      <c r="D1190" s="344"/>
      <c r="E1190" s="344" t="s">
        <v>1311</v>
      </c>
      <c r="F1190" s="527" t="s">
        <v>167</v>
      </c>
      <c r="G1190" s="522">
        <v>1682.33</v>
      </c>
      <c r="H1190" s="522">
        <v>1710</v>
      </c>
      <c r="I1190" s="522">
        <v>1710</v>
      </c>
      <c r="J1190" s="522">
        <v>1386</v>
      </c>
      <c r="K1190" s="381">
        <f t="shared" si="292"/>
        <v>0.233766233766234</v>
      </c>
      <c r="L1190" s="381">
        <f t="shared" si="290"/>
        <v>1.0164474270803</v>
      </c>
      <c r="M1190" s="381">
        <f t="shared" si="291"/>
        <v>0.0164474270802994</v>
      </c>
      <c r="N1190" s="530"/>
    </row>
    <row r="1191" ht="14.25" spans="1:14">
      <c r="A1191" s="520">
        <v>1187</v>
      </c>
      <c r="B1191" s="523">
        <v>2200502</v>
      </c>
      <c r="C1191" s="344"/>
      <c r="D1191" s="344"/>
      <c r="E1191" s="344" t="s">
        <v>1311</v>
      </c>
      <c r="F1191" s="527" t="s">
        <v>168</v>
      </c>
      <c r="G1191" s="522">
        <v>31</v>
      </c>
      <c r="H1191" s="522">
        <v>31</v>
      </c>
      <c r="I1191" s="522">
        <v>31</v>
      </c>
      <c r="J1191" s="522">
        <v>29</v>
      </c>
      <c r="K1191" s="381">
        <f t="shared" si="292"/>
        <v>0.0689655172413792</v>
      </c>
      <c r="L1191" s="381">
        <f t="shared" si="290"/>
        <v>1</v>
      </c>
      <c r="M1191" s="381">
        <f t="shared" si="291"/>
        <v>0</v>
      </c>
      <c r="N1191" s="530"/>
    </row>
    <row r="1192" ht="14.25" spans="1:14">
      <c r="A1192" s="520">
        <v>1188</v>
      </c>
      <c r="B1192" s="523">
        <v>2200503</v>
      </c>
      <c r="C1192" s="344"/>
      <c r="D1192" s="344"/>
      <c r="E1192" s="344" t="s">
        <v>1311</v>
      </c>
      <c r="F1192" s="527" t="s">
        <v>169</v>
      </c>
      <c r="G1192" s="522">
        <v>0</v>
      </c>
      <c r="H1192" s="522">
        <v>0</v>
      </c>
      <c r="I1192" s="522">
        <v>0</v>
      </c>
      <c r="J1192" s="522">
        <v>0</v>
      </c>
      <c r="K1192" s="381"/>
      <c r="L1192" s="381"/>
      <c r="M1192" s="381"/>
      <c r="N1192" s="530"/>
    </row>
    <row r="1193" ht="14.25" spans="1:14">
      <c r="A1193" s="520">
        <v>1189</v>
      </c>
      <c r="B1193" s="523">
        <v>2200504</v>
      </c>
      <c r="C1193" s="344"/>
      <c r="D1193" s="344"/>
      <c r="E1193" s="344" t="s">
        <v>1311</v>
      </c>
      <c r="F1193" s="527" t="s">
        <v>1312</v>
      </c>
      <c r="G1193" s="522">
        <v>1981.28</v>
      </c>
      <c r="H1193" s="522">
        <v>1819</v>
      </c>
      <c r="I1193" s="522">
        <v>1819</v>
      </c>
      <c r="J1193" s="522">
        <v>1767</v>
      </c>
      <c r="K1193" s="381">
        <f t="shared" ref="K1193:K1199" si="293">I1193/J1193-1</f>
        <v>0.0294284097340125</v>
      </c>
      <c r="L1193" s="381">
        <f t="shared" ref="L1193:L1199" si="294">I1193/G1193</f>
        <v>0.918093353791488</v>
      </c>
      <c r="M1193" s="381">
        <f t="shared" ref="M1193:M1199" si="295">I1193/G1193-1</f>
        <v>-0.0819066462085116</v>
      </c>
      <c r="N1193" s="530"/>
    </row>
    <row r="1194" ht="14.25" spans="1:14">
      <c r="A1194" s="520">
        <v>1190</v>
      </c>
      <c r="B1194" s="523">
        <v>2200506</v>
      </c>
      <c r="C1194" s="344"/>
      <c r="D1194" s="344"/>
      <c r="E1194" s="344" t="s">
        <v>1311</v>
      </c>
      <c r="F1194" s="527" t="s">
        <v>1313</v>
      </c>
      <c r="G1194" s="522">
        <v>835.81</v>
      </c>
      <c r="H1194" s="522">
        <v>979</v>
      </c>
      <c r="I1194" s="522">
        <v>979</v>
      </c>
      <c r="J1194" s="522">
        <v>522</v>
      </c>
      <c r="K1194" s="381">
        <f t="shared" si="293"/>
        <v>0.875478927203065</v>
      </c>
      <c r="L1194" s="381">
        <f t="shared" si="294"/>
        <v>1.17131884040631</v>
      </c>
      <c r="M1194" s="381">
        <f t="shared" si="295"/>
        <v>0.171318840406313</v>
      </c>
      <c r="N1194" s="530"/>
    </row>
    <row r="1195" ht="14.25" spans="1:14">
      <c r="A1195" s="520">
        <v>1191</v>
      </c>
      <c r="B1195" s="523">
        <v>2200507</v>
      </c>
      <c r="C1195" s="344"/>
      <c r="D1195" s="344"/>
      <c r="E1195" s="344" t="s">
        <v>1311</v>
      </c>
      <c r="F1195" s="527" t="s">
        <v>1314</v>
      </c>
      <c r="G1195" s="522">
        <v>1604.64</v>
      </c>
      <c r="H1195" s="522">
        <v>1589</v>
      </c>
      <c r="I1195" s="522">
        <v>1589</v>
      </c>
      <c r="J1195" s="522">
        <v>1279</v>
      </c>
      <c r="K1195" s="381">
        <f t="shared" si="293"/>
        <v>0.242376856919468</v>
      </c>
      <c r="L1195" s="381">
        <f t="shared" si="294"/>
        <v>0.990253265529963</v>
      </c>
      <c r="M1195" s="381">
        <f t="shared" si="295"/>
        <v>-0.00974673447003693</v>
      </c>
      <c r="N1195" s="530"/>
    </row>
    <row r="1196" ht="14.25" spans="1:14">
      <c r="A1196" s="520">
        <v>1192</v>
      </c>
      <c r="B1196" s="523">
        <v>2200508</v>
      </c>
      <c r="C1196" s="344"/>
      <c r="D1196" s="344"/>
      <c r="E1196" s="344" t="s">
        <v>1311</v>
      </c>
      <c r="F1196" s="527" t="s">
        <v>1315</v>
      </c>
      <c r="G1196" s="522">
        <v>6711.81</v>
      </c>
      <c r="H1196" s="522">
        <v>2155.079014</v>
      </c>
      <c r="I1196" s="522">
        <v>2125</v>
      </c>
      <c r="J1196" s="522">
        <v>3293</v>
      </c>
      <c r="K1196" s="381">
        <f t="shared" si="293"/>
        <v>-0.354691770422108</v>
      </c>
      <c r="L1196" s="381">
        <f t="shared" si="294"/>
        <v>0.316606101781785</v>
      </c>
      <c r="M1196" s="381">
        <f t="shared" si="295"/>
        <v>-0.683393898218215</v>
      </c>
      <c r="N1196" s="530"/>
    </row>
    <row r="1197" ht="14.25" spans="1:14">
      <c r="A1197" s="520">
        <v>1193</v>
      </c>
      <c r="B1197" s="523">
        <v>2200509</v>
      </c>
      <c r="C1197" s="344"/>
      <c r="D1197" s="344"/>
      <c r="E1197" s="344" t="s">
        <v>1311</v>
      </c>
      <c r="F1197" s="527" t="s">
        <v>1316</v>
      </c>
      <c r="G1197" s="522">
        <v>8923.88</v>
      </c>
      <c r="H1197" s="522">
        <v>9770.96</v>
      </c>
      <c r="I1197" s="522">
        <v>9634</v>
      </c>
      <c r="J1197" s="522">
        <v>11435</v>
      </c>
      <c r="K1197" s="381">
        <f t="shared" si="293"/>
        <v>-0.157498906864889</v>
      </c>
      <c r="L1197" s="381">
        <f t="shared" si="294"/>
        <v>1.07957525202042</v>
      </c>
      <c r="M1197" s="381">
        <f t="shared" si="295"/>
        <v>0.0795752520204218</v>
      </c>
      <c r="N1197" s="530"/>
    </row>
    <row r="1198" ht="14.25" spans="1:14">
      <c r="A1198" s="520">
        <v>1194</v>
      </c>
      <c r="B1198" s="523">
        <v>2200510</v>
      </c>
      <c r="C1198" s="344"/>
      <c r="D1198" s="344"/>
      <c r="E1198" s="344" t="s">
        <v>1311</v>
      </c>
      <c r="F1198" s="527" t="s">
        <v>1317</v>
      </c>
      <c r="G1198" s="522">
        <v>2543.58</v>
      </c>
      <c r="H1198" s="522">
        <v>2453</v>
      </c>
      <c r="I1198" s="522">
        <v>2453</v>
      </c>
      <c r="J1198" s="522">
        <v>2281</v>
      </c>
      <c r="K1198" s="381">
        <f t="shared" si="293"/>
        <v>0.0754055238930293</v>
      </c>
      <c r="L1198" s="381">
        <f t="shared" si="294"/>
        <v>0.964388774876355</v>
      </c>
      <c r="M1198" s="381">
        <f t="shared" si="295"/>
        <v>-0.0356112251236446</v>
      </c>
      <c r="N1198" s="530"/>
    </row>
    <row r="1199" ht="14.25" spans="1:14">
      <c r="A1199" s="520">
        <v>1195</v>
      </c>
      <c r="B1199" s="523">
        <v>2200511</v>
      </c>
      <c r="C1199" s="344"/>
      <c r="D1199" s="344"/>
      <c r="E1199" s="344" t="s">
        <v>1311</v>
      </c>
      <c r="F1199" s="527" t="s">
        <v>1318</v>
      </c>
      <c r="G1199" s="522">
        <v>1230.89</v>
      </c>
      <c r="H1199" s="522">
        <v>1192</v>
      </c>
      <c r="I1199" s="522">
        <v>1192</v>
      </c>
      <c r="J1199" s="522">
        <v>1563</v>
      </c>
      <c r="K1199" s="381">
        <f t="shared" si="293"/>
        <v>-0.237364043506078</v>
      </c>
      <c r="L1199" s="381">
        <f t="shared" si="294"/>
        <v>0.968404975261802</v>
      </c>
      <c r="M1199" s="381">
        <f t="shared" si="295"/>
        <v>-0.0315950247381976</v>
      </c>
      <c r="N1199" s="530"/>
    </row>
    <row r="1200" ht="14.25" spans="1:14">
      <c r="A1200" s="520">
        <v>1196</v>
      </c>
      <c r="B1200" s="523">
        <v>2200512</v>
      </c>
      <c r="C1200" s="344"/>
      <c r="D1200" s="344"/>
      <c r="E1200" s="344" t="s">
        <v>1311</v>
      </c>
      <c r="F1200" s="527" t="s">
        <v>1319</v>
      </c>
      <c r="G1200" s="522">
        <v>0</v>
      </c>
      <c r="H1200" s="522">
        <v>0</v>
      </c>
      <c r="I1200" s="522">
        <v>0</v>
      </c>
      <c r="J1200" s="522">
        <v>0</v>
      </c>
      <c r="K1200" s="381"/>
      <c r="L1200" s="381"/>
      <c r="M1200" s="381"/>
      <c r="N1200" s="530"/>
    </row>
    <row r="1201" ht="14.25" spans="1:14">
      <c r="A1201" s="520">
        <v>1197</v>
      </c>
      <c r="B1201" s="523">
        <v>2200513</v>
      </c>
      <c r="C1201" s="344"/>
      <c r="D1201" s="344"/>
      <c r="E1201" s="344" t="s">
        <v>1311</v>
      </c>
      <c r="F1201" s="527" t="s">
        <v>1320</v>
      </c>
      <c r="G1201" s="522">
        <v>579.3</v>
      </c>
      <c r="H1201" s="522">
        <v>555</v>
      </c>
      <c r="I1201" s="522">
        <v>555</v>
      </c>
      <c r="J1201" s="522">
        <v>624</v>
      </c>
      <c r="K1201" s="381">
        <f t="shared" ref="K1201" si="296">I1201/J1201-1</f>
        <v>-0.110576923076923</v>
      </c>
      <c r="L1201" s="381">
        <f>I1201/G1201</f>
        <v>0.958052822371828</v>
      </c>
      <c r="M1201" s="381">
        <f t="shared" ref="M1201" si="297">I1201/G1201-1</f>
        <v>-0.0419471776281719</v>
      </c>
      <c r="N1201" s="530"/>
    </row>
    <row r="1202" ht="14.25" spans="1:14">
      <c r="A1202" s="520">
        <v>1198</v>
      </c>
      <c r="B1202" s="523">
        <v>2200514</v>
      </c>
      <c r="C1202" s="344"/>
      <c r="D1202" s="344"/>
      <c r="E1202" s="344" t="s">
        <v>1311</v>
      </c>
      <c r="F1202" s="527" t="s">
        <v>1321</v>
      </c>
      <c r="G1202" s="522">
        <v>0</v>
      </c>
      <c r="H1202" s="522">
        <v>0</v>
      </c>
      <c r="I1202" s="522">
        <v>0</v>
      </c>
      <c r="J1202" s="522">
        <v>0</v>
      </c>
      <c r="K1202" s="381"/>
      <c r="L1202" s="381"/>
      <c r="M1202" s="381"/>
      <c r="N1202" s="530"/>
    </row>
    <row r="1203" ht="14.25" spans="1:14">
      <c r="A1203" s="520">
        <v>1199</v>
      </c>
      <c r="B1203" s="523">
        <v>2200599</v>
      </c>
      <c r="C1203" s="344"/>
      <c r="D1203" s="344"/>
      <c r="E1203" s="344" t="s">
        <v>1311</v>
      </c>
      <c r="F1203" s="527" t="s">
        <v>1322</v>
      </c>
      <c r="G1203" s="522">
        <v>3017.13</v>
      </c>
      <c r="H1203" s="522">
        <v>6292.21</v>
      </c>
      <c r="I1203" s="522">
        <v>5763</v>
      </c>
      <c r="J1203" s="522">
        <v>2564</v>
      </c>
      <c r="K1203" s="381">
        <f>I1203/J1203-1</f>
        <v>1.24765990639626</v>
      </c>
      <c r="L1203" s="381">
        <f>I1203/G1203</f>
        <v>1.91009336687514</v>
      </c>
      <c r="M1203" s="381">
        <f>I1203/G1203-1</f>
        <v>0.910093366875143</v>
      </c>
      <c r="N1203" s="530"/>
    </row>
    <row r="1204" ht="36" spans="1:14">
      <c r="A1204" s="520">
        <v>1200</v>
      </c>
      <c r="B1204" s="523">
        <v>22099</v>
      </c>
      <c r="C1204" s="344" t="s">
        <v>1323</v>
      </c>
      <c r="D1204" s="344" t="s">
        <v>1285</v>
      </c>
      <c r="E1204" s="344"/>
      <c r="F1204" s="526" t="s">
        <v>1324</v>
      </c>
      <c r="G1204" s="522">
        <v>15000</v>
      </c>
      <c r="H1204" s="522">
        <v>8114</v>
      </c>
      <c r="I1204" s="522">
        <f>I1205</f>
        <v>8114</v>
      </c>
      <c r="J1204" s="522">
        <v>15645</v>
      </c>
      <c r="K1204" s="381">
        <f>I1204/J1204-1</f>
        <v>-0.481367849153084</v>
      </c>
      <c r="L1204" s="381">
        <f>I1204/G1204</f>
        <v>0.540933333333333</v>
      </c>
      <c r="M1204" s="381">
        <f>I1204/G1204-1</f>
        <v>-0.459066666666667</v>
      </c>
      <c r="N1204" s="533" t="s">
        <v>1325</v>
      </c>
    </row>
    <row r="1205" ht="24" spans="1:14">
      <c r="A1205" s="520">
        <v>1201</v>
      </c>
      <c r="B1205" s="523">
        <v>2209901</v>
      </c>
      <c r="C1205" s="344"/>
      <c r="D1205" s="344"/>
      <c r="E1205" s="344" t="s">
        <v>1326</v>
      </c>
      <c r="F1205" s="527" t="s">
        <v>1327</v>
      </c>
      <c r="G1205" s="522">
        <v>15000</v>
      </c>
      <c r="H1205" s="522">
        <v>8114</v>
      </c>
      <c r="I1205" s="522">
        <v>8114</v>
      </c>
      <c r="J1205" s="522">
        <v>15645</v>
      </c>
      <c r="K1205" s="381"/>
      <c r="L1205" s="381">
        <f>I1205/G1205</f>
        <v>0.540933333333333</v>
      </c>
      <c r="M1205" s="381">
        <f>I1205/G1205-1</f>
        <v>-0.459066666666667</v>
      </c>
      <c r="N1205" s="530"/>
    </row>
    <row r="1206" ht="48" spans="1:14">
      <c r="A1206" s="520">
        <v>1202</v>
      </c>
      <c r="B1206" s="523">
        <v>221</v>
      </c>
      <c r="C1206" s="344"/>
      <c r="D1206" s="344"/>
      <c r="E1206" s="344"/>
      <c r="F1206" s="524" t="s">
        <v>1328</v>
      </c>
      <c r="G1206" s="525">
        <v>777880.85</v>
      </c>
      <c r="H1206" s="525">
        <v>679218.598</v>
      </c>
      <c r="I1206" s="525">
        <f>SUM(I1207,I1218,I1222)</f>
        <v>599145</v>
      </c>
      <c r="J1206" s="525">
        <f>SUM(J1207,J1218,J1222)</f>
        <v>661658</v>
      </c>
      <c r="K1206" s="531">
        <f>I1206/J1206-1</f>
        <v>-0.0944793231548625</v>
      </c>
      <c r="L1206" s="531">
        <f>I1206/G1206</f>
        <v>0.770227214103548</v>
      </c>
      <c r="M1206" s="531">
        <f>I1206/G1206-1</f>
        <v>-0.229772785896452</v>
      </c>
      <c r="N1206" s="536" t="s">
        <v>1329</v>
      </c>
    </row>
    <row r="1207" spans="1:14">
      <c r="A1207" s="520">
        <v>1203</v>
      </c>
      <c r="B1207" s="523">
        <v>22101</v>
      </c>
      <c r="C1207" s="344"/>
      <c r="D1207" s="344" t="s">
        <v>1330</v>
      </c>
      <c r="E1207" s="344"/>
      <c r="F1207" s="526" t="s">
        <v>1331</v>
      </c>
      <c r="G1207" s="522">
        <v>167325.13</v>
      </c>
      <c r="H1207" s="522">
        <v>162695.598</v>
      </c>
      <c r="I1207" s="522">
        <f>SUM(I1208:I1217)</f>
        <v>82622</v>
      </c>
      <c r="J1207" s="522">
        <v>69636</v>
      </c>
      <c r="K1207" s="381">
        <f>I1207/J1207-1</f>
        <v>0.186484002527428</v>
      </c>
      <c r="L1207" s="381">
        <f>I1207/G1207</f>
        <v>0.493781179192868</v>
      </c>
      <c r="M1207" s="381">
        <f>I1207/G1207-1</f>
        <v>-0.506218820807132</v>
      </c>
      <c r="N1207" s="533"/>
    </row>
    <row r="1208" ht="14.25" spans="1:14">
      <c r="A1208" s="520">
        <v>1204</v>
      </c>
      <c r="B1208" s="523">
        <v>2210101</v>
      </c>
      <c r="C1208" s="344"/>
      <c r="D1208" s="344"/>
      <c r="E1208" s="344" t="s">
        <v>1332</v>
      </c>
      <c r="F1208" s="527" t="s">
        <v>1333</v>
      </c>
      <c r="G1208" s="522">
        <v>0</v>
      </c>
      <c r="H1208" s="522">
        <v>0</v>
      </c>
      <c r="I1208" s="522">
        <v>0</v>
      </c>
      <c r="J1208" s="522">
        <v>0</v>
      </c>
      <c r="K1208" s="381"/>
      <c r="L1208" s="381"/>
      <c r="M1208" s="381"/>
      <c r="N1208" s="530"/>
    </row>
    <row r="1209" ht="14.25" spans="1:14">
      <c r="A1209" s="520">
        <v>1205</v>
      </c>
      <c r="B1209" s="523">
        <v>2210102</v>
      </c>
      <c r="C1209" s="344"/>
      <c r="D1209" s="344"/>
      <c r="E1209" s="344" t="s">
        <v>1332</v>
      </c>
      <c r="F1209" s="527" t="s">
        <v>1334</v>
      </c>
      <c r="G1209" s="522">
        <v>0</v>
      </c>
      <c r="H1209" s="522">
        <v>0</v>
      </c>
      <c r="I1209" s="522">
        <v>0</v>
      </c>
      <c r="J1209" s="522">
        <v>0</v>
      </c>
      <c r="K1209" s="381"/>
      <c r="L1209" s="381"/>
      <c r="M1209" s="381"/>
      <c r="N1209" s="530"/>
    </row>
    <row r="1210" ht="14.25" spans="1:14">
      <c r="A1210" s="520">
        <v>1206</v>
      </c>
      <c r="B1210" s="523">
        <v>2210103</v>
      </c>
      <c r="C1210" s="344"/>
      <c r="D1210" s="344"/>
      <c r="E1210" s="344" t="s">
        <v>1332</v>
      </c>
      <c r="F1210" s="527" t="s">
        <v>1335</v>
      </c>
      <c r="G1210" s="522">
        <v>0</v>
      </c>
      <c r="H1210" s="522">
        <v>0</v>
      </c>
      <c r="I1210" s="522">
        <v>0</v>
      </c>
      <c r="J1210" s="522">
        <v>0</v>
      </c>
      <c r="K1210" s="381"/>
      <c r="L1210" s="381"/>
      <c r="M1210" s="381"/>
      <c r="N1210" s="530"/>
    </row>
    <row r="1211" ht="24" spans="1:14">
      <c r="A1211" s="520">
        <v>1207</v>
      </c>
      <c r="B1211" s="523">
        <v>2210104</v>
      </c>
      <c r="C1211" s="344"/>
      <c r="D1211" s="344"/>
      <c r="E1211" s="344" t="s">
        <v>1332</v>
      </c>
      <c r="F1211" s="527" t="s">
        <v>1336</v>
      </c>
      <c r="G1211" s="522">
        <v>0</v>
      </c>
      <c r="H1211" s="522">
        <v>0</v>
      </c>
      <c r="I1211" s="522">
        <v>0</v>
      </c>
      <c r="J1211" s="522">
        <v>0</v>
      </c>
      <c r="K1211" s="381"/>
      <c r="L1211" s="381"/>
      <c r="M1211" s="381"/>
      <c r="N1211" s="530"/>
    </row>
    <row r="1212" ht="14.25" spans="1:14">
      <c r="A1212" s="520">
        <v>1208</v>
      </c>
      <c r="B1212" s="523">
        <v>2210105</v>
      </c>
      <c r="C1212" s="344"/>
      <c r="D1212" s="344"/>
      <c r="E1212" s="344" t="s">
        <v>1332</v>
      </c>
      <c r="F1212" s="527" t="s">
        <v>1337</v>
      </c>
      <c r="G1212" s="522">
        <v>0</v>
      </c>
      <c r="H1212" s="522">
        <v>0</v>
      </c>
      <c r="I1212" s="522">
        <v>0</v>
      </c>
      <c r="J1212" s="522">
        <v>0</v>
      </c>
      <c r="K1212" s="381"/>
      <c r="L1212" s="381"/>
      <c r="M1212" s="381"/>
      <c r="N1212" s="530"/>
    </row>
    <row r="1213" ht="14.25" spans="1:14">
      <c r="A1213" s="520">
        <v>1209</v>
      </c>
      <c r="B1213" s="523">
        <v>2210106</v>
      </c>
      <c r="C1213" s="344"/>
      <c r="D1213" s="344"/>
      <c r="E1213" s="344" t="s">
        <v>1332</v>
      </c>
      <c r="F1213" s="527" t="s">
        <v>1338</v>
      </c>
      <c r="G1213" s="522">
        <v>8499.18</v>
      </c>
      <c r="H1213" s="522">
        <v>8851</v>
      </c>
      <c r="I1213" s="522">
        <v>8851</v>
      </c>
      <c r="J1213" s="522">
        <v>6672</v>
      </c>
      <c r="K1213" s="381">
        <f t="shared" ref="K1213" si="298">I1213/J1213-1</f>
        <v>0.326588729016787</v>
      </c>
      <c r="L1213" s="381">
        <f>I1213/G1213</f>
        <v>1.04139458159493</v>
      </c>
      <c r="M1213" s="381">
        <f t="shared" ref="M1213" si="299">I1213/G1213-1</f>
        <v>0.0413945815949304</v>
      </c>
      <c r="N1213" s="530"/>
    </row>
    <row r="1214" ht="14.25" spans="1:14">
      <c r="A1214" s="520">
        <v>1210</v>
      </c>
      <c r="B1214" s="523">
        <v>2210107</v>
      </c>
      <c r="C1214" s="344"/>
      <c r="D1214" s="344"/>
      <c r="E1214" s="344" t="s">
        <v>1332</v>
      </c>
      <c r="F1214" s="527" t="s">
        <v>1339</v>
      </c>
      <c r="G1214" s="522">
        <v>0</v>
      </c>
      <c r="H1214" s="522">
        <v>0</v>
      </c>
      <c r="I1214" s="522">
        <v>0</v>
      </c>
      <c r="J1214" s="522">
        <v>0</v>
      </c>
      <c r="K1214" s="381"/>
      <c r="L1214" s="381"/>
      <c r="M1214" s="381"/>
      <c r="N1214" s="530"/>
    </row>
    <row r="1215" ht="14.25" spans="1:14">
      <c r="A1215" s="520">
        <v>1211</v>
      </c>
      <c r="B1215" s="523">
        <v>2210108</v>
      </c>
      <c r="C1215" s="344"/>
      <c r="D1215" s="344"/>
      <c r="E1215" s="344" t="s">
        <v>1332</v>
      </c>
      <c r="F1215" s="527" t="s">
        <v>1340</v>
      </c>
      <c r="G1215" s="522">
        <v>0</v>
      </c>
      <c r="H1215" s="522">
        <v>0</v>
      </c>
      <c r="I1215" s="522">
        <v>0</v>
      </c>
      <c r="J1215" s="522"/>
      <c r="K1215" s="381"/>
      <c r="L1215" s="381"/>
      <c r="M1215" s="381"/>
      <c r="N1215" s="530"/>
    </row>
    <row r="1216" ht="14.25" spans="1:14">
      <c r="A1216" s="520">
        <v>1212</v>
      </c>
      <c r="B1216" s="523">
        <v>2210109</v>
      </c>
      <c r="C1216" s="344"/>
      <c r="D1216" s="344"/>
      <c r="E1216" s="344" t="s">
        <v>1332</v>
      </c>
      <c r="F1216" s="527" t="s">
        <v>1341</v>
      </c>
      <c r="G1216" s="522">
        <v>0</v>
      </c>
      <c r="H1216" s="522">
        <v>125602</v>
      </c>
      <c r="I1216" s="522">
        <v>45602</v>
      </c>
      <c r="J1216" s="522"/>
      <c r="K1216" s="381"/>
      <c r="L1216" s="381"/>
      <c r="M1216" s="381"/>
      <c r="N1216" s="530"/>
    </row>
    <row r="1217" spans="1:14">
      <c r="A1217" s="520">
        <v>1213</v>
      </c>
      <c r="B1217" s="523">
        <v>2210199</v>
      </c>
      <c r="C1217" s="344"/>
      <c r="D1217" s="344"/>
      <c r="E1217" s="344" t="s">
        <v>1332</v>
      </c>
      <c r="F1217" s="527" t="s">
        <v>1342</v>
      </c>
      <c r="G1217" s="522">
        <v>158825.95</v>
      </c>
      <c r="H1217" s="522">
        <v>28242.598</v>
      </c>
      <c r="I1217" s="522">
        <v>28169</v>
      </c>
      <c r="J1217" s="522">
        <v>62964</v>
      </c>
      <c r="K1217" s="381">
        <f>I1217/J1217-1</f>
        <v>-0.552617368655105</v>
      </c>
      <c r="L1217" s="381">
        <f>I1217/G1217</f>
        <v>0.177357667308145</v>
      </c>
      <c r="M1217" s="381">
        <f>I1217/G1217-1</f>
        <v>-0.822642332691855</v>
      </c>
      <c r="N1217" s="533"/>
    </row>
    <row r="1218" ht="14.25" spans="1:14">
      <c r="A1218" s="520">
        <v>1214</v>
      </c>
      <c r="B1218" s="523">
        <v>22102</v>
      </c>
      <c r="C1218" s="344"/>
      <c r="D1218" s="344" t="s">
        <v>1330</v>
      </c>
      <c r="E1218" s="344"/>
      <c r="F1218" s="526" t="s">
        <v>1343</v>
      </c>
      <c r="G1218" s="522">
        <v>499534.48</v>
      </c>
      <c r="H1218" s="522">
        <v>485636</v>
      </c>
      <c r="I1218" s="522">
        <f>SUM(I1219:I1221)</f>
        <v>485636</v>
      </c>
      <c r="J1218" s="522">
        <v>567390</v>
      </c>
      <c r="K1218" s="381">
        <f>I1218/J1218-1</f>
        <v>-0.14408784081496</v>
      </c>
      <c r="L1218" s="381">
        <f>I1218/G1218</f>
        <v>0.972177135800516</v>
      </c>
      <c r="M1218" s="381">
        <f>I1218/G1218-1</f>
        <v>-0.0278228641994842</v>
      </c>
      <c r="N1218" s="530"/>
    </row>
    <row r="1219" ht="14.25" spans="1:14">
      <c r="A1219" s="520">
        <v>1215</v>
      </c>
      <c r="B1219" s="523">
        <v>2210201</v>
      </c>
      <c r="C1219" s="344"/>
      <c r="D1219" s="344"/>
      <c r="E1219" s="344" t="s">
        <v>1344</v>
      </c>
      <c r="F1219" s="527" t="s">
        <v>1345</v>
      </c>
      <c r="G1219" s="522">
        <v>167573.57</v>
      </c>
      <c r="H1219" s="522">
        <v>172374</v>
      </c>
      <c r="I1219" s="522">
        <v>172374</v>
      </c>
      <c r="J1219" s="522">
        <v>183662</v>
      </c>
      <c r="K1219" s="381">
        <f>I1219/J1219-1</f>
        <v>-0.0614607267698272</v>
      </c>
      <c r="L1219" s="381">
        <f>I1219/G1219</f>
        <v>1.02864670126679</v>
      </c>
      <c r="M1219" s="381">
        <f>I1219/G1219-1</f>
        <v>0.0286467012667928</v>
      </c>
      <c r="N1219" s="530"/>
    </row>
    <row r="1220" ht="14.25" spans="1:14">
      <c r="A1220" s="520">
        <v>1216</v>
      </c>
      <c r="B1220" s="523">
        <v>2210202</v>
      </c>
      <c r="C1220" s="344"/>
      <c r="D1220" s="344"/>
      <c r="E1220" s="344" t="s">
        <v>1344</v>
      </c>
      <c r="F1220" s="527" t="s">
        <v>1346</v>
      </c>
      <c r="G1220" s="522">
        <v>0</v>
      </c>
      <c r="H1220" s="522">
        <v>0</v>
      </c>
      <c r="I1220" s="522">
        <v>0</v>
      </c>
      <c r="J1220" s="522">
        <v>0</v>
      </c>
      <c r="K1220" s="381"/>
      <c r="L1220" s="381"/>
      <c r="M1220" s="381"/>
      <c r="N1220" s="530"/>
    </row>
    <row r="1221" ht="14.25" spans="1:14">
      <c r="A1221" s="520">
        <v>1217</v>
      </c>
      <c r="B1221" s="523">
        <v>2210203</v>
      </c>
      <c r="C1221" s="344"/>
      <c r="D1221" s="344"/>
      <c r="E1221" s="344" t="s">
        <v>1344</v>
      </c>
      <c r="F1221" s="527" t="s">
        <v>1347</v>
      </c>
      <c r="G1221" s="522">
        <v>331960.91</v>
      </c>
      <c r="H1221" s="522">
        <v>313262</v>
      </c>
      <c r="I1221" s="522">
        <v>313262</v>
      </c>
      <c r="J1221" s="522">
        <v>383728</v>
      </c>
      <c r="K1221" s="381">
        <f t="shared" ref="K1221:K1222" si="300">I1221/J1221-1</f>
        <v>-0.183635283325689</v>
      </c>
      <c r="L1221" s="381">
        <f>I1221/G1221</f>
        <v>0.943671349738136</v>
      </c>
      <c r="M1221" s="381">
        <f t="shared" ref="M1221:M1222" si="301">I1221/G1221-1</f>
        <v>-0.0563286502618636</v>
      </c>
      <c r="N1221" s="530"/>
    </row>
    <row r="1222" ht="48" spans="1:14">
      <c r="A1222" s="520">
        <v>1218</v>
      </c>
      <c r="B1222" s="523">
        <v>22103</v>
      </c>
      <c r="C1222" s="344"/>
      <c r="D1222" s="344" t="s">
        <v>1330</v>
      </c>
      <c r="E1222" s="344"/>
      <c r="F1222" s="526" t="s">
        <v>1348</v>
      </c>
      <c r="G1222" s="522">
        <v>111021.24</v>
      </c>
      <c r="H1222" s="522">
        <v>30887</v>
      </c>
      <c r="I1222" s="522">
        <f>SUM(I1223:I1225)</f>
        <v>30887</v>
      </c>
      <c r="J1222" s="522">
        <v>24632</v>
      </c>
      <c r="K1222" s="381">
        <f t="shared" si="300"/>
        <v>0.253937966872361</v>
      </c>
      <c r="L1222" s="381">
        <f>I1222/G1222</f>
        <v>0.278208025779572</v>
      </c>
      <c r="M1222" s="381">
        <f t="shared" si="301"/>
        <v>-0.721791974220428</v>
      </c>
      <c r="N1222" s="533" t="s">
        <v>1349</v>
      </c>
    </row>
    <row r="1223" ht="24" spans="1:14">
      <c r="A1223" s="520">
        <v>1219</v>
      </c>
      <c r="B1223" s="523">
        <v>2210301</v>
      </c>
      <c r="C1223" s="344"/>
      <c r="D1223" s="344"/>
      <c r="E1223" s="344" t="s">
        <v>1350</v>
      </c>
      <c r="F1223" s="527" t="s">
        <v>1351</v>
      </c>
      <c r="G1223" s="522">
        <v>0</v>
      </c>
      <c r="H1223" s="522">
        <v>0</v>
      </c>
      <c r="I1223" s="522">
        <v>0</v>
      </c>
      <c r="J1223" s="522">
        <v>0</v>
      </c>
      <c r="K1223" s="381"/>
      <c r="L1223" s="381"/>
      <c r="M1223" s="381"/>
      <c r="N1223" s="530"/>
    </row>
    <row r="1224" ht="14.25" spans="1:14">
      <c r="A1224" s="520">
        <v>1220</v>
      </c>
      <c r="B1224" s="523">
        <v>2210302</v>
      </c>
      <c r="C1224" s="344"/>
      <c r="D1224" s="344"/>
      <c r="E1224" s="344" t="s">
        <v>1350</v>
      </c>
      <c r="F1224" s="527" t="s">
        <v>1352</v>
      </c>
      <c r="G1224" s="522">
        <v>12005.85</v>
      </c>
      <c r="H1224" s="522">
        <v>12729</v>
      </c>
      <c r="I1224" s="522">
        <v>12729</v>
      </c>
      <c r="J1224" s="522">
        <v>9977</v>
      </c>
      <c r="K1224" s="381">
        <f>I1224/J1224-1</f>
        <v>0.275834419164077</v>
      </c>
      <c r="L1224" s="381">
        <f t="shared" ref="L1224:L1227" si="302">I1224/G1224</f>
        <v>1.06023313634603</v>
      </c>
      <c r="M1224" s="381">
        <f>I1224/G1224-1</f>
        <v>0.0602331363460313</v>
      </c>
      <c r="N1224" s="530"/>
    </row>
    <row r="1225" spans="1:14">
      <c r="A1225" s="520">
        <v>1221</v>
      </c>
      <c r="B1225" s="523">
        <v>2210399</v>
      </c>
      <c r="C1225" s="344"/>
      <c r="D1225" s="344"/>
      <c r="E1225" s="344" t="s">
        <v>1350</v>
      </c>
      <c r="F1225" s="527" t="s">
        <v>1353</v>
      </c>
      <c r="G1225" s="522">
        <v>99015.39</v>
      </c>
      <c r="H1225" s="522">
        <v>18158</v>
      </c>
      <c r="I1225" s="522">
        <v>18158</v>
      </c>
      <c r="J1225" s="522">
        <v>14655</v>
      </c>
      <c r="K1225" s="381">
        <f>I1225/J1225-1</f>
        <v>0.239031047424087</v>
      </c>
      <c r="L1225" s="381">
        <f t="shared" si="302"/>
        <v>0.183385633283876</v>
      </c>
      <c r="M1225" s="381">
        <f>I1225/G1225-1</f>
        <v>-0.816614366716124</v>
      </c>
      <c r="N1225" s="533"/>
    </row>
    <row r="1226" ht="36" spans="1:14">
      <c r="A1226" s="520">
        <v>1222</v>
      </c>
      <c r="B1226" s="523">
        <v>222</v>
      </c>
      <c r="C1226" s="344"/>
      <c r="D1226" s="344"/>
      <c r="E1226" s="344"/>
      <c r="F1226" s="524" t="s">
        <v>1354</v>
      </c>
      <c r="G1226" s="525">
        <v>98550</v>
      </c>
      <c r="H1226" s="525">
        <v>-2323</v>
      </c>
      <c r="I1226" s="525">
        <f>SUM(I1227,I1242,I1256,I1261,I1267)</f>
        <v>-2323</v>
      </c>
      <c r="J1226" s="525">
        <f>SUM(J1227,J1242,J1256,J1261,J1267)</f>
        <v>81759</v>
      </c>
      <c r="K1226" s="531">
        <f>I1226/J1226-1</f>
        <v>-1.02841277412884</v>
      </c>
      <c r="L1226" s="531">
        <f t="shared" si="302"/>
        <v>-0.0235717909690512</v>
      </c>
      <c r="M1226" s="531">
        <f>I1226/G1226-1</f>
        <v>-1.02357179096905</v>
      </c>
      <c r="N1226" s="536" t="s">
        <v>193</v>
      </c>
    </row>
    <row r="1227" ht="14.25" spans="1:14">
      <c r="A1227" s="520">
        <v>1223</v>
      </c>
      <c r="B1227" s="523">
        <v>22201</v>
      </c>
      <c r="C1227" s="344"/>
      <c r="D1227" s="344" t="s">
        <v>1355</v>
      </c>
      <c r="E1227" s="344"/>
      <c r="F1227" s="526" t="s">
        <v>1356</v>
      </c>
      <c r="G1227" s="522">
        <v>1066</v>
      </c>
      <c r="H1227" s="522">
        <v>500</v>
      </c>
      <c r="I1227" s="522">
        <f>SUM(I1228:I1241)</f>
        <v>500</v>
      </c>
      <c r="J1227" s="522">
        <v>756</v>
      </c>
      <c r="K1227" s="381">
        <f>I1227/J1227-1</f>
        <v>-0.338624338624339</v>
      </c>
      <c r="L1227" s="381">
        <f t="shared" si="302"/>
        <v>0.469043151969981</v>
      </c>
      <c r="M1227" s="381">
        <f>I1227/G1227-1</f>
        <v>-0.530956848030019</v>
      </c>
      <c r="N1227" s="530"/>
    </row>
    <row r="1228" ht="14.25" spans="1:14">
      <c r="A1228" s="520">
        <v>1224</v>
      </c>
      <c r="B1228" s="523">
        <v>2220101</v>
      </c>
      <c r="C1228" s="344"/>
      <c r="D1228" s="344"/>
      <c r="E1228" s="344" t="s">
        <v>1357</v>
      </c>
      <c r="F1228" s="527" t="s">
        <v>167</v>
      </c>
      <c r="G1228" s="522">
        <v>0</v>
      </c>
      <c r="H1228" s="522">
        <v>0</v>
      </c>
      <c r="I1228" s="522">
        <v>0</v>
      </c>
      <c r="J1228" s="522">
        <v>0</v>
      </c>
      <c r="K1228" s="381"/>
      <c r="L1228" s="381"/>
      <c r="M1228" s="381"/>
      <c r="N1228" s="530"/>
    </row>
    <row r="1229" ht="14.25" spans="1:14">
      <c r="A1229" s="520">
        <v>1225</v>
      </c>
      <c r="B1229" s="523">
        <v>2220102</v>
      </c>
      <c r="C1229" s="344"/>
      <c r="D1229" s="344"/>
      <c r="E1229" s="344" t="s">
        <v>1357</v>
      </c>
      <c r="F1229" s="527" t="s">
        <v>168</v>
      </c>
      <c r="G1229" s="522">
        <v>0</v>
      </c>
      <c r="H1229" s="522">
        <v>0</v>
      </c>
      <c r="I1229" s="522">
        <v>0</v>
      </c>
      <c r="J1229" s="522">
        <v>0</v>
      </c>
      <c r="K1229" s="381"/>
      <c r="L1229" s="381"/>
      <c r="M1229" s="381"/>
      <c r="N1229" s="530"/>
    </row>
    <row r="1230" ht="14.25" spans="1:14">
      <c r="A1230" s="520">
        <v>1226</v>
      </c>
      <c r="B1230" s="523">
        <v>2220103</v>
      </c>
      <c r="C1230" s="344"/>
      <c r="D1230" s="344"/>
      <c r="E1230" s="344" t="s">
        <v>1357</v>
      </c>
      <c r="F1230" s="527" t="s">
        <v>169</v>
      </c>
      <c r="G1230" s="522">
        <v>0</v>
      </c>
      <c r="H1230" s="522">
        <v>0</v>
      </c>
      <c r="I1230" s="522">
        <v>0</v>
      </c>
      <c r="J1230" s="522">
        <v>0</v>
      </c>
      <c r="K1230" s="381"/>
      <c r="L1230" s="381"/>
      <c r="M1230" s="381"/>
      <c r="N1230" s="530"/>
    </row>
    <row r="1231" ht="14.25" spans="1:14">
      <c r="A1231" s="520">
        <v>1227</v>
      </c>
      <c r="B1231" s="523">
        <v>2220104</v>
      </c>
      <c r="C1231" s="344"/>
      <c r="D1231" s="344"/>
      <c r="E1231" s="344" t="s">
        <v>1357</v>
      </c>
      <c r="F1231" s="527" t="s">
        <v>1358</v>
      </c>
      <c r="G1231" s="522">
        <v>0</v>
      </c>
      <c r="H1231" s="522">
        <v>0</v>
      </c>
      <c r="I1231" s="522">
        <v>0</v>
      </c>
      <c r="J1231" s="522">
        <v>0</v>
      </c>
      <c r="K1231" s="381"/>
      <c r="L1231" s="381"/>
      <c r="M1231" s="381"/>
      <c r="N1231" s="530"/>
    </row>
    <row r="1232" ht="14.25" spans="1:14">
      <c r="A1232" s="520">
        <v>1228</v>
      </c>
      <c r="B1232" s="523">
        <v>2220105</v>
      </c>
      <c r="C1232" s="344"/>
      <c r="D1232" s="344"/>
      <c r="E1232" s="344" t="s">
        <v>1357</v>
      </c>
      <c r="F1232" s="527" t="s">
        <v>1359</v>
      </c>
      <c r="G1232" s="522">
        <v>0</v>
      </c>
      <c r="H1232" s="522">
        <v>0</v>
      </c>
      <c r="I1232" s="522">
        <v>0</v>
      </c>
      <c r="J1232" s="522">
        <v>0</v>
      </c>
      <c r="K1232" s="381"/>
      <c r="L1232" s="381"/>
      <c r="M1232" s="381"/>
      <c r="N1232" s="530"/>
    </row>
    <row r="1233" ht="14.25" spans="1:14">
      <c r="A1233" s="520">
        <v>1229</v>
      </c>
      <c r="B1233" s="523">
        <v>2220106</v>
      </c>
      <c r="C1233" s="344"/>
      <c r="D1233" s="344"/>
      <c r="E1233" s="344" t="s">
        <v>1357</v>
      </c>
      <c r="F1233" s="527" t="s">
        <v>1360</v>
      </c>
      <c r="G1233" s="522">
        <v>0</v>
      </c>
      <c r="H1233" s="522">
        <v>0</v>
      </c>
      <c r="I1233" s="522">
        <v>0</v>
      </c>
      <c r="J1233" s="522">
        <v>0</v>
      </c>
      <c r="K1233" s="381"/>
      <c r="L1233" s="381"/>
      <c r="M1233" s="381"/>
      <c r="N1233" s="530"/>
    </row>
    <row r="1234" ht="14.25" spans="1:14">
      <c r="A1234" s="520">
        <v>1230</v>
      </c>
      <c r="B1234" s="523">
        <v>2220107</v>
      </c>
      <c r="C1234" s="344"/>
      <c r="D1234" s="344"/>
      <c r="E1234" s="344" t="s">
        <v>1357</v>
      </c>
      <c r="F1234" s="527" t="s">
        <v>1361</v>
      </c>
      <c r="G1234" s="522">
        <v>0</v>
      </c>
      <c r="H1234" s="522">
        <v>0</v>
      </c>
      <c r="I1234" s="522">
        <v>0</v>
      </c>
      <c r="J1234" s="522">
        <v>0</v>
      </c>
      <c r="K1234" s="381"/>
      <c r="L1234" s="381"/>
      <c r="M1234" s="381"/>
      <c r="N1234" s="530"/>
    </row>
    <row r="1235" ht="14.25" spans="1:14">
      <c r="A1235" s="520">
        <v>1231</v>
      </c>
      <c r="B1235" s="523">
        <v>2220112</v>
      </c>
      <c r="C1235" s="344"/>
      <c r="D1235" s="344"/>
      <c r="E1235" s="344" t="s">
        <v>1357</v>
      </c>
      <c r="F1235" s="527" t="s">
        <v>1362</v>
      </c>
      <c r="G1235" s="522">
        <v>0</v>
      </c>
      <c r="H1235" s="522">
        <v>0</v>
      </c>
      <c r="I1235" s="522">
        <v>0</v>
      </c>
      <c r="J1235" s="522">
        <v>0</v>
      </c>
      <c r="K1235" s="381"/>
      <c r="L1235" s="381"/>
      <c r="M1235" s="381"/>
      <c r="N1235" s="530"/>
    </row>
    <row r="1236" ht="14.25" spans="1:14">
      <c r="A1236" s="520">
        <v>1232</v>
      </c>
      <c r="B1236" s="523">
        <v>2220113</v>
      </c>
      <c r="C1236" s="344"/>
      <c r="D1236" s="344"/>
      <c r="E1236" s="344" t="s">
        <v>1357</v>
      </c>
      <c r="F1236" s="527" t="s">
        <v>1363</v>
      </c>
      <c r="G1236" s="522">
        <v>0</v>
      </c>
      <c r="H1236" s="522">
        <v>0</v>
      </c>
      <c r="I1236" s="522">
        <v>0</v>
      </c>
      <c r="J1236" s="522">
        <v>0</v>
      </c>
      <c r="K1236" s="381"/>
      <c r="L1236" s="381"/>
      <c r="M1236" s="381"/>
      <c r="N1236" s="530"/>
    </row>
    <row r="1237" ht="14.25" spans="1:14">
      <c r="A1237" s="520">
        <v>1233</v>
      </c>
      <c r="B1237" s="523">
        <v>2220114</v>
      </c>
      <c r="C1237" s="344"/>
      <c r="D1237" s="344"/>
      <c r="E1237" s="344" t="s">
        <v>1357</v>
      </c>
      <c r="F1237" s="527" t="s">
        <v>1364</v>
      </c>
      <c r="G1237" s="522">
        <v>0</v>
      </c>
      <c r="H1237" s="522">
        <v>0</v>
      </c>
      <c r="I1237" s="522">
        <v>0</v>
      </c>
      <c r="J1237" s="522">
        <v>0</v>
      </c>
      <c r="K1237" s="381"/>
      <c r="L1237" s="381"/>
      <c r="M1237" s="381"/>
      <c r="N1237" s="530"/>
    </row>
    <row r="1238" ht="14.25" spans="1:14">
      <c r="A1238" s="520">
        <v>1234</v>
      </c>
      <c r="B1238" s="523">
        <v>2220115</v>
      </c>
      <c r="C1238" s="344"/>
      <c r="D1238" s="344"/>
      <c r="E1238" s="344" t="s">
        <v>1357</v>
      </c>
      <c r="F1238" s="527" t="s">
        <v>1365</v>
      </c>
      <c r="G1238" s="522">
        <v>0</v>
      </c>
      <c r="H1238" s="522">
        <v>0</v>
      </c>
      <c r="I1238" s="522">
        <v>0</v>
      </c>
      <c r="J1238" s="522">
        <v>0</v>
      </c>
      <c r="K1238" s="381"/>
      <c r="L1238" s="381"/>
      <c r="M1238" s="381"/>
      <c r="N1238" s="530"/>
    </row>
    <row r="1239" ht="14.25" spans="1:14">
      <c r="A1239" s="520">
        <v>1235</v>
      </c>
      <c r="B1239" s="523">
        <v>2220118</v>
      </c>
      <c r="C1239" s="344"/>
      <c r="D1239" s="344"/>
      <c r="E1239" s="344" t="s">
        <v>1357</v>
      </c>
      <c r="F1239" s="527" t="s">
        <v>1366</v>
      </c>
      <c r="G1239" s="522">
        <v>0</v>
      </c>
      <c r="H1239" s="522">
        <v>0</v>
      </c>
      <c r="I1239" s="522">
        <v>0</v>
      </c>
      <c r="J1239" s="522">
        <v>0</v>
      </c>
      <c r="K1239" s="381"/>
      <c r="L1239" s="381"/>
      <c r="M1239" s="381"/>
      <c r="N1239" s="530"/>
    </row>
    <row r="1240" ht="14.25" spans="1:14">
      <c r="A1240" s="520">
        <v>1236</v>
      </c>
      <c r="B1240" s="523">
        <v>2220150</v>
      </c>
      <c r="C1240" s="344"/>
      <c r="D1240" s="344"/>
      <c r="E1240" s="344" t="s">
        <v>1357</v>
      </c>
      <c r="F1240" s="527" t="s">
        <v>176</v>
      </c>
      <c r="G1240" s="522">
        <v>0</v>
      </c>
      <c r="H1240" s="522">
        <v>0</v>
      </c>
      <c r="I1240" s="522">
        <v>0</v>
      </c>
      <c r="J1240" s="522">
        <v>0</v>
      </c>
      <c r="K1240" s="381"/>
      <c r="L1240" s="381"/>
      <c r="M1240" s="381"/>
      <c r="N1240" s="530"/>
    </row>
    <row r="1241" ht="14.25" spans="1:14">
      <c r="A1241" s="520">
        <v>1237</v>
      </c>
      <c r="B1241" s="523">
        <v>2220199</v>
      </c>
      <c r="C1241" s="344"/>
      <c r="D1241" s="344"/>
      <c r="E1241" s="344" t="s">
        <v>1357</v>
      </c>
      <c r="F1241" s="527" t="s">
        <v>1367</v>
      </c>
      <c r="G1241" s="522">
        <v>1066</v>
      </c>
      <c r="H1241" s="522">
        <v>500</v>
      </c>
      <c r="I1241" s="522">
        <v>500</v>
      </c>
      <c r="J1241" s="522">
        <v>756</v>
      </c>
      <c r="K1241" s="381">
        <f>I1241/J1241-1</f>
        <v>-0.338624338624339</v>
      </c>
      <c r="L1241" s="381">
        <f>I1241/G1241</f>
        <v>0.469043151969981</v>
      </c>
      <c r="M1241" s="381">
        <f>I1241/G1241-1</f>
        <v>-0.530956848030019</v>
      </c>
      <c r="N1241" s="530"/>
    </row>
    <row r="1242" ht="14.25" spans="1:14">
      <c r="A1242" s="520">
        <v>1238</v>
      </c>
      <c r="B1242" s="523">
        <v>22202</v>
      </c>
      <c r="C1242" s="344"/>
      <c r="D1242" s="344" t="s">
        <v>1355</v>
      </c>
      <c r="E1242" s="344"/>
      <c r="F1242" s="526" t="s">
        <v>1368</v>
      </c>
      <c r="G1242" s="522">
        <v>0</v>
      </c>
      <c r="H1242" s="522">
        <v>0</v>
      </c>
      <c r="I1242" s="522">
        <f>SUM(I1243:I1255)</f>
        <v>0</v>
      </c>
      <c r="J1242" s="522">
        <v>0</v>
      </c>
      <c r="K1242" s="381"/>
      <c r="L1242" s="381"/>
      <c r="M1242" s="381"/>
      <c r="N1242" s="530"/>
    </row>
    <row r="1243" ht="14.25" spans="1:14">
      <c r="A1243" s="520">
        <v>1239</v>
      </c>
      <c r="B1243" s="523">
        <v>2220201</v>
      </c>
      <c r="C1243" s="344"/>
      <c r="D1243" s="344"/>
      <c r="E1243" s="344" t="s">
        <v>1369</v>
      </c>
      <c r="F1243" s="527" t="s">
        <v>167</v>
      </c>
      <c r="G1243" s="522">
        <v>0</v>
      </c>
      <c r="H1243" s="522">
        <v>0</v>
      </c>
      <c r="I1243" s="522">
        <v>0</v>
      </c>
      <c r="J1243" s="522">
        <v>0</v>
      </c>
      <c r="K1243" s="381"/>
      <c r="L1243" s="381"/>
      <c r="M1243" s="381"/>
      <c r="N1243" s="530"/>
    </row>
    <row r="1244" ht="14.25" spans="1:14">
      <c r="A1244" s="520">
        <v>1240</v>
      </c>
      <c r="B1244" s="523">
        <v>2220202</v>
      </c>
      <c r="C1244" s="344"/>
      <c r="D1244" s="344"/>
      <c r="E1244" s="344" t="s">
        <v>1369</v>
      </c>
      <c r="F1244" s="527" t="s">
        <v>168</v>
      </c>
      <c r="G1244" s="522">
        <v>0</v>
      </c>
      <c r="H1244" s="522">
        <v>0</v>
      </c>
      <c r="I1244" s="522">
        <v>0</v>
      </c>
      <c r="J1244" s="522">
        <v>0</v>
      </c>
      <c r="K1244" s="381"/>
      <c r="L1244" s="381"/>
      <c r="M1244" s="381"/>
      <c r="N1244" s="530"/>
    </row>
    <row r="1245" ht="14.25" spans="1:14">
      <c r="A1245" s="520">
        <v>1241</v>
      </c>
      <c r="B1245" s="523">
        <v>2220203</v>
      </c>
      <c r="C1245" s="344"/>
      <c r="D1245" s="344"/>
      <c r="E1245" s="344" t="s">
        <v>1369</v>
      </c>
      <c r="F1245" s="527" t="s">
        <v>169</v>
      </c>
      <c r="G1245" s="522">
        <v>0</v>
      </c>
      <c r="H1245" s="522">
        <v>0</v>
      </c>
      <c r="I1245" s="522">
        <v>0</v>
      </c>
      <c r="J1245" s="522">
        <v>0</v>
      </c>
      <c r="K1245" s="381"/>
      <c r="L1245" s="381"/>
      <c r="M1245" s="381"/>
      <c r="N1245" s="530"/>
    </row>
    <row r="1246" ht="14.25" spans="1:14">
      <c r="A1246" s="520">
        <v>1242</v>
      </c>
      <c r="B1246" s="523">
        <v>2220204</v>
      </c>
      <c r="C1246" s="344"/>
      <c r="D1246" s="344"/>
      <c r="E1246" s="344" t="s">
        <v>1369</v>
      </c>
      <c r="F1246" s="527" t="s">
        <v>1370</v>
      </c>
      <c r="G1246" s="522">
        <v>0</v>
      </c>
      <c r="H1246" s="522">
        <v>0</v>
      </c>
      <c r="I1246" s="522">
        <v>0</v>
      </c>
      <c r="J1246" s="522">
        <v>0</v>
      </c>
      <c r="K1246" s="381"/>
      <c r="L1246" s="381"/>
      <c r="M1246" s="381"/>
      <c r="N1246" s="530"/>
    </row>
    <row r="1247" ht="14.25" spans="1:14">
      <c r="A1247" s="520">
        <v>1243</v>
      </c>
      <c r="B1247" s="523">
        <v>2220205</v>
      </c>
      <c r="C1247" s="344"/>
      <c r="D1247" s="344"/>
      <c r="E1247" s="344" t="s">
        <v>1369</v>
      </c>
      <c r="F1247" s="527" t="s">
        <v>1371</v>
      </c>
      <c r="G1247" s="522">
        <v>0</v>
      </c>
      <c r="H1247" s="522">
        <v>0</v>
      </c>
      <c r="I1247" s="522">
        <v>0</v>
      </c>
      <c r="J1247" s="522">
        <v>0</v>
      </c>
      <c r="K1247" s="381"/>
      <c r="L1247" s="381"/>
      <c r="M1247" s="381"/>
      <c r="N1247" s="530"/>
    </row>
    <row r="1248" ht="14.25" spans="1:14">
      <c r="A1248" s="520">
        <v>1244</v>
      </c>
      <c r="B1248" s="523">
        <v>2220206</v>
      </c>
      <c r="C1248" s="344"/>
      <c r="D1248" s="344"/>
      <c r="E1248" s="344" t="s">
        <v>1369</v>
      </c>
      <c r="F1248" s="527" t="s">
        <v>1372</v>
      </c>
      <c r="G1248" s="522">
        <v>0</v>
      </c>
      <c r="H1248" s="522">
        <v>0</v>
      </c>
      <c r="I1248" s="522">
        <v>0</v>
      </c>
      <c r="J1248" s="522">
        <v>0</v>
      </c>
      <c r="K1248" s="381"/>
      <c r="L1248" s="381"/>
      <c r="M1248" s="381"/>
      <c r="N1248" s="530"/>
    </row>
    <row r="1249" ht="14.25" spans="1:14">
      <c r="A1249" s="520">
        <v>1245</v>
      </c>
      <c r="B1249" s="523">
        <v>2220207</v>
      </c>
      <c r="C1249" s="344"/>
      <c r="D1249" s="344"/>
      <c r="E1249" s="344" t="s">
        <v>1369</v>
      </c>
      <c r="F1249" s="527" t="s">
        <v>1373</v>
      </c>
      <c r="G1249" s="522">
        <v>0</v>
      </c>
      <c r="H1249" s="522">
        <v>0</v>
      </c>
      <c r="I1249" s="522">
        <v>0</v>
      </c>
      <c r="J1249" s="522">
        <v>0</v>
      </c>
      <c r="K1249" s="381"/>
      <c r="L1249" s="381"/>
      <c r="M1249" s="381"/>
      <c r="N1249" s="530"/>
    </row>
    <row r="1250" ht="14.25" spans="1:14">
      <c r="A1250" s="520">
        <v>1246</v>
      </c>
      <c r="B1250" s="523">
        <v>2220209</v>
      </c>
      <c r="C1250" s="344"/>
      <c r="D1250" s="344"/>
      <c r="E1250" s="344" t="s">
        <v>1369</v>
      </c>
      <c r="F1250" s="527" t="s">
        <v>1374</v>
      </c>
      <c r="G1250" s="522">
        <v>0</v>
      </c>
      <c r="H1250" s="522">
        <v>0</v>
      </c>
      <c r="I1250" s="522">
        <v>0</v>
      </c>
      <c r="J1250" s="522">
        <v>0</v>
      </c>
      <c r="K1250" s="381"/>
      <c r="L1250" s="381"/>
      <c r="M1250" s="381"/>
      <c r="N1250" s="530"/>
    </row>
    <row r="1251" ht="14.25" spans="1:14">
      <c r="A1251" s="520">
        <v>1247</v>
      </c>
      <c r="B1251" s="523">
        <v>2220210</v>
      </c>
      <c r="C1251" s="344"/>
      <c r="D1251" s="344"/>
      <c r="E1251" s="344" t="s">
        <v>1369</v>
      </c>
      <c r="F1251" s="527" t="s">
        <v>1375</v>
      </c>
      <c r="G1251" s="522">
        <v>0</v>
      </c>
      <c r="H1251" s="522">
        <v>0</v>
      </c>
      <c r="I1251" s="522">
        <v>0</v>
      </c>
      <c r="J1251" s="522">
        <v>0</v>
      </c>
      <c r="K1251" s="381"/>
      <c r="L1251" s="381"/>
      <c r="M1251" s="381"/>
      <c r="N1251" s="530"/>
    </row>
    <row r="1252" ht="14.25" spans="1:14">
      <c r="A1252" s="520">
        <v>1248</v>
      </c>
      <c r="B1252" s="523">
        <v>2220211</v>
      </c>
      <c r="C1252" s="344"/>
      <c r="D1252" s="344"/>
      <c r="E1252" s="344" t="s">
        <v>1369</v>
      </c>
      <c r="F1252" s="527" t="s">
        <v>1376</v>
      </c>
      <c r="G1252" s="522">
        <v>0</v>
      </c>
      <c r="H1252" s="522">
        <v>0</v>
      </c>
      <c r="I1252" s="522">
        <v>0</v>
      </c>
      <c r="J1252" s="522">
        <v>0</v>
      </c>
      <c r="K1252" s="381"/>
      <c r="L1252" s="381"/>
      <c r="M1252" s="381"/>
      <c r="N1252" s="530"/>
    </row>
    <row r="1253" ht="14.25" spans="1:14">
      <c r="A1253" s="520">
        <v>1249</v>
      </c>
      <c r="B1253" s="523">
        <v>2220212</v>
      </c>
      <c r="C1253" s="344"/>
      <c r="D1253" s="344"/>
      <c r="E1253" s="344" t="s">
        <v>1369</v>
      </c>
      <c r="F1253" s="527" t="s">
        <v>1377</v>
      </c>
      <c r="G1253" s="522">
        <v>0</v>
      </c>
      <c r="H1253" s="522">
        <v>0</v>
      </c>
      <c r="I1253" s="522">
        <v>0</v>
      </c>
      <c r="J1253" s="522">
        <v>0</v>
      </c>
      <c r="K1253" s="381"/>
      <c r="L1253" s="381"/>
      <c r="M1253" s="381"/>
      <c r="N1253" s="530"/>
    </row>
    <row r="1254" ht="14.25" spans="1:14">
      <c r="A1254" s="520">
        <v>1250</v>
      </c>
      <c r="B1254" s="523">
        <v>2220250</v>
      </c>
      <c r="C1254" s="344"/>
      <c r="D1254" s="344"/>
      <c r="E1254" s="344" t="s">
        <v>1369</v>
      </c>
      <c r="F1254" s="527" t="s">
        <v>176</v>
      </c>
      <c r="G1254" s="522">
        <v>0</v>
      </c>
      <c r="H1254" s="522">
        <v>0</v>
      </c>
      <c r="I1254" s="522">
        <v>0</v>
      </c>
      <c r="J1254" s="522">
        <v>0</v>
      </c>
      <c r="K1254" s="381"/>
      <c r="L1254" s="381"/>
      <c r="M1254" s="381"/>
      <c r="N1254" s="530"/>
    </row>
    <row r="1255" ht="14.25" spans="1:14">
      <c r="A1255" s="520">
        <v>1251</v>
      </c>
      <c r="B1255" s="523">
        <v>2220299</v>
      </c>
      <c r="C1255" s="344"/>
      <c r="D1255" s="344"/>
      <c r="E1255" s="344" t="s">
        <v>1369</v>
      </c>
      <c r="F1255" s="527" t="s">
        <v>1378</v>
      </c>
      <c r="G1255" s="522">
        <v>0</v>
      </c>
      <c r="H1255" s="522">
        <v>0</v>
      </c>
      <c r="I1255" s="522">
        <v>0</v>
      </c>
      <c r="J1255" s="522">
        <v>0</v>
      </c>
      <c r="K1255" s="381"/>
      <c r="L1255" s="381"/>
      <c r="M1255" s="381"/>
      <c r="N1255" s="530"/>
    </row>
    <row r="1256" ht="14.25" spans="1:14">
      <c r="A1256" s="520">
        <v>1252</v>
      </c>
      <c r="B1256" s="523">
        <v>22203</v>
      </c>
      <c r="C1256" s="344"/>
      <c r="D1256" s="344" t="s">
        <v>1355</v>
      </c>
      <c r="E1256" s="344"/>
      <c r="F1256" s="526" t="s">
        <v>1379</v>
      </c>
      <c r="G1256" s="522">
        <v>0</v>
      </c>
      <c r="H1256" s="522">
        <v>0</v>
      </c>
      <c r="I1256" s="522">
        <f>SUM(I1257:I1260)</f>
        <v>0</v>
      </c>
      <c r="J1256" s="522">
        <v>0</v>
      </c>
      <c r="K1256" s="381"/>
      <c r="L1256" s="381"/>
      <c r="M1256" s="381"/>
      <c r="N1256" s="530"/>
    </row>
    <row r="1257" ht="14.25" spans="1:14">
      <c r="A1257" s="520">
        <v>1253</v>
      </c>
      <c r="B1257" s="523">
        <v>2220301</v>
      </c>
      <c r="C1257" s="344"/>
      <c r="D1257" s="344"/>
      <c r="E1257" s="344" t="s">
        <v>1380</v>
      </c>
      <c r="F1257" s="527" t="s">
        <v>1381</v>
      </c>
      <c r="G1257" s="522">
        <v>0</v>
      </c>
      <c r="H1257" s="522">
        <v>0</v>
      </c>
      <c r="I1257" s="522">
        <v>0</v>
      </c>
      <c r="J1257" s="522">
        <v>0</v>
      </c>
      <c r="K1257" s="381"/>
      <c r="L1257" s="381"/>
      <c r="M1257" s="381"/>
      <c r="N1257" s="530"/>
    </row>
    <row r="1258" ht="14.25" spans="1:14">
      <c r="A1258" s="520">
        <v>1254</v>
      </c>
      <c r="B1258" s="523">
        <v>2220303</v>
      </c>
      <c r="C1258" s="344"/>
      <c r="D1258" s="344"/>
      <c r="E1258" s="344" t="s">
        <v>1380</v>
      </c>
      <c r="F1258" s="527" t="s">
        <v>1382</v>
      </c>
      <c r="G1258" s="522">
        <v>0</v>
      </c>
      <c r="H1258" s="522">
        <v>0</v>
      </c>
      <c r="I1258" s="522">
        <v>0</v>
      </c>
      <c r="J1258" s="522">
        <v>0</v>
      </c>
      <c r="K1258" s="381"/>
      <c r="L1258" s="381"/>
      <c r="M1258" s="381"/>
      <c r="N1258" s="530"/>
    </row>
    <row r="1259" ht="14.25" spans="1:14">
      <c r="A1259" s="520">
        <v>1255</v>
      </c>
      <c r="B1259" s="523">
        <v>2220304</v>
      </c>
      <c r="C1259" s="344"/>
      <c r="D1259" s="344"/>
      <c r="E1259" s="344" t="s">
        <v>1380</v>
      </c>
      <c r="F1259" s="527" t="s">
        <v>1383</v>
      </c>
      <c r="G1259" s="522">
        <v>0</v>
      </c>
      <c r="H1259" s="522">
        <v>0</v>
      </c>
      <c r="I1259" s="522">
        <v>0</v>
      </c>
      <c r="J1259" s="522">
        <v>0</v>
      </c>
      <c r="K1259" s="381"/>
      <c r="L1259" s="381"/>
      <c r="M1259" s="381"/>
      <c r="N1259" s="530"/>
    </row>
    <row r="1260" ht="14.25" spans="1:14">
      <c r="A1260" s="520">
        <v>1256</v>
      </c>
      <c r="B1260" s="523">
        <v>2220399</v>
      </c>
      <c r="C1260" s="344"/>
      <c r="D1260" s="344"/>
      <c r="E1260" s="344" t="s">
        <v>1380</v>
      </c>
      <c r="F1260" s="527" t="s">
        <v>1384</v>
      </c>
      <c r="G1260" s="522">
        <v>0</v>
      </c>
      <c r="H1260" s="522">
        <v>0</v>
      </c>
      <c r="I1260" s="522">
        <v>0</v>
      </c>
      <c r="J1260" s="522">
        <v>0</v>
      </c>
      <c r="K1260" s="381"/>
      <c r="L1260" s="381"/>
      <c r="M1260" s="381"/>
      <c r="N1260" s="530"/>
    </row>
    <row r="1261" ht="36" spans="1:14">
      <c r="A1261" s="520">
        <v>1257</v>
      </c>
      <c r="B1261" s="523">
        <v>22204</v>
      </c>
      <c r="C1261" s="344"/>
      <c r="D1261" s="344" t="s">
        <v>1355</v>
      </c>
      <c r="E1261" s="344"/>
      <c r="F1261" s="526" t="s">
        <v>1385</v>
      </c>
      <c r="G1261" s="522">
        <v>91484</v>
      </c>
      <c r="H1261" s="522">
        <v>-2823</v>
      </c>
      <c r="I1261" s="522">
        <f>SUM(I1262:I1266)</f>
        <v>-2823</v>
      </c>
      <c r="J1261" s="522">
        <v>80452</v>
      </c>
      <c r="K1261" s="381">
        <f>I1261/J1261-1</f>
        <v>-1.03508924576145</v>
      </c>
      <c r="L1261" s="381">
        <f>I1261/G1261</f>
        <v>-0.0308578549254514</v>
      </c>
      <c r="M1261" s="381">
        <f>I1261/G1261-1</f>
        <v>-1.03085785492545</v>
      </c>
      <c r="N1261" s="533" t="s">
        <v>193</v>
      </c>
    </row>
    <row r="1262" ht="14.25" spans="1:14">
      <c r="A1262" s="520">
        <v>1258</v>
      </c>
      <c r="B1262" s="523">
        <v>2220401</v>
      </c>
      <c r="C1262" s="344"/>
      <c r="D1262" s="344"/>
      <c r="E1262" s="344" t="s">
        <v>1386</v>
      </c>
      <c r="F1262" s="527" t="s">
        <v>1387</v>
      </c>
      <c r="G1262" s="522">
        <v>91484</v>
      </c>
      <c r="H1262" s="522">
        <v>-2823</v>
      </c>
      <c r="I1262" s="522">
        <v>-2823</v>
      </c>
      <c r="J1262" s="522">
        <v>80452</v>
      </c>
      <c r="K1262" s="381">
        <f>I1262/J1262-1</f>
        <v>-1.03508924576145</v>
      </c>
      <c r="L1262" s="381">
        <f>I1262/G1262</f>
        <v>-0.0308578549254514</v>
      </c>
      <c r="M1262" s="381">
        <f>I1262/G1262-1</f>
        <v>-1.03085785492545</v>
      </c>
      <c r="N1262" s="530"/>
    </row>
    <row r="1263" ht="14.25" spans="1:14">
      <c r="A1263" s="520">
        <v>1259</v>
      </c>
      <c r="B1263" s="523">
        <v>2220402</v>
      </c>
      <c r="C1263" s="344"/>
      <c r="D1263" s="344"/>
      <c r="E1263" s="344" t="s">
        <v>1386</v>
      </c>
      <c r="F1263" s="527" t="s">
        <v>1388</v>
      </c>
      <c r="G1263" s="522">
        <v>0</v>
      </c>
      <c r="H1263" s="522">
        <v>0</v>
      </c>
      <c r="I1263" s="522">
        <v>0</v>
      </c>
      <c r="J1263" s="522">
        <v>0</v>
      </c>
      <c r="K1263" s="381"/>
      <c r="L1263" s="381"/>
      <c r="M1263" s="381"/>
      <c r="N1263" s="530"/>
    </row>
    <row r="1264" ht="14.25" spans="1:14">
      <c r="A1264" s="520">
        <v>1260</v>
      </c>
      <c r="B1264" s="523">
        <v>2220403</v>
      </c>
      <c r="C1264" s="344"/>
      <c r="D1264" s="344"/>
      <c r="E1264" s="344" t="s">
        <v>1386</v>
      </c>
      <c r="F1264" s="527" t="s">
        <v>1389</v>
      </c>
      <c r="G1264" s="522">
        <v>0</v>
      </c>
      <c r="H1264" s="522">
        <v>0</v>
      </c>
      <c r="I1264" s="522">
        <v>0</v>
      </c>
      <c r="J1264" s="522">
        <v>0</v>
      </c>
      <c r="K1264" s="381"/>
      <c r="L1264" s="381"/>
      <c r="M1264" s="381"/>
      <c r="N1264" s="530"/>
    </row>
    <row r="1265" ht="14.25" spans="1:14">
      <c r="A1265" s="520">
        <v>1261</v>
      </c>
      <c r="B1265" s="523">
        <v>2220404</v>
      </c>
      <c r="C1265" s="344"/>
      <c r="D1265" s="344"/>
      <c r="E1265" s="344" t="s">
        <v>1386</v>
      </c>
      <c r="F1265" s="527" t="s">
        <v>1390</v>
      </c>
      <c r="G1265" s="522">
        <v>0</v>
      </c>
      <c r="H1265" s="522">
        <v>0</v>
      </c>
      <c r="I1265" s="522">
        <v>0</v>
      </c>
      <c r="J1265" s="522">
        <v>0</v>
      </c>
      <c r="K1265" s="381"/>
      <c r="L1265" s="381"/>
      <c r="M1265" s="381"/>
      <c r="N1265" s="530"/>
    </row>
    <row r="1266" ht="14.25" spans="1:14">
      <c r="A1266" s="520">
        <v>1262</v>
      </c>
      <c r="B1266" s="523">
        <v>2220499</v>
      </c>
      <c r="C1266" s="344"/>
      <c r="D1266" s="344"/>
      <c r="E1266" s="344" t="s">
        <v>1386</v>
      </c>
      <c r="F1266" s="527" t="s">
        <v>1391</v>
      </c>
      <c r="G1266" s="522">
        <v>0</v>
      </c>
      <c r="H1266" s="522">
        <v>0</v>
      </c>
      <c r="I1266" s="522">
        <v>0</v>
      </c>
      <c r="J1266" s="522">
        <v>0</v>
      </c>
      <c r="K1266" s="381"/>
      <c r="L1266" s="381"/>
      <c r="M1266" s="381"/>
      <c r="N1266" s="530"/>
    </row>
    <row r="1267" ht="36" spans="1:14">
      <c r="A1267" s="520">
        <v>1263</v>
      </c>
      <c r="B1267" s="523">
        <v>22205</v>
      </c>
      <c r="C1267" s="344"/>
      <c r="D1267" s="344" t="s">
        <v>1355</v>
      </c>
      <c r="E1267" s="344"/>
      <c r="F1267" s="526" t="s">
        <v>1392</v>
      </c>
      <c r="G1267" s="522">
        <v>6000</v>
      </c>
      <c r="H1267" s="522">
        <v>0</v>
      </c>
      <c r="I1267" s="522">
        <f>SUM(I1268:I1279)</f>
        <v>0</v>
      </c>
      <c r="J1267" s="522">
        <v>551</v>
      </c>
      <c r="K1267" s="381">
        <f>I1267/J1267-1</f>
        <v>-1</v>
      </c>
      <c r="L1267" s="381">
        <f>I1267/G1267</f>
        <v>0</v>
      </c>
      <c r="M1267" s="381">
        <f>I1267/G1267-1</f>
        <v>-1</v>
      </c>
      <c r="N1267" s="533" t="s">
        <v>1393</v>
      </c>
    </row>
    <row r="1268" ht="14.25" spans="1:14">
      <c r="A1268" s="520">
        <v>1264</v>
      </c>
      <c r="B1268" s="523">
        <v>2220501</v>
      </c>
      <c r="C1268" s="344"/>
      <c r="D1268" s="344"/>
      <c r="E1268" s="344" t="s">
        <v>1394</v>
      </c>
      <c r="F1268" s="527" t="s">
        <v>1395</v>
      </c>
      <c r="G1268" s="522">
        <v>0</v>
      </c>
      <c r="H1268" s="522">
        <v>0</v>
      </c>
      <c r="I1268" s="522">
        <v>0</v>
      </c>
      <c r="J1268" s="522">
        <v>0</v>
      </c>
      <c r="K1268" s="381"/>
      <c r="L1268" s="381"/>
      <c r="M1268" s="381"/>
      <c r="N1268" s="530"/>
    </row>
    <row r="1269" ht="14.25" spans="1:14">
      <c r="A1269" s="520">
        <v>1265</v>
      </c>
      <c r="B1269" s="523">
        <v>2220502</v>
      </c>
      <c r="C1269" s="344"/>
      <c r="D1269" s="344"/>
      <c r="E1269" s="344" t="s">
        <v>1394</v>
      </c>
      <c r="F1269" s="527" t="s">
        <v>1396</v>
      </c>
      <c r="G1269" s="522">
        <v>0</v>
      </c>
      <c r="H1269" s="522">
        <v>0</v>
      </c>
      <c r="I1269" s="522">
        <v>0</v>
      </c>
      <c r="J1269" s="522">
        <v>0</v>
      </c>
      <c r="K1269" s="381"/>
      <c r="L1269" s="381"/>
      <c r="M1269" s="381"/>
      <c r="N1269" s="530"/>
    </row>
    <row r="1270" ht="14.25" spans="1:14">
      <c r="A1270" s="520">
        <v>1266</v>
      </c>
      <c r="B1270" s="523">
        <v>2220503</v>
      </c>
      <c r="C1270" s="344"/>
      <c r="D1270" s="344"/>
      <c r="E1270" s="344" t="s">
        <v>1394</v>
      </c>
      <c r="F1270" s="527" t="s">
        <v>1397</v>
      </c>
      <c r="G1270" s="522">
        <v>0</v>
      </c>
      <c r="H1270" s="522">
        <v>0</v>
      </c>
      <c r="I1270" s="522">
        <v>0</v>
      </c>
      <c r="J1270" s="522">
        <v>0</v>
      </c>
      <c r="K1270" s="381"/>
      <c r="L1270" s="381"/>
      <c r="M1270" s="381"/>
      <c r="N1270" s="530"/>
    </row>
    <row r="1271" ht="14.25" spans="1:14">
      <c r="A1271" s="520">
        <v>1267</v>
      </c>
      <c r="B1271" s="523">
        <v>2220504</v>
      </c>
      <c r="C1271" s="344"/>
      <c r="D1271" s="344"/>
      <c r="E1271" s="344" t="s">
        <v>1394</v>
      </c>
      <c r="F1271" s="527" t="s">
        <v>1398</v>
      </c>
      <c r="G1271" s="522">
        <v>0</v>
      </c>
      <c r="H1271" s="522">
        <v>0</v>
      </c>
      <c r="I1271" s="522">
        <v>0</v>
      </c>
      <c r="J1271" s="522">
        <v>0</v>
      </c>
      <c r="K1271" s="381"/>
      <c r="L1271" s="381"/>
      <c r="M1271" s="381"/>
      <c r="N1271" s="530"/>
    </row>
    <row r="1272" ht="14.25" spans="1:14">
      <c r="A1272" s="520">
        <v>1268</v>
      </c>
      <c r="B1272" s="523">
        <v>2220505</v>
      </c>
      <c r="C1272" s="344"/>
      <c r="D1272" s="344"/>
      <c r="E1272" s="344" t="s">
        <v>1394</v>
      </c>
      <c r="F1272" s="527" t="s">
        <v>1399</v>
      </c>
      <c r="G1272" s="522">
        <v>0</v>
      </c>
      <c r="H1272" s="522">
        <v>0</v>
      </c>
      <c r="I1272" s="522">
        <v>0</v>
      </c>
      <c r="J1272" s="522">
        <v>0</v>
      </c>
      <c r="K1272" s="381"/>
      <c r="L1272" s="381"/>
      <c r="M1272" s="381"/>
      <c r="N1272" s="530"/>
    </row>
    <row r="1273" ht="14.25" spans="1:14">
      <c r="A1273" s="520">
        <v>1269</v>
      </c>
      <c r="B1273" s="523">
        <v>2220506</v>
      </c>
      <c r="C1273" s="344"/>
      <c r="D1273" s="344"/>
      <c r="E1273" s="344" t="s">
        <v>1394</v>
      </c>
      <c r="F1273" s="527" t="s">
        <v>1400</v>
      </c>
      <c r="G1273" s="522">
        <v>0</v>
      </c>
      <c r="H1273" s="522">
        <v>0</v>
      </c>
      <c r="I1273" s="522">
        <v>0</v>
      </c>
      <c r="J1273" s="522">
        <v>0</v>
      </c>
      <c r="K1273" s="381"/>
      <c r="L1273" s="381"/>
      <c r="M1273" s="381"/>
      <c r="N1273" s="530"/>
    </row>
    <row r="1274" ht="14.25" spans="1:14">
      <c r="A1274" s="520">
        <v>1270</v>
      </c>
      <c r="B1274" s="523">
        <v>2220507</v>
      </c>
      <c r="C1274" s="344"/>
      <c r="D1274" s="344"/>
      <c r="E1274" s="344" t="s">
        <v>1394</v>
      </c>
      <c r="F1274" s="527" t="s">
        <v>1401</v>
      </c>
      <c r="G1274" s="522">
        <v>0</v>
      </c>
      <c r="H1274" s="522">
        <v>0</v>
      </c>
      <c r="I1274" s="522">
        <v>0</v>
      </c>
      <c r="J1274" s="522">
        <v>0</v>
      </c>
      <c r="K1274" s="381"/>
      <c r="L1274" s="381"/>
      <c r="M1274" s="381"/>
      <c r="N1274" s="530"/>
    </row>
    <row r="1275" ht="14.25" spans="1:14">
      <c r="A1275" s="520">
        <v>1271</v>
      </c>
      <c r="B1275" s="523">
        <v>2220508</v>
      </c>
      <c r="C1275" s="344"/>
      <c r="D1275" s="344"/>
      <c r="E1275" s="344" t="s">
        <v>1394</v>
      </c>
      <c r="F1275" s="527" t="s">
        <v>1402</v>
      </c>
      <c r="G1275" s="522">
        <v>0</v>
      </c>
      <c r="H1275" s="522">
        <v>0</v>
      </c>
      <c r="I1275" s="522">
        <v>0</v>
      </c>
      <c r="J1275" s="522">
        <v>326</v>
      </c>
      <c r="K1275" s="381">
        <f t="shared" ref="K1275:K1276" si="303">I1275/J1275-1</f>
        <v>-1</v>
      </c>
      <c r="L1275" s="381"/>
      <c r="M1275" s="381"/>
      <c r="N1275" s="530"/>
    </row>
    <row r="1276" ht="14.25" spans="1:14">
      <c r="A1276" s="520">
        <v>1272</v>
      </c>
      <c r="B1276" s="523">
        <v>2220509</v>
      </c>
      <c r="C1276" s="344"/>
      <c r="D1276" s="344"/>
      <c r="E1276" s="344" t="s">
        <v>1394</v>
      </c>
      <c r="F1276" s="527" t="s">
        <v>1403</v>
      </c>
      <c r="G1276" s="522">
        <v>0</v>
      </c>
      <c r="H1276" s="522">
        <v>0</v>
      </c>
      <c r="I1276" s="522">
        <v>0</v>
      </c>
      <c r="J1276" s="522">
        <v>225</v>
      </c>
      <c r="K1276" s="381">
        <f t="shared" si="303"/>
        <v>-1</v>
      </c>
      <c r="L1276" s="381"/>
      <c r="M1276" s="381"/>
      <c r="N1276" s="530"/>
    </row>
    <row r="1277" ht="14.25" spans="1:14">
      <c r="A1277" s="520">
        <v>1273</v>
      </c>
      <c r="B1277" s="523">
        <v>2220510</v>
      </c>
      <c r="C1277" s="344"/>
      <c r="D1277" s="344"/>
      <c r="E1277" s="344" t="s">
        <v>1394</v>
      </c>
      <c r="F1277" s="527" t="s">
        <v>1404</v>
      </c>
      <c r="G1277" s="522">
        <v>0</v>
      </c>
      <c r="H1277" s="522">
        <v>0</v>
      </c>
      <c r="I1277" s="522">
        <v>0</v>
      </c>
      <c r="J1277" s="522">
        <v>0</v>
      </c>
      <c r="K1277" s="381"/>
      <c r="L1277" s="381"/>
      <c r="M1277" s="381"/>
      <c r="N1277" s="530"/>
    </row>
    <row r="1278" ht="14.25" spans="1:14">
      <c r="A1278" s="520">
        <v>1274</v>
      </c>
      <c r="B1278" s="523">
        <v>2220511</v>
      </c>
      <c r="C1278" s="344"/>
      <c r="D1278" s="344"/>
      <c r="E1278" s="344" t="s">
        <v>1394</v>
      </c>
      <c r="F1278" s="527" t="s">
        <v>1405</v>
      </c>
      <c r="G1278" s="522">
        <v>0</v>
      </c>
      <c r="H1278" s="522">
        <v>0</v>
      </c>
      <c r="I1278" s="522">
        <v>0</v>
      </c>
      <c r="J1278" s="522"/>
      <c r="K1278" s="381"/>
      <c r="L1278" s="381"/>
      <c r="M1278" s="381"/>
      <c r="N1278" s="530"/>
    </row>
    <row r="1279" ht="14.25" spans="1:14">
      <c r="A1279" s="520">
        <v>1275</v>
      </c>
      <c r="B1279" s="523">
        <v>2220599</v>
      </c>
      <c r="C1279" s="344"/>
      <c r="D1279" s="344"/>
      <c r="E1279" s="344" t="s">
        <v>1394</v>
      </c>
      <c r="F1279" s="527" t="s">
        <v>1406</v>
      </c>
      <c r="G1279" s="522">
        <v>6000</v>
      </c>
      <c r="H1279" s="522">
        <v>0</v>
      </c>
      <c r="I1279" s="522">
        <v>0</v>
      </c>
      <c r="J1279" s="522">
        <v>0</v>
      </c>
      <c r="K1279" s="381"/>
      <c r="L1279" s="381">
        <f t="shared" ref="L1279:L1283" si="304">I1279/G1279</f>
        <v>0</v>
      </c>
      <c r="M1279" s="381">
        <f t="shared" ref="M1279:M1283" si="305">I1279/G1279-1</f>
        <v>-1</v>
      </c>
      <c r="N1279" s="530"/>
    </row>
    <row r="1280" ht="60" spans="1:14">
      <c r="A1280" s="520">
        <v>1276</v>
      </c>
      <c r="B1280" s="523">
        <v>224</v>
      </c>
      <c r="C1280" s="344"/>
      <c r="D1280" s="344"/>
      <c r="E1280" s="344"/>
      <c r="F1280" s="524" t="s">
        <v>1407</v>
      </c>
      <c r="G1280" s="525">
        <v>136120.1</v>
      </c>
      <c r="H1280" s="525">
        <v>79047.909212</v>
      </c>
      <c r="I1280" s="525">
        <f>SUM(I1281,I1293,I1299,I1305,I1313,I1326,I1330,I1336)</f>
        <v>52562</v>
      </c>
      <c r="J1280" s="525">
        <f>SUM(J1281,J1293,J1299,J1305,J1313,J1326,J1330,J1336)</f>
        <v>93350</v>
      </c>
      <c r="K1280" s="531">
        <f>I1280/J1280-1</f>
        <v>-0.436936261381896</v>
      </c>
      <c r="L1280" s="531">
        <f t="shared" si="304"/>
        <v>0.38614429463393</v>
      </c>
      <c r="M1280" s="531">
        <f t="shared" si="305"/>
        <v>-0.61385570536607</v>
      </c>
      <c r="N1280" s="536" t="s">
        <v>1408</v>
      </c>
    </row>
    <row r="1281" ht="14.25" spans="1:14">
      <c r="A1281" s="520">
        <v>1277</v>
      </c>
      <c r="B1281" s="523">
        <v>22401</v>
      </c>
      <c r="C1281" s="344"/>
      <c r="D1281" s="344" t="s">
        <v>1409</v>
      </c>
      <c r="E1281" s="344"/>
      <c r="F1281" s="526" t="s">
        <v>1410</v>
      </c>
      <c r="G1281" s="522">
        <v>43628.87</v>
      </c>
      <c r="H1281" s="522">
        <v>38437.451288</v>
      </c>
      <c r="I1281" s="522">
        <f>SUM(I1282:I1292)</f>
        <v>35458</v>
      </c>
      <c r="J1281" s="522">
        <v>35423</v>
      </c>
      <c r="K1281" s="381">
        <f>I1281/J1281-1</f>
        <v>0.000988058605990494</v>
      </c>
      <c r="L1281" s="381">
        <f t="shared" si="304"/>
        <v>0.812718734177621</v>
      </c>
      <c r="M1281" s="381">
        <f t="shared" si="305"/>
        <v>-0.187281265822379</v>
      </c>
      <c r="N1281" s="530"/>
    </row>
    <row r="1282" ht="14.25" spans="1:14">
      <c r="A1282" s="520">
        <v>1278</v>
      </c>
      <c r="B1282" s="523">
        <v>2240101</v>
      </c>
      <c r="C1282" s="344"/>
      <c r="D1282" s="344"/>
      <c r="E1282" s="344" t="s">
        <v>1411</v>
      </c>
      <c r="F1282" s="527" t="s">
        <v>167</v>
      </c>
      <c r="G1282" s="522">
        <v>3221.15</v>
      </c>
      <c r="H1282" s="522">
        <v>3210</v>
      </c>
      <c r="I1282" s="522">
        <v>3210</v>
      </c>
      <c r="J1282" s="522">
        <v>1909</v>
      </c>
      <c r="K1282" s="381">
        <f>I1282/J1282-1</f>
        <v>0.681508643268727</v>
      </c>
      <c r="L1282" s="381">
        <f t="shared" si="304"/>
        <v>0.996538503329556</v>
      </c>
      <c r="M1282" s="381">
        <f t="shared" si="305"/>
        <v>-0.00346149667044382</v>
      </c>
      <c r="N1282" s="530"/>
    </row>
    <row r="1283" ht="14.25" spans="1:14">
      <c r="A1283" s="520">
        <v>1279</v>
      </c>
      <c r="B1283" s="523">
        <v>2240102</v>
      </c>
      <c r="C1283" s="344"/>
      <c r="D1283" s="344"/>
      <c r="E1283" s="344" t="s">
        <v>1411</v>
      </c>
      <c r="F1283" s="527" t="s">
        <v>168</v>
      </c>
      <c r="G1283" s="522">
        <v>722.26</v>
      </c>
      <c r="H1283" s="522">
        <v>702</v>
      </c>
      <c r="I1283" s="522">
        <v>702</v>
      </c>
      <c r="J1283" s="522">
        <v>21052</v>
      </c>
      <c r="K1283" s="381">
        <f>I1283/J1283-1</f>
        <v>-0.966653999619989</v>
      </c>
      <c r="L1283" s="381">
        <f t="shared" si="304"/>
        <v>0.971949159582422</v>
      </c>
      <c r="M1283" s="381">
        <f t="shared" si="305"/>
        <v>-0.0280508404175781</v>
      </c>
      <c r="N1283" s="530"/>
    </row>
    <row r="1284" ht="14.25" spans="1:14">
      <c r="A1284" s="520">
        <v>1280</v>
      </c>
      <c r="B1284" s="523">
        <v>2240103</v>
      </c>
      <c r="C1284" s="344"/>
      <c r="D1284" s="344"/>
      <c r="E1284" s="344" t="s">
        <v>1411</v>
      </c>
      <c r="F1284" s="527" t="s">
        <v>169</v>
      </c>
      <c r="G1284" s="522">
        <v>0</v>
      </c>
      <c r="H1284" s="522">
        <v>0</v>
      </c>
      <c r="I1284" s="522">
        <v>0</v>
      </c>
      <c r="J1284" s="522">
        <v>0</v>
      </c>
      <c r="K1284" s="381"/>
      <c r="L1284" s="381"/>
      <c r="M1284" s="381"/>
      <c r="N1284" s="530"/>
    </row>
    <row r="1285" ht="14.25" spans="1:14">
      <c r="A1285" s="520">
        <v>1281</v>
      </c>
      <c r="B1285" s="523">
        <v>2240104</v>
      </c>
      <c r="C1285" s="344"/>
      <c r="D1285" s="344"/>
      <c r="E1285" s="344" t="s">
        <v>1411</v>
      </c>
      <c r="F1285" s="527" t="s">
        <v>1412</v>
      </c>
      <c r="G1285" s="522">
        <v>5687.81</v>
      </c>
      <c r="H1285" s="522">
        <v>4512</v>
      </c>
      <c r="I1285" s="522">
        <v>4512</v>
      </c>
      <c r="J1285" s="522">
        <v>0</v>
      </c>
      <c r="K1285" s="381"/>
      <c r="L1285" s="381">
        <f t="shared" ref="L1285" si="306">I1285/G1285</f>
        <v>0.793275443448357</v>
      </c>
      <c r="M1285" s="381">
        <f t="shared" ref="M1285" si="307">I1285/G1285-1</f>
        <v>-0.206724556551643</v>
      </c>
      <c r="N1285" s="530"/>
    </row>
    <row r="1286" ht="14.25" spans="1:14">
      <c r="A1286" s="520">
        <v>1282</v>
      </c>
      <c r="B1286" s="523">
        <v>2240105</v>
      </c>
      <c r="C1286" s="344"/>
      <c r="D1286" s="344"/>
      <c r="E1286" s="344" t="s">
        <v>1411</v>
      </c>
      <c r="F1286" s="527" t="s">
        <v>1413</v>
      </c>
      <c r="G1286" s="522">
        <v>0</v>
      </c>
      <c r="H1286" s="522">
        <v>0</v>
      </c>
      <c r="I1286" s="522">
        <v>0</v>
      </c>
      <c r="J1286" s="522">
        <v>0</v>
      </c>
      <c r="K1286" s="381"/>
      <c r="L1286" s="381"/>
      <c r="M1286" s="381"/>
      <c r="N1286" s="530"/>
    </row>
    <row r="1287" ht="14.25" spans="1:14">
      <c r="A1287" s="520">
        <v>1283</v>
      </c>
      <c r="B1287" s="523">
        <v>2240106</v>
      </c>
      <c r="C1287" s="344"/>
      <c r="D1287" s="344"/>
      <c r="E1287" s="344" t="s">
        <v>1411</v>
      </c>
      <c r="F1287" s="527" t="s">
        <v>1414</v>
      </c>
      <c r="G1287" s="522">
        <v>10122.5</v>
      </c>
      <c r="H1287" s="522">
        <v>3077.919508</v>
      </c>
      <c r="I1287" s="522">
        <v>2774</v>
      </c>
      <c r="J1287" s="522">
        <v>9501</v>
      </c>
      <c r="K1287" s="381">
        <f t="shared" ref="K1287" si="308">I1287/J1287-1</f>
        <v>-0.708030733606989</v>
      </c>
      <c r="L1287" s="381">
        <f>I1287/G1287</f>
        <v>0.274042973573722</v>
      </c>
      <c r="M1287" s="381">
        <f>I1287/G1287-1</f>
        <v>-0.725957026426278</v>
      </c>
      <c r="N1287" s="530"/>
    </row>
    <row r="1288" ht="14.25" spans="1:14">
      <c r="A1288" s="520">
        <v>1284</v>
      </c>
      <c r="B1288" s="523">
        <v>2240107</v>
      </c>
      <c r="C1288" s="344"/>
      <c r="D1288" s="344"/>
      <c r="E1288" s="344" t="s">
        <v>1411</v>
      </c>
      <c r="F1288" s="527" t="s">
        <v>1415</v>
      </c>
      <c r="G1288" s="522">
        <v>0</v>
      </c>
      <c r="H1288" s="522">
        <v>0</v>
      </c>
      <c r="I1288" s="522">
        <v>0</v>
      </c>
      <c r="J1288" s="522">
        <v>0</v>
      </c>
      <c r="K1288" s="381"/>
      <c r="L1288" s="381"/>
      <c r="M1288" s="381"/>
      <c r="N1288" s="530"/>
    </row>
    <row r="1289" ht="14.25" spans="1:14">
      <c r="A1289" s="520">
        <v>1285</v>
      </c>
      <c r="B1289" s="523">
        <v>2240108</v>
      </c>
      <c r="C1289" s="344"/>
      <c r="D1289" s="344"/>
      <c r="E1289" s="344" t="s">
        <v>1411</v>
      </c>
      <c r="F1289" s="527" t="s">
        <v>1416</v>
      </c>
      <c r="G1289" s="522">
        <v>1275</v>
      </c>
      <c r="H1289" s="522">
        <v>0</v>
      </c>
      <c r="I1289" s="522">
        <v>0</v>
      </c>
      <c r="J1289" s="522">
        <v>204</v>
      </c>
      <c r="K1289" s="381">
        <f>I1289/J1289-1</f>
        <v>-1</v>
      </c>
      <c r="L1289" s="381">
        <f>I1289/G1289</f>
        <v>0</v>
      </c>
      <c r="M1289" s="381">
        <f>I1289/G1289-1</f>
        <v>-1</v>
      </c>
      <c r="N1289" s="530"/>
    </row>
    <row r="1290" ht="14.25" spans="1:14">
      <c r="A1290" s="520">
        <v>1286</v>
      </c>
      <c r="B1290" s="523">
        <v>2240109</v>
      </c>
      <c r="C1290" s="344"/>
      <c r="D1290" s="344"/>
      <c r="E1290" s="344" t="s">
        <v>1411</v>
      </c>
      <c r="F1290" s="527" t="s">
        <v>1417</v>
      </c>
      <c r="G1290" s="522">
        <v>21448.55</v>
      </c>
      <c r="H1290" s="522">
        <v>25813.30178</v>
      </c>
      <c r="I1290" s="522">
        <v>23238</v>
      </c>
      <c r="J1290" s="522">
        <v>0</v>
      </c>
      <c r="K1290" s="381"/>
      <c r="L1290" s="381">
        <f>I1290/G1290</f>
        <v>1.08342988220649</v>
      </c>
      <c r="M1290" s="381">
        <f>I1290/G1290-1</f>
        <v>0.0834298822064896</v>
      </c>
      <c r="N1290" s="530"/>
    </row>
    <row r="1291" ht="14.25" spans="1:14">
      <c r="A1291" s="520">
        <v>1287</v>
      </c>
      <c r="B1291" s="523">
        <v>2240150</v>
      </c>
      <c r="C1291" s="344"/>
      <c r="D1291" s="344"/>
      <c r="E1291" s="344" t="s">
        <v>1411</v>
      </c>
      <c r="F1291" s="527" t="s">
        <v>176</v>
      </c>
      <c r="G1291" s="522">
        <v>0</v>
      </c>
      <c r="H1291" s="522">
        <v>0</v>
      </c>
      <c r="I1291" s="522">
        <v>0</v>
      </c>
      <c r="J1291" s="522">
        <v>0</v>
      </c>
      <c r="K1291" s="381"/>
      <c r="L1291" s="381"/>
      <c r="M1291" s="381"/>
      <c r="N1291" s="530"/>
    </row>
    <row r="1292" ht="14.25" spans="1:14">
      <c r="A1292" s="520">
        <v>1288</v>
      </c>
      <c r="B1292" s="523">
        <v>2240199</v>
      </c>
      <c r="C1292" s="344"/>
      <c r="D1292" s="344"/>
      <c r="E1292" s="344" t="s">
        <v>1411</v>
      </c>
      <c r="F1292" s="527" t="s">
        <v>1418</v>
      </c>
      <c r="G1292" s="522">
        <v>1151.6</v>
      </c>
      <c r="H1292" s="522">
        <v>1122.23</v>
      </c>
      <c r="I1292" s="522">
        <v>1022</v>
      </c>
      <c r="J1292" s="522">
        <v>2757</v>
      </c>
      <c r="K1292" s="381">
        <f t="shared" ref="K1292:K1293" si="309">I1292/J1292-1</f>
        <v>-0.629307217990569</v>
      </c>
      <c r="L1292" s="381">
        <f t="shared" ref="L1292:L1293" si="310">I1292/G1292</f>
        <v>0.887460923931921</v>
      </c>
      <c r="M1292" s="381">
        <f t="shared" ref="M1292:M1293" si="311">I1292/G1292-1</f>
        <v>-0.112539076068079</v>
      </c>
      <c r="N1292" s="530"/>
    </row>
    <row r="1293" ht="60" spans="1:14">
      <c r="A1293" s="520">
        <v>1289</v>
      </c>
      <c r="B1293" s="523">
        <v>22402</v>
      </c>
      <c r="C1293" s="344"/>
      <c r="D1293" s="344" t="s">
        <v>1409</v>
      </c>
      <c r="E1293" s="344"/>
      <c r="F1293" s="526" t="s">
        <v>1419</v>
      </c>
      <c r="G1293" s="522">
        <v>90000</v>
      </c>
      <c r="H1293" s="522">
        <v>38151.257924</v>
      </c>
      <c r="I1293" s="522">
        <f>SUM(I1294:I1298)</f>
        <v>14969</v>
      </c>
      <c r="J1293" s="522">
        <v>55093</v>
      </c>
      <c r="K1293" s="381">
        <f t="shared" si="309"/>
        <v>-0.728295790753816</v>
      </c>
      <c r="L1293" s="381">
        <f t="shared" si="310"/>
        <v>0.166322222222222</v>
      </c>
      <c r="M1293" s="381">
        <f t="shared" si="311"/>
        <v>-0.833677777777778</v>
      </c>
      <c r="N1293" s="533" t="s">
        <v>1408</v>
      </c>
    </row>
    <row r="1294" ht="14.25" spans="1:14">
      <c r="A1294" s="520">
        <v>1290</v>
      </c>
      <c r="B1294" s="523">
        <v>2240201</v>
      </c>
      <c r="C1294" s="344"/>
      <c r="D1294" s="344"/>
      <c r="E1294" s="344" t="s">
        <v>1420</v>
      </c>
      <c r="F1294" s="527" t="s">
        <v>167</v>
      </c>
      <c r="G1294" s="522">
        <v>0</v>
      </c>
      <c r="H1294" s="522">
        <v>11900</v>
      </c>
      <c r="I1294" s="522">
        <v>11900</v>
      </c>
      <c r="J1294" s="522">
        <v>0</v>
      </c>
      <c r="K1294" s="381"/>
      <c r="L1294" s="381"/>
      <c r="M1294" s="381"/>
      <c r="N1294" s="530"/>
    </row>
    <row r="1295" ht="14.25" spans="1:14">
      <c r="A1295" s="520">
        <v>1291</v>
      </c>
      <c r="B1295" s="523">
        <v>2240202</v>
      </c>
      <c r="C1295" s="344"/>
      <c r="D1295" s="344"/>
      <c r="E1295" s="344" t="s">
        <v>1420</v>
      </c>
      <c r="F1295" s="527" t="s">
        <v>168</v>
      </c>
      <c r="G1295" s="522">
        <v>0</v>
      </c>
      <c r="H1295" s="522">
        <v>0</v>
      </c>
      <c r="I1295" s="522">
        <v>0</v>
      </c>
      <c r="J1295" s="522">
        <v>0</v>
      </c>
      <c r="K1295" s="381"/>
      <c r="L1295" s="381"/>
      <c r="M1295" s="381"/>
      <c r="N1295" s="530"/>
    </row>
    <row r="1296" ht="14.25" spans="1:14">
      <c r="A1296" s="520">
        <v>1292</v>
      </c>
      <c r="B1296" s="523">
        <v>2240203</v>
      </c>
      <c r="C1296" s="344"/>
      <c r="D1296" s="344"/>
      <c r="E1296" s="344" t="s">
        <v>1420</v>
      </c>
      <c r="F1296" s="527" t="s">
        <v>169</v>
      </c>
      <c r="G1296" s="522">
        <v>0</v>
      </c>
      <c r="H1296" s="522">
        <v>0</v>
      </c>
      <c r="I1296" s="522">
        <v>0</v>
      </c>
      <c r="J1296" s="522">
        <v>0</v>
      </c>
      <c r="K1296" s="381"/>
      <c r="L1296" s="381"/>
      <c r="M1296" s="381"/>
      <c r="N1296" s="530"/>
    </row>
    <row r="1297" ht="14.25" spans="1:14">
      <c r="A1297" s="520">
        <v>1293</v>
      </c>
      <c r="B1297" s="523">
        <v>2240204</v>
      </c>
      <c r="C1297" s="344"/>
      <c r="D1297" s="344"/>
      <c r="E1297" s="344" t="s">
        <v>1420</v>
      </c>
      <c r="F1297" s="527" t="s">
        <v>1421</v>
      </c>
      <c r="G1297" s="522">
        <v>70000</v>
      </c>
      <c r="H1297" s="522">
        <v>26009.257924</v>
      </c>
      <c r="I1297" s="522">
        <v>2827</v>
      </c>
      <c r="J1297" s="522">
        <v>1510</v>
      </c>
      <c r="K1297" s="381">
        <f>I1297/J1297-1</f>
        <v>0.872185430463576</v>
      </c>
      <c r="L1297" s="381">
        <f>I1297/G1297</f>
        <v>0.0403857142857143</v>
      </c>
      <c r="M1297" s="381">
        <f>I1297/G1297-1</f>
        <v>-0.959614285714286</v>
      </c>
      <c r="N1297" s="530"/>
    </row>
    <row r="1298" ht="14.25" spans="1:14">
      <c r="A1298" s="520">
        <v>1294</v>
      </c>
      <c r="B1298" s="523">
        <v>2240299</v>
      </c>
      <c r="C1298" s="344"/>
      <c r="D1298" s="344"/>
      <c r="E1298" s="344" t="s">
        <v>1420</v>
      </c>
      <c r="F1298" s="527" t="s">
        <v>1422</v>
      </c>
      <c r="G1298" s="522">
        <v>20000</v>
      </c>
      <c r="H1298" s="522">
        <v>242</v>
      </c>
      <c r="I1298" s="522">
        <v>242</v>
      </c>
      <c r="J1298" s="522">
        <v>53583</v>
      </c>
      <c r="K1298" s="381">
        <f>I1298/J1298-1</f>
        <v>-0.995483642199951</v>
      </c>
      <c r="L1298" s="381">
        <f>I1298/G1298</f>
        <v>0.0121</v>
      </c>
      <c r="M1298" s="381">
        <f>I1298/G1298-1</f>
        <v>-0.9879</v>
      </c>
      <c r="N1298" s="530"/>
    </row>
    <row r="1299" ht="14.25" spans="1:14">
      <c r="A1299" s="520">
        <v>1295</v>
      </c>
      <c r="B1299" s="523">
        <v>22403</v>
      </c>
      <c r="C1299" s="344"/>
      <c r="D1299" s="344" t="s">
        <v>1409</v>
      </c>
      <c r="E1299" s="344"/>
      <c r="F1299" s="526" t="s">
        <v>1423</v>
      </c>
      <c r="G1299" s="522">
        <v>0</v>
      </c>
      <c r="H1299" s="522">
        <v>0</v>
      </c>
      <c r="I1299" s="522">
        <f>SUM(I1300:I1304)</f>
        <v>0</v>
      </c>
      <c r="J1299" s="522">
        <v>0</v>
      </c>
      <c r="K1299" s="381"/>
      <c r="L1299" s="381"/>
      <c r="M1299" s="381"/>
      <c r="N1299" s="530"/>
    </row>
    <row r="1300" ht="14.25" spans="1:14">
      <c r="A1300" s="520">
        <v>1296</v>
      </c>
      <c r="B1300" s="523">
        <v>2240301</v>
      </c>
      <c r="C1300" s="344"/>
      <c r="D1300" s="344"/>
      <c r="E1300" s="344" t="s">
        <v>1424</v>
      </c>
      <c r="F1300" s="527" t="s">
        <v>167</v>
      </c>
      <c r="G1300" s="522">
        <v>0</v>
      </c>
      <c r="H1300" s="522">
        <v>0</v>
      </c>
      <c r="I1300" s="522">
        <v>0</v>
      </c>
      <c r="J1300" s="522">
        <v>0</v>
      </c>
      <c r="K1300" s="381"/>
      <c r="L1300" s="381"/>
      <c r="M1300" s="381"/>
      <c r="N1300" s="530"/>
    </row>
    <row r="1301" ht="14.25" spans="1:14">
      <c r="A1301" s="520">
        <v>1297</v>
      </c>
      <c r="B1301" s="523">
        <v>2240302</v>
      </c>
      <c r="C1301" s="344"/>
      <c r="D1301" s="344"/>
      <c r="E1301" s="344" t="s">
        <v>1424</v>
      </c>
      <c r="F1301" s="527" t="s">
        <v>168</v>
      </c>
      <c r="G1301" s="522">
        <v>0</v>
      </c>
      <c r="H1301" s="522">
        <v>0</v>
      </c>
      <c r="I1301" s="522">
        <v>0</v>
      </c>
      <c r="J1301" s="522">
        <v>0</v>
      </c>
      <c r="K1301" s="381"/>
      <c r="L1301" s="381"/>
      <c r="M1301" s="381"/>
      <c r="N1301" s="530"/>
    </row>
    <row r="1302" ht="14.25" spans="1:14">
      <c r="A1302" s="520">
        <v>1298</v>
      </c>
      <c r="B1302" s="523">
        <v>2240303</v>
      </c>
      <c r="C1302" s="344"/>
      <c r="D1302" s="344"/>
      <c r="E1302" s="344" t="s">
        <v>1424</v>
      </c>
      <c r="F1302" s="527" t="s">
        <v>169</v>
      </c>
      <c r="G1302" s="522">
        <v>0</v>
      </c>
      <c r="H1302" s="522">
        <v>0</v>
      </c>
      <c r="I1302" s="522">
        <v>0</v>
      </c>
      <c r="J1302" s="522">
        <v>0</v>
      </c>
      <c r="K1302" s="381"/>
      <c r="L1302" s="381"/>
      <c r="M1302" s="381"/>
      <c r="N1302" s="530"/>
    </row>
    <row r="1303" ht="14.25" spans="1:14">
      <c r="A1303" s="520">
        <v>1299</v>
      </c>
      <c r="B1303" s="523">
        <v>2240304</v>
      </c>
      <c r="C1303" s="344"/>
      <c r="D1303" s="344"/>
      <c r="E1303" s="344" t="s">
        <v>1424</v>
      </c>
      <c r="F1303" s="527" t="s">
        <v>1425</v>
      </c>
      <c r="G1303" s="522">
        <v>0</v>
      </c>
      <c r="H1303" s="522">
        <v>0</v>
      </c>
      <c r="I1303" s="522">
        <v>0</v>
      </c>
      <c r="J1303" s="522">
        <v>0</v>
      </c>
      <c r="K1303" s="381"/>
      <c r="L1303" s="381"/>
      <c r="M1303" s="381"/>
      <c r="N1303" s="530"/>
    </row>
    <row r="1304" ht="14.25" spans="1:14">
      <c r="A1304" s="520">
        <v>1300</v>
      </c>
      <c r="B1304" s="523">
        <v>2240399</v>
      </c>
      <c r="C1304" s="344"/>
      <c r="D1304" s="344"/>
      <c r="E1304" s="344" t="s">
        <v>1424</v>
      </c>
      <c r="F1304" s="527" t="s">
        <v>1426</v>
      </c>
      <c r="G1304" s="522">
        <v>0</v>
      </c>
      <c r="H1304" s="522">
        <v>0</v>
      </c>
      <c r="I1304" s="522">
        <v>0</v>
      </c>
      <c r="J1304" s="522">
        <v>0</v>
      </c>
      <c r="K1304" s="381"/>
      <c r="L1304" s="381"/>
      <c r="M1304" s="381"/>
      <c r="N1304" s="530"/>
    </row>
    <row r="1305" ht="14.25" spans="1:14">
      <c r="A1305" s="520">
        <v>1301</v>
      </c>
      <c r="B1305" s="523">
        <v>22404</v>
      </c>
      <c r="C1305" s="344"/>
      <c r="D1305" s="344" t="s">
        <v>1409</v>
      </c>
      <c r="E1305" s="344"/>
      <c r="F1305" s="526" t="s">
        <v>1427</v>
      </c>
      <c r="G1305" s="522">
        <v>0</v>
      </c>
      <c r="H1305" s="522">
        <v>0</v>
      </c>
      <c r="I1305" s="522">
        <f>SUM(I1306:I1312)</f>
        <v>0</v>
      </c>
      <c r="J1305" s="522">
        <v>0</v>
      </c>
      <c r="K1305" s="381"/>
      <c r="L1305" s="381"/>
      <c r="M1305" s="381"/>
      <c r="N1305" s="530"/>
    </row>
    <row r="1306" ht="14.25" spans="1:14">
      <c r="A1306" s="520">
        <v>1302</v>
      </c>
      <c r="B1306" s="523">
        <v>2240401</v>
      </c>
      <c r="C1306" s="344"/>
      <c r="D1306" s="344"/>
      <c r="E1306" s="344" t="s">
        <v>1428</v>
      </c>
      <c r="F1306" s="527" t="s">
        <v>167</v>
      </c>
      <c r="G1306" s="522">
        <v>0</v>
      </c>
      <c r="H1306" s="522">
        <v>0</v>
      </c>
      <c r="I1306" s="522">
        <v>0</v>
      </c>
      <c r="J1306" s="522">
        <v>0</v>
      </c>
      <c r="K1306" s="381"/>
      <c r="L1306" s="381"/>
      <c r="M1306" s="381"/>
      <c r="N1306" s="530"/>
    </row>
    <row r="1307" ht="14.25" spans="1:14">
      <c r="A1307" s="520">
        <v>1303</v>
      </c>
      <c r="B1307" s="523">
        <v>2240402</v>
      </c>
      <c r="C1307" s="344"/>
      <c r="D1307" s="344"/>
      <c r="E1307" s="344" t="s">
        <v>1428</v>
      </c>
      <c r="F1307" s="527" t="s">
        <v>168</v>
      </c>
      <c r="G1307" s="522">
        <v>0</v>
      </c>
      <c r="H1307" s="522">
        <v>0</v>
      </c>
      <c r="I1307" s="522">
        <v>0</v>
      </c>
      <c r="J1307" s="522">
        <v>0</v>
      </c>
      <c r="K1307" s="381"/>
      <c r="L1307" s="381"/>
      <c r="M1307" s="381"/>
      <c r="N1307" s="530"/>
    </row>
    <row r="1308" ht="14.25" spans="1:14">
      <c r="A1308" s="520">
        <v>1304</v>
      </c>
      <c r="B1308" s="523">
        <v>2240403</v>
      </c>
      <c r="C1308" s="344"/>
      <c r="D1308" s="344"/>
      <c r="E1308" s="344" t="s">
        <v>1428</v>
      </c>
      <c r="F1308" s="527" t="s">
        <v>169</v>
      </c>
      <c r="G1308" s="522">
        <v>0</v>
      </c>
      <c r="H1308" s="522">
        <v>0</v>
      </c>
      <c r="I1308" s="522">
        <v>0</v>
      </c>
      <c r="J1308" s="522">
        <v>0</v>
      </c>
      <c r="K1308" s="381"/>
      <c r="L1308" s="381"/>
      <c r="M1308" s="381"/>
      <c r="N1308" s="530"/>
    </row>
    <row r="1309" ht="14.25" spans="1:14">
      <c r="A1309" s="520">
        <v>1305</v>
      </c>
      <c r="B1309" s="523">
        <v>2240404</v>
      </c>
      <c r="C1309" s="344"/>
      <c r="D1309" s="344"/>
      <c r="E1309" s="344" t="s">
        <v>1428</v>
      </c>
      <c r="F1309" s="527" t="s">
        <v>1429</v>
      </c>
      <c r="G1309" s="522">
        <v>0</v>
      </c>
      <c r="H1309" s="522">
        <v>0</v>
      </c>
      <c r="I1309" s="522">
        <v>0</v>
      </c>
      <c r="J1309" s="522">
        <v>0</v>
      </c>
      <c r="K1309" s="381"/>
      <c r="L1309" s="381"/>
      <c r="M1309" s="381"/>
      <c r="N1309" s="530"/>
    </row>
    <row r="1310" ht="14.25" spans="1:14">
      <c r="A1310" s="520">
        <v>1306</v>
      </c>
      <c r="B1310" s="523">
        <v>2240405</v>
      </c>
      <c r="C1310" s="344"/>
      <c r="D1310" s="344"/>
      <c r="E1310" s="344" t="s">
        <v>1428</v>
      </c>
      <c r="F1310" s="527" t="s">
        <v>1430</v>
      </c>
      <c r="G1310" s="522">
        <v>0</v>
      </c>
      <c r="H1310" s="522">
        <v>0</v>
      </c>
      <c r="I1310" s="522">
        <v>0</v>
      </c>
      <c r="J1310" s="522">
        <v>0</v>
      </c>
      <c r="K1310" s="381"/>
      <c r="L1310" s="381"/>
      <c r="M1310" s="381"/>
      <c r="N1310" s="530"/>
    </row>
    <row r="1311" ht="14.25" spans="1:14">
      <c r="A1311" s="520">
        <v>1307</v>
      </c>
      <c r="B1311" s="523">
        <v>2240450</v>
      </c>
      <c r="C1311" s="344"/>
      <c r="D1311" s="344"/>
      <c r="E1311" s="344" t="s">
        <v>1428</v>
      </c>
      <c r="F1311" s="527" t="s">
        <v>176</v>
      </c>
      <c r="G1311" s="522">
        <v>0</v>
      </c>
      <c r="H1311" s="522">
        <v>0</v>
      </c>
      <c r="I1311" s="522">
        <v>0</v>
      </c>
      <c r="J1311" s="522">
        <v>0</v>
      </c>
      <c r="K1311" s="381"/>
      <c r="L1311" s="381"/>
      <c r="M1311" s="381"/>
      <c r="N1311" s="530"/>
    </row>
    <row r="1312" ht="14.25" spans="1:14">
      <c r="A1312" s="520">
        <v>1308</v>
      </c>
      <c r="B1312" s="523">
        <v>2240499</v>
      </c>
      <c r="C1312" s="344"/>
      <c r="D1312" s="344"/>
      <c r="E1312" s="344" t="s">
        <v>1428</v>
      </c>
      <c r="F1312" s="527" t="s">
        <v>1431</v>
      </c>
      <c r="G1312" s="522">
        <v>0</v>
      </c>
      <c r="H1312" s="522">
        <v>0</v>
      </c>
      <c r="I1312" s="522">
        <v>0</v>
      </c>
      <c r="J1312" s="522">
        <v>0</v>
      </c>
      <c r="K1312" s="381"/>
      <c r="L1312" s="381"/>
      <c r="M1312" s="381"/>
      <c r="N1312" s="530"/>
    </row>
    <row r="1313" spans="1:14">
      <c r="A1313" s="520">
        <v>1309</v>
      </c>
      <c r="B1313" s="523">
        <v>22405</v>
      </c>
      <c r="C1313" s="344"/>
      <c r="D1313" s="344" t="s">
        <v>1409</v>
      </c>
      <c r="E1313" s="344"/>
      <c r="F1313" s="526" t="s">
        <v>1432</v>
      </c>
      <c r="G1313" s="522">
        <v>328.98</v>
      </c>
      <c r="H1313" s="522">
        <v>437</v>
      </c>
      <c r="I1313" s="522">
        <f>SUM(I1314:I1325)</f>
        <v>437</v>
      </c>
      <c r="J1313" s="522">
        <v>330</v>
      </c>
      <c r="K1313" s="381">
        <f>I1313/J1313-1</f>
        <v>0.324242424242424</v>
      </c>
      <c r="L1313" s="381">
        <f>I1313/G1313</f>
        <v>1.3283482278558</v>
      </c>
      <c r="M1313" s="381">
        <f>I1313/G1313-1</f>
        <v>0.328348227855797</v>
      </c>
      <c r="N1313" s="533"/>
    </row>
    <row r="1314" ht="14.25" spans="1:14">
      <c r="A1314" s="520">
        <v>1310</v>
      </c>
      <c r="B1314" s="523">
        <v>2240501</v>
      </c>
      <c r="C1314" s="344"/>
      <c r="D1314" s="344"/>
      <c r="E1314" s="344" t="s">
        <v>1433</v>
      </c>
      <c r="F1314" s="527" t="s">
        <v>167</v>
      </c>
      <c r="G1314" s="522">
        <v>0</v>
      </c>
      <c r="H1314" s="522">
        <v>0</v>
      </c>
      <c r="I1314" s="522">
        <v>0</v>
      </c>
      <c r="J1314" s="522">
        <v>0</v>
      </c>
      <c r="K1314" s="381"/>
      <c r="L1314" s="381"/>
      <c r="M1314" s="381"/>
      <c r="N1314" s="530"/>
    </row>
    <row r="1315" ht="14.25" spans="1:14">
      <c r="A1315" s="520">
        <v>1311</v>
      </c>
      <c r="B1315" s="523">
        <v>2240502</v>
      </c>
      <c r="C1315" s="344"/>
      <c r="D1315" s="344"/>
      <c r="E1315" s="344" t="s">
        <v>1433</v>
      </c>
      <c r="F1315" s="527" t="s">
        <v>168</v>
      </c>
      <c r="G1315" s="522">
        <v>0</v>
      </c>
      <c r="H1315" s="522">
        <v>0</v>
      </c>
      <c r="I1315" s="522">
        <v>0</v>
      </c>
      <c r="J1315" s="522">
        <v>0</v>
      </c>
      <c r="K1315" s="381"/>
      <c r="L1315" s="381"/>
      <c r="M1315" s="381"/>
      <c r="N1315" s="530"/>
    </row>
    <row r="1316" ht="14.25" spans="1:14">
      <c r="A1316" s="520">
        <v>1312</v>
      </c>
      <c r="B1316" s="523">
        <v>2240503</v>
      </c>
      <c r="C1316" s="344"/>
      <c r="D1316" s="344"/>
      <c r="E1316" s="344" t="s">
        <v>1433</v>
      </c>
      <c r="F1316" s="527" t="s">
        <v>169</v>
      </c>
      <c r="G1316" s="522">
        <v>0</v>
      </c>
      <c r="H1316" s="522">
        <v>0</v>
      </c>
      <c r="I1316" s="522">
        <v>0</v>
      </c>
      <c r="J1316" s="522">
        <v>0</v>
      </c>
      <c r="K1316" s="381"/>
      <c r="L1316" s="381"/>
      <c r="M1316" s="381"/>
      <c r="N1316" s="530"/>
    </row>
    <row r="1317" ht="14.25" spans="1:14">
      <c r="A1317" s="520">
        <v>1313</v>
      </c>
      <c r="B1317" s="523">
        <v>2240504</v>
      </c>
      <c r="C1317" s="344"/>
      <c r="D1317" s="344"/>
      <c r="E1317" s="344" t="s">
        <v>1433</v>
      </c>
      <c r="F1317" s="527" t="s">
        <v>1434</v>
      </c>
      <c r="G1317" s="522">
        <v>328.98</v>
      </c>
      <c r="H1317" s="522">
        <v>329</v>
      </c>
      <c r="I1317" s="522">
        <v>329</v>
      </c>
      <c r="J1317" s="522">
        <v>272</v>
      </c>
      <c r="K1317" s="381">
        <f>I1317/J1317-1</f>
        <v>0.209558823529412</v>
      </c>
      <c r="L1317" s="381">
        <f>I1317/G1317</f>
        <v>1.00006079396924</v>
      </c>
      <c r="M1317" s="381">
        <f>I1317/G1317-1</f>
        <v>6.07939692383042e-5</v>
      </c>
      <c r="N1317" s="530"/>
    </row>
    <row r="1318" ht="14.25" spans="1:14">
      <c r="A1318" s="520">
        <v>1314</v>
      </c>
      <c r="B1318" s="523">
        <v>2240505</v>
      </c>
      <c r="C1318" s="344"/>
      <c r="D1318" s="344"/>
      <c r="E1318" s="344" t="s">
        <v>1433</v>
      </c>
      <c r="F1318" s="527" t="s">
        <v>1435</v>
      </c>
      <c r="G1318" s="522">
        <v>0</v>
      </c>
      <c r="H1318" s="522">
        <v>0</v>
      </c>
      <c r="I1318" s="522">
        <v>0</v>
      </c>
      <c r="J1318" s="522">
        <v>0</v>
      </c>
      <c r="K1318" s="381"/>
      <c r="L1318" s="381"/>
      <c r="M1318" s="381"/>
      <c r="N1318" s="530"/>
    </row>
    <row r="1319" ht="14.25" spans="1:14">
      <c r="A1319" s="520">
        <v>1315</v>
      </c>
      <c r="B1319" s="523">
        <v>2240506</v>
      </c>
      <c r="C1319" s="344"/>
      <c r="D1319" s="344"/>
      <c r="E1319" s="344" t="s">
        <v>1433</v>
      </c>
      <c r="F1319" s="527" t="s">
        <v>1436</v>
      </c>
      <c r="G1319" s="522">
        <v>0</v>
      </c>
      <c r="H1319" s="522">
        <v>0</v>
      </c>
      <c r="I1319" s="522">
        <v>0</v>
      </c>
      <c r="J1319" s="522">
        <v>0</v>
      </c>
      <c r="K1319" s="381"/>
      <c r="L1319" s="381"/>
      <c r="M1319" s="381"/>
      <c r="N1319" s="530"/>
    </row>
    <row r="1320" ht="14.25" spans="1:14">
      <c r="A1320" s="520">
        <v>1316</v>
      </c>
      <c r="B1320" s="523">
        <v>2240507</v>
      </c>
      <c r="C1320" s="344"/>
      <c r="D1320" s="344"/>
      <c r="E1320" s="344" t="s">
        <v>1433</v>
      </c>
      <c r="F1320" s="527" t="s">
        <v>1437</v>
      </c>
      <c r="G1320" s="522">
        <v>0</v>
      </c>
      <c r="H1320" s="522">
        <v>0</v>
      </c>
      <c r="I1320" s="522">
        <v>0</v>
      </c>
      <c r="J1320" s="522">
        <v>0</v>
      </c>
      <c r="K1320" s="381"/>
      <c r="L1320" s="381"/>
      <c r="M1320" s="381"/>
      <c r="N1320" s="530"/>
    </row>
    <row r="1321" ht="14.25" spans="1:14">
      <c r="A1321" s="520">
        <v>1317</v>
      </c>
      <c r="B1321" s="523">
        <v>2240508</v>
      </c>
      <c r="C1321" s="344"/>
      <c r="D1321" s="344"/>
      <c r="E1321" s="344" t="s">
        <v>1433</v>
      </c>
      <c r="F1321" s="527" t="s">
        <v>1438</v>
      </c>
      <c r="G1321" s="522">
        <v>0</v>
      </c>
      <c r="H1321" s="522">
        <v>0</v>
      </c>
      <c r="I1321" s="522">
        <v>0</v>
      </c>
      <c r="J1321" s="522">
        <v>0</v>
      </c>
      <c r="K1321" s="381"/>
      <c r="L1321" s="381"/>
      <c r="M1321" s="381"/>
      <c r="N1321" s="530"/>
    </row>
    <row r="1322" ht="14.25" spans="1:14">
      <c r="A1322" s="520">
        <v>1318</v>
      </c>
      <c r="B1322" s="523">
        <v>2240509</v>
      </c>
      <c r="C1322" s="344"/>
      <c r="D1322" s="344"/>
      <c r="E1322" s="344" t="s">
        <v>1433</v>
      </c>
      <c r="F1322" s="527" t="s">
        <v>1439</v>
      </c>
      <c r="G1322" s="522">
        <v>0</v>
      </c>
      <c r="H1322" s="522">
        <v>0</v>
      </c>
      <c r="I1322" s="522">
        <v>0</v>
      </c>
      <c r="J1322" s="522">
        <v>0</v>
      </c>
      <c r="K1322" s="381"/>
      <c r="L1322" s="381"/>
      <c r="M1322" s="381"/>
      <c r="N1322" s="530"/>
    </row>
    <row r="1323" ht="14.25" spans="1:14">
      <c r="A1323" s="520">
        <v>1319</v>
      </c>
      <c r="B1323" s="523">
        <v>2240510</v>
      </c>
      <c r="C1323" s="344"/>
      <c r="D1323" s="344"/>
      <c r="E1323" s="344" t="s">
        <v>1433</v>
      </c>
      <c r="F1323" s="527" t="s">
        <v>1440</v>
      </c>
      <c r="G1323" s="522">
        <v>0</v>
      </c>
      <c r="H1323" s="522">
        <v>0</v>
      </c>
      <c r="I1323" s="522">
        <v>0</v>
      </c>
      <c r="J1323" s="522">
        <v>0</v>
      </c>
      <c r="K1323" s="381"/>
      <c r="L1323" s="381"/>
      <c r="M1323" s="381"/>
      <c r="N1323" s="530"/>
    </row>
    <row r="1324" ht="14.25" spans="1:14">
      <c r="A1324" s="520">
        <v>1320</v>
      </c>
      <c r="B1324" s="523">
        <v>2240550</v>
      </c>
      <c r="C1324" s="344"/>
      <c r="D1324" s="344"/>
      <c r="E1324" s="344" t="s">
        <v>1433</v>
      </c>
      <c r="F1324" s="527" t="s">
        <v>1441</v>
      </c>
      <c r="G1324" s="522">
        <v>0</v>
      </c>
      <c r="H1324" s="522">
        <v>0</v>
      </c>
      <c r="I1324" s="522">
        <v>0</v>
      </c>
      <c r="J1324" s="522">
        <v>0</v>
      </c>
      <c r="K1324" s="381"/>
      <c r="L1324" s="381"/>
      <c r="M1324" s="381"/>
      <c r="N1324" s="530"/>
    </row>
    <row r="1325" ht="14.25" spans="1:14">
      <c r="A1325" s="520">
        <v>1321</v>
      </c>
      <c r="B1325" s="523">
        <v>2240599</v>
      </c>
      <c r="C1325" s="344"/>
      <c r="D1325" s="344"/>
      <c r="E1325" s="344" t="s">
        <v>1433</v>
      </c>
      <c r="F1325" s="527" t="s">
        <v>1442</v>
      </c>
      <c r="G1325" s="522">
        <v>0</v>
      </c>
      <c r="H1325" s="522">
        <v>108</v>
      </c>
      <c r="I1325" s="522">
        <v>108</v>
      </c>
      <c r="J1325" s="522">
        <v>58</v>
      </c>
      <c r="K1325" s="381">
        <f t="shared" ref="K1325:K1327" si="312">I1325/J1325-1</f>
        <v>0.862068965517241</v>
      </c>
      <c r="L1325" s="381"/>
      <c r="M1325" s="381"/>
      <c r="N1325" s="530"/>
    </row>
    <row r="1326" ht="24" spans="1:14">
      <c r="A1326" s="520">
        <v>1322</v>
      </c>
      <c r="B1326" s="523">
        <v>22406</v>
      </c>
      <c r="C1326" s="344"/>
      <c r="D1326" s="344" t="s">
        <v>1409</v>
      </c>
      <c r="E1326" s="344"/>
      <c r="F1326" s="526" t="s">
        <v>1443</v>
      </c>
      <c r="G1326" s="522">
        <v>2162.25</v>
      </c>
      <c r="H1326" s="522">
        <v>2002.2</v>
      </c>
      <c r="I1326" s="522">
        <f>SUM(I1327:I1329)</f>
        <v>1678</v>
      </c>
      <c r="J1326" s="522">
        <v>2448</v>
      </c>
      <c r="K1326" s="381">
        <f t="shared" si="312"/>
        <v>-0.314542483660131</v>
      </c>
      <c r="L1326" s="381">
        <f>I1326/G1326</f>
        <v>0.7760434732339</v>
      </c>
      <c r="M1326" s="381">
        <f>I1326/G1326-1</f>
        <v>-0.2239565267661</v>
      </c>
      <c r="N1326" s="533" t="s">
        <v>1444</v>
      </c>
    </row>
    <row r="1327" ht="14.25" spans="1:14">
      <c r="A1327" s="520">
        <v>1323</v>
      </c>
      <c r="B1327" s="523">
        <v>2240601</v>
      </c>
      <c r="C1327" s="344"/>
      <c r="D1327" s="344"/>
      <c r="E1327" s="344" t="s">
        <v>1445</v>
      </c>
      <c r="F1327" s="527" t="s">
        <v>1446</v>
      </c>
      <c r="G1327" s="522">
        <v>2162.25</v>
      </c>
      <c r="H1327" s="522">
        <v>1410</v>
      </c>
      <c r="I1327" s="522">
        <v>1410</v>
      </c>
      <c r="J1327" s="522">
        <v>2448</v>
      </c>
      <c r="K1327" s="381">
        <f t="shared" si="312"/>
        <v>-0.424019607843137</v>
      </c>
      <c r="L1327" s="381">
        <f>I1327/G1327</f>
        <v>0.652098508498092</v>
      </c>
      <c r="M1327" s="381">
        <f>I1327/G1327-1</f>
        <v>-0.347901491501908</v>
      </c>
      <c r="N1327" s="530"/>
    </row>
    <row r="1328" ht="14.25" spans="1:14">
      <c r="A1328" s="520">
        <v>1324</v>
      </c>
      <c r="B1328" s="523">
        <v>2240602</v>
      </c>
      <c r="C1328" s="344"/>
      <c r="D1328" s="344"/>
      <c r="E1328" s="344" t="s">
        <v>1445</v>
      </c>
      <c r="F1328" s="527" t="s">
        <v>1447</v>
      </c>
      <c r="G1328" s="522">
        <v>0</v>
      </c>
      <c r="H1328" s="522">
        <v>483.2</v>
      </c>
      <c r="I1328" s="522">
        <v>268</v>
      </c>
      <c r="J1328" s="522">
        <v>0</v>
      </c>
      <c r="K1328" s="381"/>
      <c r="L1328" s="381"/>
      <c r="M1328" s="381"/>
      <c r="N1328" s="530"/>
    </row>
    <row r="1329" ht="14.25" spans="1:14">
      <c r="A1329" s="520">
        <v>1325</v>
      </c>
      <c r="B1329" s="523">
        <v>2240699</v>
      </c>
      <c r="C1329" s="344"/>
      <c r="D1329" s="344"/>
      <c r="E1329" s="344" t="s">
        <v>1445</v>
      </c>
      <c r="F1329" s="527" t="s">
        <v>1448</v>
      </c>
      <c r="G1329" s="522">
        <v>0</v>
      </c>
      <c r="H1329" s="522">
        <v>109</v>
      </c>
      <c r="I1329" s="522">
        <v>0</v>
      </c>
      <c r="J1329" s="522">
        <v>0</v>
      </c>
      <c r="K1329" s="381"/>
      <c r="L1329" s="381"/>
      <c r="M1329" s="381"/>
      <c r="N1329" s="530"/>
    </row>
    <row r="1330" ht="24" spans="1:14">
      <c r="A1330" s="520">
        <v>1326</v>
      </c>
      <c r="B1330" s="523">
        <v>22407</v>
      </c>
      <c r="C1330" s="344"/>
      <c r="D1330" s="344" t="s">
        <v>1409</v>
      </c>
      <c r="E1330" s="344"/>
      <c r="F1330" s="526" t="s">
        <v>1449</v>
      </c>
      <c r="G1330" s="522">
        <v>0</v>
      </c>
      <c r="H1330" s="522">
        <v>0</v>
      </c>
      <c r="I1330" s="522">
        <f>SUM(I1331:I1335)</f>
        <v>0</v>
      </c>
      <c r="J1330" s="522">
        <v>56</v>
      </c>
      <c r="K1330" s="381">
        <f>I1330/J1330-1</f>
        <v>-1</v>
      </c>
      <c r="L1330" s="381"/>
      <c r="M1330" s="381"/>
      <c r="N1330" s="530"/>
    </row>
    <row r="1331" ht="14.25" spans="1:14">
      <c r="A1331" s="520">
        <v>1327</v>
      </c>
      <c r="B1331" s="523">
        <v>2240701</v>
      </c>
      <c r="C1331" s="344"/>
      <c r="D1331" s="344"/>
      <c r="E1331" s="344" t="s">
        <v>1450</v>
      </c>
      <c r="F1331" s="527" t="s">
        <v>1451</v>
      </c>
      <c r="G1331" s="522">
        <v>0</v>
      </c>
      <c r="H1331" s="522">
        <v>0</v>
      </c>
      <c r="I1331" s="522">
        <v>0</v>
      </c>
      <c r="J1331" s="522">
        <v>0</v>
      </c>
      <c r="K1331" s="381"/>
      <c r="L1331" s="381"/>
      <c r="M1331" s="381"/>
      <c r="N1331" s="530"/>
    </row>
    <row r="1332" ht="14.25" spans="1:14">
      <c r="A1332" s="520">
        <v>1328</v>
      </c>
      <c r="B1332" s="523">
        <v>2240702</v>
      </c>
      <c r="C1332" s="344"/>
      <c r="D1332" s="344"/>
      <c r="E1332" s="344" t="s">
        <v>1450</v>
      </c>
      <c r="F1332" s="527" t="s">
        <v>1452</v>
      </c>
      <c r="G1332" s="522">
        <v>0</v>
      </c>
      <c r="H1332" s="522">
        <v>0</v>
      </c>
      <c r="I1332" s="522">
        <v>0</v>
      </c>
      <c r="J1332" s="522">
        <v>0</v>
      </c>
      <c r="K1332" s="381"/>
      <c r="L1332" s="381"/>
      <c r="M1332" s="381"/>
      <c r="N1332" s="530"/>
    </row>
    <row r="1333" ht="14.25" spans="1:14">
      <c r="A1333" s="520">
        <v>1329</v>
      </c>
      <c r="B1333" s="523">
        <v>2240703</v>
      </c>
      <c r="C1333" s="344"/>
      <c r="D1333" s="344"/>
      <c r="E1333" s="344" t="s">
        <v>1450</v>
      </c>
      <c r="F1333" s="527" t="s">
        <v>1453</v>
      </c>
      <c r="G1333" s="522">
        <v>0</v>
      </c>
      <c r="H1333" s="522">
        <v>0</v>
      </c>
      <c r="I1333" s="522">
        <v>0</v>
      </c>
      <c r="J1333" s="522">
        <v>0</v>
      </c>
      <c r="K1333" s="381"/>
      <c r="L1333" s="381"/>
      <c r="M1333" s="381"/>
      <c r="N1333" s="530"/>
    </row>
    <row r="1334" ht="14.25" spans="1:14">
      <c r="A1334" s="520">
        <v>1330</v>
      </c>
      <c r="B1334" s="523">
        <v>2240704</v>
      </c>
      <c r="C1334" s="344"/>
      <c r="D1334" s="344"/>
      <c r="E1334" s="344" t="s">
        <v>1450</v>
      </c>
      <c r="F1334" s="527" t="s">
        <v>1454</v>
      </c>
      <c r="G1334" s="522">
        <v>0</v>
      </c>
      <c r="H1334" s="522">
        <v>0</v>
      </c>
      <c r="I1334" s="522">
        <v>0</v>
      </c>
      <c r="J1334" s="522">
        <v>0</v>
      </c>
      <c r="K1334" s="381"/>
      <c r="L1334" s="381"/>
      <c r="M1334" s="381"/>
      <c r="N1334" s="530"/>
    </row>
    <row r="1335" ht="24" spans="1:14">
      <c r="A1335" s="520">
        <v>1331</v>
      </c>
      <c r="B1335" s="523">
        <v>2240799</v>
      </c>
      <c r="C1335" s="344"/>
      <c r="D1335" s="344"/>
      <c r="E1335" s="344" t="s">
        <v>1450</v>
      </c>
      <c r="F1335" s="527" t="s">
        <v>1455</v>
      </c>
      <c r="G1335" s="522">
        <v>0</v>
      </c>
      <c r="H1335" s="522">
        <v>0</v>
      </c>
      <c r="I1335" s="522">
        <v>0</v>
      </c>
      <c r="J1335" s="522">
        <v>56</v>
      </c>
      <c r="K1335" s="381">
        <f t="shared" ref="K1335" si="313">I1335/J1335-1</f>
        <v>-1</v>
      </c>
      <c r="L1335" s="381"/>
      <c r="M1335" s="381"/>
      <c r="N1335" s="530"/>
    </row>
    <row r="1336" ht="24" spans="1:14">
      <c r="A1336" s="520">
        <v>1332</v>
      </c>
      <c r="B1336" s="523">
        <v>22499</v>
      </c>
      <c r="C1336" s="344"/>
      <c r="D1336" s="344" t="s">
        <v>1409</v>
      </c>
      <c r="E1336" s="344"/>
      <c r="F1336" s="526" t="s">
        <v>1456</v>
      </c>
      <c r="G1336" s="522">
        <v>0</v>
      </c>
      <c r="H1336" s="522">
        <v>20</v>
      </c>
      <c r="I1336" s="522">
        <v>20</v>
      </c>
      <c r="J1336" s="522">
        <v>0</v>
      </c>
      <c r="K1336" s="381"/>
      <c r="L1336" s="381"/>
      <c r="M1336" s="381"/>
      <c r="N1336" s="530"/>
    </row>
    <row r="1337" spans="1:14">
      <c r="A1337" s="520">
        <v>1333</v>
      </c>
      <c r="B1337" s="523">
        <v>227</v>
      </c>
      <c r="C1337" s="344" t="s">
        <v>1457</v>
      </c>
      <c r="D1337" s="344"/>
      <c r="E1337" s="344"/>
      <c r="F1337" s="524" t="s">
        <v>1458</v>
      </c>
      <c r="G1337" s="525">
        <v>210000</v>
      </c>
      <c r="H1337" s="525"/>
      <c r="I1337" s="525"/>
      <c r="J1337" s="525"/>
      <c r="K1337" s="531"/>
      <c r="L1337" s="531">
        <f t="shared" ref="L1337:L1342" si="314">I1337/G1337</f>
        <v>0</v>
      </c>
      <c r="M1337" s="531">
        <f t="shared" ref="M1337:M1342" si="315">I1337/G1337-1</f>
        <v>-1</v>
      </c>
      <c r="N1337" s="536" t="s">
        <v>1459</v>
      </c>
    </row>
    <row r="1338" ht="48" spans="1:14">
      <c r="A1338" s="520">
        <v>1334</v>
      </c>
      <c r="B1338" s="523">
        <v>229</v>
      </c>
      <c r="C1338" s="344"/>
      <c r="D1338" s="344"/>
      <c r="E1338" s="344"/>
      <c r="F1338" s="524" t="s">
        <v>1460</v>
      </c>
      <c r="G1338" s="525">
        <v>609460.8814246</v>
      </c>
      <c r="H1338" s="525">
        <v>18764</v>
      </c>
      <c r="I1338" s="525">
        <f>I1340</f>
        <v>9167</v>
      </c>
      <c r="J1338" s="525">
        <f>J1340</f>
        <v>11022</v>
      </c>
      <c r="K1338" s="531">
        <f>I1338/J1338-1</f>
        <v>-0.168299764108147</v>
      </c>
      <c r="L1338" s="531">
        <f t="shared" si="314"/>
        <v>0.0150411622458399</v>
      </c>
      <c r="M1338" s="531">
        <f t="shared" si="315"/>
        <v>-0.98495883775416</v>
      </c>
      <c r="N1338" s="536" t="s">
        <v>1461</v>
      </c>
    </row>
    <row r="1339" ht="24" spans="1:14">
      <c r="A1339" s="520">
        <v>1335</v>
      </c>
      <c r="B1339" s="523">
        <v>22902</v>
      </c>
      <c r="C1339" s="344" t="s">
        <v>1457</v>
      </c>
      <c r="D1339" s="344">
        <v>229</v>
      </c>
      <c r="E1339" s="344"/>
      <c r="F1339" s="526" t="s">
        <v>1462</v>
      </c>
      <c r="G1339" s="522">
        <v>214684.5</v>
      </c>
      <c r="H1339" s="522"/>
      <c r="I1339" s="522"/>
      <c r="J1339" s="522"/>
      <c r="K1339" s="381"/>
      <c r="L1339" s="381">
        <f t="shared" si="314"/>
        <v>0</v>
      </c>
      <c r="M1339" s="381">
        <f t="shared" si="315"/>
        <v>-1</v>
      </c>
      <c r="N1339" s="533" t="s">
        <v>1463</v>
      </c>
    </row>
    <row r="1340" ht="36" spans="1:14">
      <c r="A1340" s="520">
        <v>1336</v>
      </c>
      <c r="B1340" s="523">
        <v>22999</v>
      </c>
      <c r="C1340" s="344"/>
      <c r="D1340" s="344" t="s">
        <v>1464</v>
      </c>
      <c r="E1340" s="344"/>
      <c r="F1340" s="526" t="s">
        <v>1465</v>
      </c>
      <c r="G1340" s="522">
        <v>394776.3814246</v>
      </c>
      <c r="H1340" s="522">
        <v>18764</v>
      </c>
      <c r="I1340" s="522">
        <f>I1341</f>
        <v>9167</v>
      </c>
      <c r="J1340" s="522">
        <v>11022</v>
      </c>
      <c r="K1340" s="381">
        <f>I1340/J1340-1</f>
        <v>-0.168299764108147</v>
      </c>
      <c r="L1340" s="381">
        <f t="shared" si="314"/>
        <v>0.0232207407315497</v>
      </c>
      <c r="M1340" s="381">
        <f t="shared" si="315"/>
        <v>-0.97677925926845</v>
      </c>
      <c r="N1340" s="533" t="s">
        <v>1466</v>
      </c>
    </row>
    <row r="1341" ht="14.25" spans="1:14">
      <c r="A1341" s="520">
        <v>1337</v>
      </c>
      <c r="B1341" s="523">
        <v>2299901</v>
      </c>
      <c r="C1341" s="344"/>
      <c r="D1341" s="344"/>
      <c r="E1341" s="344" t="s">
        <v>1467</v>
      </c>
      <c r="F1341" s="527" t="s">
        <v>1468</v>
      </c>
      <c r="G1341" s="522">
        <v>394776.3814246</v>
      </c>
      <c r="H1341" s="522">
        <v>18764</v>
      </c>
      <c r="I1341" s="522">
        <v>9167</v>
      </c>
      <c r="J1341" s="522">
        <v>11022</v>
      </c>
      <c r="K1341" s="381">
        <f>I1341/J1341-1</f>
        <v>-0.168299764108147</v>
      </c>
      <c r="L1341" s="381">
        <f t="shared" si="314"/>
        <v>0.0232207407315497</v>
      </c>
      <c r="M1341" s="381">
        <f t="shared" si="315"/>
        <v>-0.97677925926845</v>
      </c>
      <c r="N1341" s="530"/>
    </row>
    <row r="1342" ht="36" spans="1:14">
      <c r="A1342" s="520">
        <v>1338</v>
      </c>
      <c r="B1342" s="523">
        <v>232</v>
      </c>
      <c r="C1342" s="344"/>
      <c r="D1342" s="344"/>
      <c r="E1342" s="344"/>
      <c r="F1342" s="524" t="s">
        <v>1469</v>
      </c>
      <c r="G1342" s="525">
        <v>36000</v>
      </c>
      <c r="H1342" s="525">
        <v>16605</v>
      </c>
      <c r="I1342" s="525">
        <f>SUM(I1343,I1344,I1345)</f>
        <v>16605</v>
      </c>
      <c r="J1342" s="525">
        <f>SUM(J1343,J1344,J1345)</f>
        <v>24796</v>
      </c>
      <c r="K1342" s="531">
        <f>I1342/J1342-1</f>
        <v>-0.330335537989998</v>
      </c>
      <c r="L1342" s="531">
        <f t="shared" si="314"/>
        <v>0.46125</v>
      </c>
      <c r="M1342" s="531">
        <f t="shared" si="315"/>
        <v>-0.53875</v>
      </c>
      <c r="N1342" s="536" t="s">
        <v>1470</v>
      </c>
    </row>
    <row r="1343" ht="24" spans="1:14">
      <c r="A1343" s="520">
        <v>1339</v>
      </c>
      <c r="B1343" s="523">
        <v>23201</v>
      </c>
      <c r="C1343" s="344"/>
      <c r="D1343" s="344" t="s">
        <v>1471</v>
      </c>
      <c r="E1343" s="344"/>
      <c r="F1343" s="526" t="s">
        <v>1472</v>
      </c>
      <c r="G1343" s="522">
        <v>0</v>
      </c>
      <c r="H1343" s="522">
        <v>0</v>
      </c>
      <c r="I1343" s="522">
        <v>0</v>
      </c>
      <c r="J1343" s="522">
        <v>0</v>
      </c>
      <c r="K1343" s="381"/>
      <c r="L1343" s="381"/>
      <c r="M1343" s="381"/>
      <c r="N1343" s="530"/>
    </row>
    <row r="1344" ht="24" spans="1:14">
      <c r="A1344" s="520">
        <v>1340</v>
      </c>
      <c r="B1344" s="523">
        <v>23202</v>
      </c>
      <c r="C1344" s="344"/>
      <c r="D1344" s="344" t="s">
        <v>1471</v>
      </c>
      <c r="E1344" s="344"/>
      <c r="F1344" s="526" t="s">
        <v>1473</v>
      </c>
      <c r="G1344" s="522">
        <v>0</v>
      </c>
      <c r="H1344" s="522">
        <v>0</v>
      </c>
      <c r="I1344" s="522">
        <v>0</v>
      </c>
      <c r="J1344" s="522">
        <v>0</v>
      </c>
      <c r="K1344" s="381"/>
      <c r="L1344" s="381"/>
      <c r="M1344" s="381"/>
      <c r="N1344" s="530"/>
    </row>
    <row r="1345" ht="24" spans="1:14">
      <c r="A1345" s="520">
        <v>1341</v>
      </c>
      <c r="B1345" s="523">
        <v>23203</v>
      </c>
      <c r="C1345" s="344"/>
      <c r="D1345" s="344" t="s">
        <v>1471</v>
      </c>
      <c r="E1345" s="344"/>
      <c r="F1345" s="526" t="s">
        <v>1474</v>
      </c>
      <c r="G1345" s="522">
        <v>36000</v>
      </c>
      <c r="H1345" s="522">
        <v>16605</v>
      </c>
      <c r="I1345" s="522">
        <f>SUM(I1346:I1349)</f>
        <v>16605</v>
      </c>
      <c r="J1345" s="522">
        <v>24796</v>
      </c>
      <c r="K1345" s="381">
        <f t="shared" ref="K1345:K1346" si="316">I1345/J1345-1</f>
        <v>-0.330335537989998</v>
      </c>
      <c r="L1345" s="381">
        <f>I1345/G1345</f>
        <v>0.46125</v>
      </c>
      <c r="M1345" s="381">
        <f t="shared" ref="M1345:M1346" si="317">I1345/G1345-1</f>
        <v>-0.53875</v>
      </c>
      <c r="N1345" s="533"/>
    </row>
    <row r="1346" ht="24" spans="1:14">
      <c r="A1346" s="520">
        <v>1342</v>
      </c>
      <c r="B1346" s="523">
        <v>2320301</v>
      </c>
      <c r="C1346" s="344"/>
      <c r="D1346" s="344"/>
      <c r="E1346" s="344" t="s">
        <v>1475</v>
      </c>
      <c r="F1346" s="527" t="s">
        <v>1476</v>
      </c>
      <c r="G1346" s="522">
        <v>35000</v>
      </c>
      <c r="H1346" s="522">
        <v>16605</v>
      </c>
      <c r="I1346" s="522">
        <v>16605</v>
      </c>
      <c r="J1346" s="522">
        <v>24796</v>
      </c>
      <c r="K1346" s="381">
        <f t="shared" si="316"/>
        <v>-0.330335537989998</v>
      </c>
      <c r="L1346" s="381">
        <f>I1346/G1346</f>
        <v>0.474428571428571</v>
      </c>
      <c r="M1346" s="381">
        <f t="shared" si="317"/>
        <v>-0.525571428571429</v>
      </c>
      <c r="N1346" s="530"/>
    </row>
    <row r="1347" ht="24" spans="1:14">
      <c r="A1347" s="520">
        <v>1343</v>
      </c>
      <c r="B1347" s="523">
        <v>2320302</v>
      </c>
      <c r="C1347" s="344"/>
      <c r="D1347" s="344"/>
      <c r="E1347" s="344" t="s">
        <v>1475</v>
      </c>
      <c r="F1347" s="527" t="s">
        <v>1477</v>
      </c>
      <c r="G1347" s="522">
        <v>0</v>
      </c>
      <c r="H1347" s="522">
        <v>0</v>
      </c>
      <c r="I1347" s="522">
        <v>0</v>
      </c>
      <c r="J1347" s="522">
        <v>0</v>
      </c>
      <c r="K1347" s="381"/>
      <c r="L1347" s="381"/>
      <c r="M1347" s="381"/>
      <c r="N1347" s="530"/>
    </row>
    <row r="1348" ht="24" spans="1:14">
      <c r="A1348" s="520">
        <v>1344</v>
      </c>
      <c r="B1348" s="523">
        <v>2320303</v>
      </c>
      <c r="C1348" s="344"/>
      <c r="D1348" s="344"/>
      <c r="E1348" s="344" t="s">
        <v>1475</v>
      </c>
      <c r="F1348" s="527" t="s">
        <v>1478</v>
      </c>
      <c r="G1348" s="522">
        <v>0</v>
      </c>
      <c r="H1348" s="522">
        <v>0</v>
      </c>
      <c r="I1348" s="522">
        <v>0</v>
      </c>
      <c r="J1348" s="522">
        <v>0</v>
      </c>
      <c r="K1348" s="381"/>
      <c r="L1348" s="381"/>
      <c r="M1348" s="381"/>
      <c r="N1348" s="530"/>
    </row>
    <row r="1349" ht="24" spans="1:14">
      <c r="A1349" s="520">
        <v>1345</v>
      </c>
      <c r="B1349" s="523">
        <v>2320304</v>
      </c>
      <c r="C1349" s="344"/>
      <c r="D1349" s="344"/>
      <c r="E1349" s="344" t="s">
        <v>1475</v>
      </c>
      <c r="F1349" s="527" t="s">
        <v>1479</v>
      </c>
      <c r="G1349" s="522">
        <v>1000</v>
      </c>
      <c r="H1349" s="522">
        <v>0</v>
      </c>
      <c r="I1349" s="522">
        <v>0</v>
      </c>
      <c r="J1349" s="522">
        <v>0</v>
      </c>
      <c r="K1349" s="381"/>
      <c r="L1349" s="381">
        <f>I1349/G1349</f>
        <v>0</v>
      </c>
      <c r="M1349" s="381">
        <f>I1349/G1349-1</f>
        <v>-1</v>
      </c>
      <c r="N1349" s="533"/>
    </row>
    <row r="1350" ht="24" spans="1:14">
      <c r="A1350" s="520">
        <v>1346</v>
      </c>
      <c r="B1350" s="523">
        <v>233</v>
      </c>
      <c r="C1350" s="344"/>
      <c r="D1350" s="344"/>
      <c r="E1350" s="344"/>
      <c r="F1350" s="524" t="s">
        <v>1480</v>
      </c>
      <c r="G1350" s="525">
        <v>5000</v>
      </c>
      <c r="H1350" s="525">
        <v>116</v>
      </c>
      <c r="I1350" s="525">
        <f>I1351+I1352+I1353</f>
        <v>116</v>
      </c>
      <c r="J1350" s="525">
        <f>J1351+J1352+J1353</f>
        <v>54</v>
      </c>
      <c r="K1350" s="531">
        <f>I1350/J1350-1</f>
        <v>1.14814814814815</v>
      </c>
      <c r="L1350" s="531">
        <f>I1350/G1350</f>
        <v>0.0232</v>
      </c>
      <c r="M1350" s="531">
        <f>I1350/G1350-1</f>
        <v>-0.9768</v>
      </c>
      <c r="N1350" s="536" t="s">
        <v>1481</v>
      </c>
    </row>
    <row r="1351" ht="24" spans="1:14">
      <c r="A1351" s="520">
        <v>1347</v>
      </c>
      <c r="B1351" s="523">
        <v>23301</v>
      </c>
      <c r="C1351" s="344"/>
      <c r="D1351" s="344" t="s">
        <v>1482</v>
      </c>
      <c r="E1351" s="344"/>
      <c r="F1351" s="526" t="s">
        <v>1483</v>
      </c>
      <c r="G1351" s="522">
        <v>0</v>
      </c>
      <c r="H1351" s="522">
        <v>0</v>
      </c>
      <c r="I1351" s="522">
        <v>0</v>
      </c>
      <c r="J1351" s="522">
        <v>0</v>
      </c>
      <c r="K1351" s="381"/>
      <c r="L1351" s="381"/>
      <c r="M1351" s="381"/>
      <c r="N1351" s="530"/>
    </row>
    <row r="1352" ht="24" spans="1:14">
      <c r="A1352" s="520">
        <v>1348</v>
      </c>
      <c r="B1352" s="523">
        <v>23302</v>
      </c>
      <c r="C1352" s="344"/>
      <c r="D1352" s="344" t="s">
        <v>1482</v>
      </c>
      <c r="E1352" s="344"/>
      <c r="F1352" s="526" t="s">
        <v>1484</v>
      </c>
      <c r="G1352" s="522">
        <v>0</v>
      </c>
      <c r="H1352" s="522">
        <v>0</v>
      </c>
      <c r="I1352" s="522">
        <v>0</v>
      </c>
      <c r="J1352" s="522">
        <v>0</v>
      </c>
      <c r="K1352" s="381"/>
      <c r="L1352" s="381"/>
      <c r="M1352" s="381"/>
      <c r="N1352" s="530"/>
    </row>
    <row r="1353" ht="24" spans="1:14">
      <c r="A1353" s="520">
        <v>1349</v>
      </c>
      <c r="B1353" s="523">
        <v>23303</v>
      </c>
      <c r="C1353" s="344"/>
      <c r="D1353" s="344" t="s">
        <v>1482</v>
      </c>
      <c r="E1353" s="344"/>
      <c r="F1353" s="526" t="s">
        <v>1485</v>
      </c>
      <c r="G1353" s="522">
        <v>5000</v>
      </c>
      <c r="H1353" s="522">
        <v>116</v>
      </c>
      <c r="I1353" s="522">
        <v>116</v>
      </c>
      <c r="J1353" s="522">
        <v>54</v>
      </c>
      <c r="K1353" s="381">
        <f t="shared" ref="K1353" si="318">I1353/J1353-1</f>
        <v>1.14814814814815</v>
      </c>
      <c r="L1353" s="381">
        <f t="shared" ref="L1353:L1360" si="319">I1353/G1353</f>
        <v>0.0232</v>
      </c>
      <c r="M1353" s="381">
        <f t="shared" ref="M1353" si="320">I1353/G1353-1</f>
        <v>-0.9768</v>
      </c>
      <c r="N1353" s="533" t="s">
        <v>1481</v>
      </c>
    </row>
    <row r="1354" spans="1:14">
      <c r="A1354" s="520"/>
      <c r="B1354" s="523"/>
      <c r="C1354" s="344"/>
      <c r="D1354" s="344"/>
      <c r="E1354" s="344"/>
      <c r="F1354" s="526"/>
      <c r="G1354" s="522"/>
      <c r="H1354" s="522"/>
      <c r="I1354" s="522"/>
      <c r="J1354" s="522"/>
      <c r="K1354" s="381"/>
      <c r="L1354" s="381"/>
      <c r="M1354" s="381"/>
      <c r="N1354" s="533"/>
    </row>
    <row r="1355" s="508" customFormat="1" ht="14.25" spans="1:14">
      <c r="A1355" s="296">
        <v>1</v>
      </c>
      <c r="B1355" s="521" t="s">
        <v>160</v>
      </c>
      <c r="C1355" s="343"/>
      <c r="D1355" s="343"/>
      <c r="E1355" s="343"/>
      <c r="F1355" s="517" t="s">
        <v>161</v>
      </c>
      <c r="G1355" s="539">
        <v>20880000</v>
      </c>
      <c r="H1355" s="539">
        <v>20890634</v>
      </c>
      <c r="I1355" s="539">
        <v>19578634</v>
      </c>
      <c r="J1355" s="539">
        <v>21184993</v>
      </c>
      <c r="K1355" s="375">
        <v>-0.075825325974854</v>
      </c>
      <c r="L1355" s="375">
        <f t="shared" si="319"/>
        <v>0.937674042145594</v>
      </c>
      <c r="M1355" s="375">
        <v>-0.0623259578544061</v>
      </c>
      <c r="N1355" s="550"/>
    </row>
    <row r="1356" ht="14.25" spans="1:14">
      <c r="A1356" s="540"/>
      <c r="B1356" s="541"/>
      <c r="C1356" s="345"/>
      <c r="D1356" s="345"/>
      <c r="E1356" s="345"/>
      <c r="F1356" s="542" t="s">
        <v>129</v>
      </c>
      <c r="G1356" s="543">
        <f t="shared" ref="G1356:J1356" si="321">SUM(G1357:G1364)</f>
        <v>10480000</v>
      </c>
      <c r="H1356" s="543">
        <f t="shared" si="321"/>
        <v>11112866</v>
      </c>
      <c r="I1356" s="543">
        <f t="shared" si="321"/>
        <v>13090900</v>
      </c>
      <c r="J1356" s="543">
        <f t="shared" si="321"/>
        <v>14310964</v>
      </c>
      <c r="K1356" s="551">
        <f t="shared" ref="K1356:K1362" si="322">I1356/J1356-1</f>
        <v>-0.0852537956213152</v>
      </c>
      <c r="L1356" s="375">
        <f t="shared" si="319"/>
        <v>1.24913167938931</v>
      </c>
      <c r="M1356" s="551">
        <f>I1356/G1356-1</f>
        <v>0.249131679389313</v>
      </c>
      <c r="N1356" s="530"/>
    </row>
    <row r="1357" ht="14.25" spans="1:14">
      <c r="A1357" s="540"/>
      <c r="B1357" s="541"/>
      <c r="C1357" s="345"/>
      <c r="D1357" s="345"/>
      <c r="E1357" s="345"/>
      <c r="F1357" s="544" t="s">
        <v>1486</v>
      </c>
      <c r="G1357" s="545">
        <v>6500000</v>
      </c>
      <c r="H1357" s="545">
        <v>6500000</v>
      </c>
      <c r="I1357" s="545">
        <v>6154704</v>
      </c>
      <c r="J1357" s="545">
        <v>7976797</v>
      </c>
      <c r="K1357" s="552">
        <f t="shared" si="322"/>
        <v>-0.228424140666987</v>
      </c>
      <c r="L1357" s="381">
        <f t="shared" si="319"/>
        <v>0.946877538461538</v>
      </c>
      <c r="M1357" s="552">
        <f>I1357/G1357-1</f>
        <v>-0.0531224615384616</v>
      </c>
      <c r="N1357" s="530"/>
    </row>
    <row r="1358" ht="14.25" spans="1:14">
      <c r="A1358" s="540"/>
      <c r="B1358" s="541"/>
      <c r="C1358" s="345"/>
      <c r="D1358" s="345"/>
      <c r="E1358" s="345"/>
      <c r="F1358" s="544" t="s">
        <v>130</v>
      </c>
      <c r="G1358" s="301">
        <v>2200000</v>
      </c>
      <c r="H1358" s="301">
        <v>2200000</v>
      </c>
      <c r="I1358" s="301">
        <v>1971772</v>
      </c>
      <c r="J1358" s="301">
        <v>1409233</v>
      </c>
      <c r="K1358" s="552">
        <f t="shared" si="322"/>
        <v>0.399180972912215</v>
      </c>
      <c r="L1358" s="381">
        <f t="shared" si="319"/>
        <v>0.89626</v>
      </c>
      <c r="M1358" s="552">
        <f>I1358/G1358-1</f>
        <v>-0.10374</v>
      </c>
      <c r="N1358" s="530"/>
    </row>
    <row r="1359" ht="14.25" spans="1:14">
      <c r="A1359" s="540"/>
      <c r="B1359" s="541"/>
      <c r="C1359" s="345"/>
      <c r="D1359" s="345"/>
      <c r="E1359" s="345"/>
      <c r="F1359" s="546" t="s">
        <v>131</v>
      </c>
      <c r="G1359" s="545">
        <v>1600000</v>
      </c>
      <c r="H1359" s="545">
        <v>1600000</v>
      </c>
      <c r="I1359" s="545">
        <v>877280</v>
      </c>
      <c r="J1359" s="545">
        <v>923742</v>
      </c>
      <c r="K1359" s="552">
        <f t="shared" si="322"/>
        <v>-0.0502975939169162</v>
      </c>
      <c r="L1359" s="381">
        <f t="shared" si="319"/>
        <v>0.5483</v>
      </c>
      <c r="M1359" s="552">
        <f>I1359/G1359-1</f>
        <v>-0.4517</v>
      </c>
      <c r="N1359" s="530"/>
    </row>
    <row r="1360" ht="14.25" spans="1:14">
      <c r="A1360" s="540"/>
      <c r="B1360" s="541"/>
      <c r="C1360" s="345"/>
      <c r="D1360" s="345"/>
      <c r="E1360" s="345"/>
      <c r="F1360" s="546" t="s">
        <v>132</v>
      </c>
      <c r="G1360" s="301">
        <f>'[1]本级收支平衡表（表三）'!$D$64</f>
        <v>180000</v>
      </c>
      <c r="H1360" s="301">
        <v>180000</v>
      </c>
      <c r="I1360" s="301">
        <v>180000</v>
      </c>
      <c r="J1360" s="301">
        <v>303000</v>
      </c>
      <c r="K1360" s="552">
        <f t="shared" si="322"/>
        <v>-0.405940594059406</v>
      </c>
      <c r="L1360" s="381">
        <f t="shared" si="319"/>
        <v>1</v>
      </c>
      <c r="M1360" s="552">
        <f>I1360/G1360-1</f>
        <v>0</v>
      </c>
      <c r="N1360" s="530"/>
    </row>
    <row r="1361" ht="14.25" spans="1:14">
      <c r="A1361" s="540"/>
      <c r="B1361" s="541"/>
      <c r="C1361" s="345"/>
      <c r="D1361" s="345"/>
      <c r="E1361" s="345"/>
      <c r="F1361" s="544" t="s">
        <v>1487</v>
      </c>
      <c r="G1361" s="545"/>
      <c r="H1361" s="545"/>
      <c r="I1361" s="545">
        <v>112500</v>
      </c>
      <c r="J1361" s="545">
        <v>20000</v>
      </c>
      <c r="K1361" s="552">
        <f t="shared" si="322"/>
        <v>4.625</v>
      </c>
      <c r="L1361" s="381"/>
      <c r="M1361" s="552"/>
      <c r="N1361" s="530"/>
    </row>
    <row r="1362" ht="14.25" spans="1:14">
      <c r="A1362" s="540"/>
      <c r="B1362" s="541"/>
      <c r="C1362" s="345"/>
      <c r="D1362" s="345"/>
      <c r="E1362" s="345"/>
      <c r="F1362" s="544" t="s">
        <v>133</v>
      </c>
      <c r="G1362" s="301"/>
      <c r="H1362" s="301">
        <v>632866</v>
      </c>
      <c r="I1362" s="301">
        <v>3382644</v>
      </c>
      <c r="J1362" s="301">
        <v>3198192</v>
      </c>
      <c r="K1362" s="552">
        <f t="shared" si="322"/>
        <v>0.0576738357171802</v>
      </c>
      <c r="L1362" s="381"/>
      <c r="M1362" s="552"/>
      <c r="N1362" s="530"/>
    </row>
    <row r="1363" ht="14.25" spans="1:14">
      <c r="A1363" s="540"/>
      <c r="B1363" s="541"/>
      <c r="C1363" s="345"/>
      <c r="D1363" s="345"/>
      <c r="E1363" s="345"/>
      <c r="F1363" s="547" t="s">
        <v>135</v>
      </c>
      <c r="G1363" s="301"/>
      <c r="H1363" s="301"/>
      <c r="I1363" s="301">
        <v>-900000</v>
      </c>
      <c r="J1363" s="301"/>
      <c r="K1363" s="552"/>
      <c r="L1363" s="381"/>
      <c r="M1363" s="552"/>
      <c r="N1363" s="530"/>
    </row>
    <row r="1364" ht="14.25" spans="1:14">
      <c r="A1364" s="540"/>
      <c r="B1364" s="541"/>
      <c r="C1364" s="345"/>
      <c r="D1364" s="345"/>
      <c r="E1364" s="345"/>
      <c r="F1364" s="546" t="s">
        <v>136</v>
      </c>
      <c r="G1364" s="301"/>
      <c r="H1364" s="301"/>
      <c r="I1364" s="301">
        <v>1312000</v>
      </c>
      <c r="J1364" s="301">
        <v>480000</v>
      </c>
      <c r="K1364" s="552">
        <f>I1364/J1364-1</f>
        <v>1.73333333333333</v>
      </c>
      <c r="L1364" s="381"/>
      <c r="M1364" s="552"/>
      <c r="N1364" s="530"/>
    </row>
    <row r="1365" ht="14.25" spans="6:14">
      <c r="F1365" s="546"/>
      <c r="G1365" s="301"/>
      <c r="H1365" s="301"/>
      <c r="I1365" s="301"/>
      <c r="J1365" s="301"/>
      <c r="K1365" s="551"/>
      <c r="L1365" s="381"/>
      <c r="M1365" s="552"/>
      <c r="N1365" s="530"/>
    </row>
    <row r="1366" ht="14.25" spans="6:14">
      <c r="F1366" s="548"/>
      <c r="G1366" s="549"/>
      <c r="H1366" s="549"/>
      <c r="I1366" s="549"/>
      <c r="J1366" s="549"/>
      <c r="K1366" s="551"/>
      <c r="L1366" s="381"/>
      <c r="M1366" s="552"/>
      <c r="N1366" s="530"/>
    </row>
    <row r="1367" ht="14.25" spans="6:14">
      <c r="F1367" s="548" t="s">
        <v>137</v>
      </c>
      <c r="G1367" s="543">
        <f t="shared" ref="G1367:J1367" si="323">G1355+G1356</f>
        <v>31360000</v>
      </c>
      <c r="H1367" s="543">
        <f t="shared" si="323"/>
        <v>32003500</v>
      </c>
      <c r="I1367" s="543">
        <f t="shared" si="323"/>
        <v>32669534</v>
      </c>
      <c r="J1367" s="543">
        <f t="shared" si="323"/>
        <v>35495957</v>
      </c>
      <c r="K1367" s="551">
        <f>I1367/J1367-1</f>
        <v>-0.0796266177581858</v>
      </c>
      <c r="L1367" s="375">
        <f>I1367/G1367</f>
        <v>1.0417580994898</v>
      </c>
      <c r="M1367" s="551">
        <f>I1367/G1367-1</f>
        <v>0.0417580994897959</v>
      </c>
      <c r="N1367" s="530"/>
    </row>
  </sheetData>
  <autoFilter ref="A5:XFD1353">
    <extLst/>
  </autoFilter>
  <mergeCells count="1">
    <mergeCell ref="F2:N2"/>
  </mergeCells>
  <printOptions horizontalCentered="1"/>
  <pageMargins left="0.161111111111111" right="0.161111111111111" top="0.60625" bottom="0.60625" header="0.302777777777778" footer="0.302777777777778"/>
  <pageSetup paperSize="8" scale="140"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8"/>
  <sheetViews>
    <sheetView showGridLines="0" showZeros="0" view="pageBreakPreview" zoomScaleNormal="100" workbookViewId="0">
      <selection activeCell="A1" sqref="A1"/>
    </sheetView>
  </sheetViews>
  <sheetFormatPr defaultColWidth="12.125" defaultRowHeight="14.25"/>
  <cols>
    <col min="1" max="1" width="47.875" style="495" customWidth="1"/>
    <col min="2" max="4" width="14.75" style="495" customWidth="1"/>
    <col min="5" max="240" width="9.125" style="495" customWidth="1"/>
    <col min="241" max="241" width="8.125" style="495" customWidth="1"/>
    <col min="242" max="242" width="26.25" style="495" customWidth="1"/>
    <col min="243" max="244" width="12.125" style="495" customWidth="1"/>
    <col min="245" max="16381" width="12.125" style="277"/>
  </cols>
  <sheetData>
    <row r="1" s="277" customFormat="1" spans="1:16381">
      <c r="A1" s="281" t="s">
        <v>1488</v>
      </c>
      <c r="D1" s="482"/>
      <c r="IA1" s="312"/>
      <c r="IB1" s="312"/>
      <c r="XEZ1"/>
      <c r="XFA1"/>
    </row>
    <row r="2" s="495" customFormat="1" ht="34.5" customHeight="1" spans="1:4">
      <c r="A2" s="499" t="s">
        <v>1489</v>
      </c>
      <c r="B2" s="499"/>
      <c r="C2" s="499"/>
      <c r="D2" s="499"/>
    </row>
    <row r="3" s="495" customFormat="1" ht="21" customHeight="1" spans="1:4">
      <c r="A3" s="500" t="s">
        <v>60</v>
      </c>
      <c r="B3" s="500"/>
      <c r="C3" s="500"/>
      <c r="D3" s="500"/>
    </row>
    <row r="4" s="496" customFormat="1" ht="22.5" customHeight="1" spans="1:4">
      <c r="A4" s="501" t="s">
        <v>154</v>
      </c>
      <c r="B4" s="501" t="s">
        <v>1490</v>
      </c>
      <c r="C4" s="501" t="s">
        <v>156</v>
      </c>
      <c r="D4" s="501" t="s">
        <v>1491</v>
      </c>
    </row>
    <row r="5" s="497" customFormat="1" ht="24" customHeight="1" spans="1:4">
      <c r="A5" s="502" t="s">
        <v>128</v>
      </c>
      <c r="B5" s="503">
        <f>SUM(B6,B11,B22,B30,B37,B41,B44,B48,B51,B57,B59,B64)</f>
        <v>19735669</v>
      </c>
      <c r="C5" s="503">
        <f>SUM(C6,C11,C22,C30,C37,C41,C44,C48,C51,C57,C59,C64)</f>
        <v>19578634</v>
      </c>
      <c r="D5" s="504">
        <f>C5/B5</f>
        <v>0.992043087062313</v>
      </c>
    </row>
    <row r="6" s="497" customFormat="1" ht="24" customHeight="1" spans="1:4">
      <c r="A6" s="505" t="s">
        <v>1492</v>
      </c>
      <c r="B6" s="503">
        <v>1824167</v>
      </c>
      <c r="C6" s="503">
        <v>1254774</v>
      </c>
      <c r="D6" s="504">
        <f>C6/B6</f>
        <v>0.687861363570331</v>
      </c>
    </row>
    <row r="7" s="498" customFormat="1" ht="24" customHeight="1" spans="1:4">
      <c r="A7" s="506" t="s">
        <v>1493</v>
      </c>
      <c r="B7" s="507"/>
      <c r="C7" s="507">
        <v>1003973</v>
      </c>
      <c r="D7" s="504"/>
    </row>
    <row r="8" s="498" customFormat="1" ht="24" customHeight="1" spans="1:4">
      <c r="A8" s="506" t="s">
        <v>1494</v>
      </c>
      <c r="B8" s="507"/>
      <c r="C8" s="507">
        <v>146869</v>
      </c>
      <c r="D8" s="504"/>
    </row>
    <row r="9" s="498" customFormat="1" ht="24" customHeight="1" spans="1:4">
      <c r="A9" s="506" t="s">
        <v>1495</v>
      </c>
      <c r="B9" s="507"/>
      <c r="C9" s="507">
        <v>94588</v>
      </c>
      <c r="D9" s="504"/>
    </row>
    <row r="10" s="498" customFormat="1" ht="24" customHeight="1" spans="1:4">
      <c r="A10" s="506" t="s">
        <v>1496</v>
      </c>
      <c r="B10" s="507"/>
      <c r="C10" s="507">
        <v>9344</v>
      </c>
      <c r="D10" s="504"/>
    </row>
    <row r="11" s="498" customFormat="1" ht="24" customHeight="1" spans="1:4">
      <c r="A11" s="505" t="s">
        <v>1497</v>
      </c>
      <c r="B11" s="503">
        <v>2104485</v>
      </c>
      <c r="C11" s="503">
        <v>2258498</v>
      </c>
      <c r="D11" s="504">
        <f>C11/B11</f>
        <v>1.07318322534967</v>
      </c>
    </row>
    <row r="12" s="498" customFormat="1" ht="24" customHeight="1" spans="1:4">
      <c r="A12" s="506" t="s">
        <v>1498</v>
      </c>
      <c r="B12" s="507"/>
      <c r="C12" s="507">
        <v>259644</v>
      </c>
      <c r="D12" s="504"/>
    </row>
    <row r="13" s="498" customFormat="1" ht="24" customHeight="1" spans="1:4">
      <c r="A13" s="506" t="s">
        <v>1499</v>
      </c>
      <c r="B13" s="507"/>
      <c r="C13" s="507">
        <v>1429</v>
      </c>
      <c r="D13" s="504"/>
    </row>
    <row r="14" s="498" customFormat="1" ht="24" customHeight="1" spans="1:4">
      <c r="A14" s="506" t="s">
        <v>1500</v>
      </c>
      <c r="B14" s="507"/>
      <c r="C14" s="507">
        <v>7526</v>
      </c>
      <c r="D14" s="504"/>
    </row>
    <row r="15" s="498" customFormat="1" ht="24" customHeight="1" spans="1:4">
      <c r="A15" s="506" t="s">
        <v>1501</v>
      </c>
      <c r="B15" s="507"/>
      <c r="C15" s="507">
        <v>65055</v>
      </c>
      <c r="D15" s="504"/>
    </row>
    <row r="16" s="497" customFormat="1" ht="24" customHeight="1" spans="1:4">
      <c r="A16" s="506" t="s">
        <v>1502</v>
      </c>
      <c r="B16" s="507"/>
      <c r="C16" s="507">
        <v>1093601</v>
      </c>
      <c r="D16" s="504"/>
    </row>
    <row r="17" s="498" customFormat="1" ht="24" customHeight="1" spans="1:4">
      <c r="A17" s="506" t="s">
        <v>1503</v>
      </c>
      <c r="B17" s="507"/>
      <c r="C17" s="507">
        <v>921</v>
      </c>
      <c r="D17" s="504"/>
    </row>
    <row r="18" s="498" customFormat="1" ht="24" customHeight="1" spans="1:4">
      <c r="A18" s="506" t="s">
        <v>1504</v>
      </c>
      <c r="B18" s="507"/>
      <c r="C18" s="507">
        <v>607</v>
      </c>
      <c r="D18" s="504"/>
    </row>
    <row r="19" s="498" customFormat="1" ht="24" customHeight="1" spans="1:4">
      <c r="A19" s="506" t="s">
        <v>1505</v>
      </c>
      <c r="B19" s="507"/>
      <c r="C19" s="507">
        <v>9926</v>
      </c>
      <c r="D19" s="504"/>
    </row>
    <row r="20" s="498" customFormat="1" ht="24" customHeight="1" spans="1:4">
      <c r="A20" s="506" t="s">
        <v>1506</v>
      </c>
      <c r="B20" s="507"/>
      <c r="C20" s="507">
        <v>371984</v>
      </c>
      <c r="D20" s="504"/>
    </row>
    <row r="21" s="498" customFormat="1" ht="24" customHeight="1" spans="1:4">
      <c r="A21" s="506" t="s">
        <v>1507</v>
      </c>
      <c r="B21" s="507"/>
      <c r="C21" s="507">
        <v>447805</v>
      </c>
      <c r="D21" s="504"/>
    </row>
    <row r="22" s="498" customFormat="1" ht="24" customHeight="1" spans="1:4">
      <c r="A22" s="505" t="s">
        <v>1508</v>
      </c>
      <c r="B22" s="503">
        <v>339691</v>
      </c>
      <c r="C22" s="503">
        <v>133564</v>
      </c>
      <c r="D22" s="504">
        <f>C22/B22</f>
        <v>0.393192636837597</v>
      </c>
    </row>
    <row r="23" s="498" customFormat="1" ht="24" customHeight="1" spans="1:4">
      <c r="A23" s="506" t="s">
        <v>1509</v>
      </c>
      <c r="B23" s="507"/>
      <c r="C23" s="507">
        <v>7236</v>
      </c>
      <c r="D23" s="504"/>
    </row>
    <row r="24" s="498" customFormat="1" ht="24" customHeight="1" spans="1:4">
      <c r="A24" s="506" t="s">
        <v>1510</v>
      </c>
      <c r="B24" s="507"/>
      <c r="C24" s="507">
        <v>14898</v>
      </c>
      <c r="D24" s="504"/>
    </row>
    <row r="25" s="498" customFormat="1" ht="24" customHeight="1" spans="1:4">
      <c r="A25" s="506" t="s">
        <v>1511</v>
      </c>
      <c r="B25" s="507"/>
      <c r="C25" s="507">
        <v>479</v>
      </c>
      <c r="D25" s="504"/>
    </row>
    <row r="26" s="498" customFormat="1" ht="24" customHeight="1" spans="1:4">
      <c r="A26" s="506" t="s">
        <v>1512</v>
      </c>
      <c r="B26" s="507"/>
      <c r="C26" s="507">
        <v>0</v>
      </c>
      <c r="D26" s="504"/>
    </row>
    <row r="27" s="498" customFormat="1" ht="24" customHeight="1" spans="1:4">
      <c r="A27" s="506" t="s">
        <v>1513</v>
      </c>
      <c r="B27" s="507"/>
      <c r="C27" s="507">
        <v>40437</v>
      </c>
      <c r="D27" s="504"/>
    </row>
    <row r="28" s="498" customFormat="1" ht="24" customHeight="1" spans="1:4">
      <c r="A28" s="506" t="s">
        <v>1514</v>
      </c>
      <c r="B28" s="507"/>
      <c r="C28" s="507">
        <v>11150</v>
      </c>
      <c r="D28" s="504"/>
    </row>
    <row r="29" s="498" customFormat="1" ht="24" customHeight="1" spans="1:4">
      <c r="A29" s="506" t="s">
        <v>1515</v>
      </c>
      <c r="B29" s="507"/>
      <c r="C29" s="507">
        <v>59364</v>
      </c>
      <c r="D29" s="504"/>
    </row>
    <row r="30" s="497" customFormat="1" ht="24" customHeight="1" spans="1:244">
      <c r="A30" s="505" t="s">
        <v>1516</v>
      </c>
      <c r="B30" s="503">
        <v>683879</v>
      </c>
      <c r="C30" s="503">
        <v>990594</v>
      </c>
      <c r="D30" s="504">
        <f>C30/B30</f>
        <v>1.44849308137843</v>
      </c>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6"/>
      <c r="DV30" s="496"/>
      <c r="DW30" s="496"/>
      <c r="DX30" s="496"/>
      <c r="DY30" s="496"/>
      <c r="DZ30" s="496"/>
      <c r="EA30" s="496"/>
      <c r="EB30" s="496"/>
      <c r="EC30" s="496"/>
      <c r="ED30" s="496"/>
      <c r="EE30" s="496"/>
      <c r="EF30" s="496"/>
      <c r="EG30" s="496"/>
      <c r="EH30" s="496"/>
      <c r="EI30" s="496"/>
      <c r="EJ30" s="496"/>
      <c r="EK30" s="496"/>
      <c r="EL30" s="496"/>
      <c r="EM30" s="496"/>
      <c r="EN30" s="496"/>
      <c r="EO30" s="496"/>
      <c r="EP30" s="496"/>
      <c r="EQ30" s="496"/>
      <c r="ER30" s="496"/>
      <c r="ES30" s="496"/>
      <c r="ET30" s="496"/>
      <c r="EU30" s="496"/>
      <c r="EV30" s="496"/>
      <c r="EW30" s="496"/>
      <c r="EX30" s="496"/>
      <c r="EY30" s="496"/>
      <c r="EZ30" s="496"/>
      <c r="FA30" s="496"/>
      <c r="FB30" s="496"/>
      <c r="FC30" s="496"/>
      <c r="FD30" s="496"/>
      <c r="FE30" s="496"/>
      <c r="FF30" s="496"/>
      <c r="FG30" s="496"/>
      <c r="FH30" s="496"/>
      <c r="FI30" s="496"/>
      <c r="FJ30" s="496"/>
      <c r="FK30" s="496"/>
      <c r="FL30" s="496"/>
      <c r="FM30" s="496"/>
      <c r="FN30" s="496"/>
      <c r="FO30" s="496"/>
      <c r="FP30" s="496"/>
      <c r="FQ30" s="496"/>
      <c r="FR30" s="496"/>
      <c r="FS30" s="496"/>
      <c r="FT30" s="496"/>
      <c r="FU30" s="496"/>
      <c r="FV30" s="496"/>
      <c r="FW30" s="496"/>
      <c r="FX30" s="496"/>
      <c r="FY30" s="496"/>
      <c r="FZ30" s="496"/>
      <c r="GA30" s="496"/>
      <c r="GB30" s="496"/>
      <c r="GC30" s="496"/>
      <c r="GD30" s="496"/>
      <c r="GE30" s="496"/>
      <c r="GF30" s="496"/>
      <c r="GG30" s="496"/>
      <c r="GH30" s="496"/>
      <c r="GI30" s="496"/>
      <c r="GJ30" s="496"/>
      <c r="GK30" s="496"/>
      <c r="GL30" s="496"/>
      <c r="GM30" s="496"/>
      <c r="GN30" s="496"/>
      <c r="GO30" s="496"/>
      <c r="GP30" s="496"/>
      <c r="GQ30" s="496"/>
      <c r="GR30" s="496"/>
      <c r="GS30" s="496"/>
      <c r="GT30" s="496"/>
      <c r="GU30" s="496"/>
      <c r="GV30" s="496"/>
      <c r="GW30" s="496"/>
      <c r="GX30" s="496"/>
      <c r="GY30" s="496"/>
      <c r="GZ30" s="496"/>
      <c r="HA30" s="496"/>
      <c r="HB30" s="496"/>
      <c r="HC30" s="496"/>
      <c r="HD30" s="496"/>
      <c r="HE30" s="496"/>
      <c r="HF30" s="496"/>
      <c r="HG30" s="496"/>
      <c r="HH30" s="496"/>
      <c r="HI30" s="496"/>
      <c r="HJ30" s="496"/>
      <c r="HK30" s="496"/>
      <c r="HL30" s="496"/>
      <c r="HM30" s="496"/>
      <c r="HN30" s="496"/>
      <c r="HO30" s="496"/>
      <c r="HP30" s="496"/>
      <c r="HQ30" s="496"/>
      <c r="HR30" s="496"/>
      <c r="HS30" s="496"/>
      <c r="HT30" s="496"/>
      <c r="HU30" s="496"/>
      <c r="HV30" s="496"/>
      <c r="HW30" s="496"/>
      <c r="HX30" s="496"/>
      <c r="HY30" s="496"/>
      <c r="HZ30" s="496"/>
      <c r="IA30" s="496"/>
      <c r="IB30" s="496"/>
      <c r="IC30" s="496"/>
      <c r="ID30" s="496"/>
      <c r="IE30" s="496"/>
      <c r="IF30" s="496"/>
      <c r="IG30" s="496"/>
      <c r="IH30" s="496"/>
      <c r="II30" s="496"/>
      <c r="IJ30" s="496"/>
    </row>
    <row r="31" s="498" customFormat="1" ht="24" customHeight="1" spans="1:4">
      <c r="A31" s="506" t="s">
        <v>1509</v>
      </c>
      <c r="B31" s="507"/>
      <c r="C31" s="507">
        <v>48427</v>
      </c>
      <c r="D31" s="504"/>
    </row>
    <row r="32" s="498" customFormat="1" ht="24" customHeight="1" spans="1:4">
      <c r="A32" s="506" t="s">
        <v>1510</v>
      </c>
      <c r="B32" s="507"/>
      <c r="C32" s="507">
        <v>105537</v>
      </c>
      <c r="D32" s="504"/>
    </row>
    <row r="33" s="498" customFormat="1" ht="24" customHeight="1" spans="1:4">
      <c r="A33" s="506" t="s">
        <v>1511</v>
      </c>
      <c r="B33" s="507"/>
      <c r="C33" s="507">
        <v>0</v>
      </c>
      <c r="D33" s="504"/>
    </row>
    <row r="34" s="498" customFormat="1" ht="24" customHeight="1" spans="1:4">
      <c r="A34" s="506" t="s">
        <v>1513</v>
      </c>
      <c r="B34" s="507"/>
      <c r="C34" s="507">
        <v>25491</v>
      </c>
      <c r="D34" s="504"/>
    </row>
    <row r="35" s="498" customFormat="1" ht="24" customHeight="1" spans="1:4">
      <c r="A35" s="506" t="s">
        <v>1514</v>
      </c>
      <c r="B35" s="507"/>
      <c r="C35" s="507">
        <v>673</v>
      </c>
      <c r="D35" s="504"/>
    </row>
    <row r="36" s="498" customFormat="1" ht="24" customHeight="1" spans="1:4">
      <c r="A36" s="506" t="s">
        <v>1515</v>
      </c>
      <c r="B36" s="507"/>
      <c r="C36" s="507">
        <v>810466</v>
      </c>
      <c r="D36" s="504"/>
    </row>
    <row r="37" s="497" customFormat="1" ht="24" customHeight="1" spans="1:244">
      <c r="A37" s="505" t="s">
        <v>1517</v>
      </c>
      <c r="B37" s="503">
        <v>3798504</v>
      </c>
      <c r="C37" s="503">
        <v>3555251</v>
      </c>
      <c r="D37" s="504">
        <f>C37/B37</f>
        <v>0.935960841425993</v>
      </c>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c r="CN37" s="496"/>
      <c r="CO37" s="496"/>
      <c r="CP37" s="496"/>
      <c r="CQ37" s="496"/>
      <c r="CR37" s="496"/>
      <c r="CS37" s="496"/>
      <c r="CT37" s="496"/>
      <c r="CU37" s="496"/>
      <c r="CV37" s="496"/>
      <c r="CW37" s="496"/>
      <c r="CX37" s="496"/>
      <c r="CY37" s="496"/>
      <c r="CZ37" s="496"/>
      <c r="DA37" s="496"/>
      <c r="DB37" s="496"/>
      <c r="DC37" s="496"/>
      <c r="DD37" s="496"/>
      <c r="DE37" s="496"/>
      <c r="DF37" s="496"/>
      <c r="DG37" s="496"/>
      <c r="DH37" s="496"/>
      <c r="DI37" s="496"/>
      <c r="DJ37" s="496"/>
      <c r="DK37" s="496"/>
      <c r="DL37" s="496"/>
      <c r="DM37" s="496"/>
      <c r="DN37" s="496"/>
      <c r="DO37" s="496"/>
      <c r="DP37" s="496"/>
      <c r="DQ37" s="496"/>
      <c r="DR37" s="496"/>
      <c r="DS37" s="496"/>
      <c r="DT37" s="496"/>
      <c r="DU37" s="496"/>
      <c r="DV37" s="496"/>
      <c r="DW37" s="496"/>
      <c r="DX37" s="496"/>
      <c r="DY37" s="496"/>
      <c r="DZ37" s="496"/>
      <c r="EA37" s="496"/>
      <c r="EB37" s="496"/>
      <c r="EC37" s="496"/>
      <c r="ED37" s="496"/>
      <c r="EE37" s="496"/>
      <c r="EF37" s="496"/>
      <c r="EG37" s="496"/>
      <c r="EH37" s="496"/>
      <c r="EI37" s="496"/>
      <c r="EJ37" s="496"/>
      <c r="EK37" s="496"/>
      <c r="EL37" s="496"/>
      <c r="EM37" s="496"/>
      <c r="EN37" s="496"/>
      <c r="EO37" s="496"/>
      <c r="EP37" s="496"/>
      <c r="EQ37" s="496"/>
      <c r="ER37" s="496"/>
      <c r="ES37" s="496"/>
      <c r="ET37" s="496"/>
      <c r="EU37" s="496"/>
      <c r="EV37" s="496"/>
      <c r="EW37" s="496"/>
      <c r="EX37" s="496"/>
      <c r="EY37" s="496"/>
      <c r="EZ37" s="496"/>
      <c r="FA37" s="496"/>
      <c r="FB37" s="496"/>
      <c r="FC37" s="496"/>
      <c r="FD37" s="496"/>
      <c r="FE37" s="496"/>
      <c r="FF37" s="496"/>
      <c r="FG37" s="496"/>
      <c r="FH37" s="496"/>
      <c r="FI37" s="496"/>
      <c r="FJ37" s="496"/>
      <c r="FK37" s="496"/>
      <c r="FL37" s="496"/>
      <c r="FM37" s="496"/>
      <c r="FN37" s="496"/>
      <c r="FO37" s="496"/>
      <c r="FP37" s="496"/>
      <c r="FQ37" s="496"/>
      <c r="FR37" s="496"/>
      <c r="FS37" s="496"/>
      <c r="FT37" s="496"/>
      <c r="FU37" s="496"/>
      <c r="FV37" s="496"/>
      <c r="FW37" s="496"/>
      <c r="FX37" s="496"/>
      <c r="FY37" s="496"/>
      <c r="FZ37" s="496"/>
      <c r="GA37" s="496"/>
      <c r="GB37" s="496"/>
      <c r="GC37" s="496"/>
      <c r="GD37" s="496"/>
      <c r="GE37" s="496"/>
      <c r="GF37" s="496"/>
      <c r="GG37" s="496"/>
      <c r="GH37" s="496"/>
      <c r="GI37" s="496"/>
      <c r="GJ37" s="496"/>
      <c r="GK37" s="496"/>
      <c r="GL37" s="496"/>
      <c r="GM37" s="496"/>
      <c r="GN37" s="496"/>
      <c r="GO37" s="496"/>
      <c r="GP37" s="496"/>
      <c r="GQ37" s="496"/>
      <c r="GR37" s="496"/>
      <c r="GS37" s="496"/>
      <c r="GT37" s="496"/>
      <c r="GU37" s="496"/>
      <c r="GV37" s="496"/>
      <c r="GW37" s="496"/>
      <c r="GX37" s="496"/>
      <c r="GY37" s="496"/>
      <c r="GZ37" s="496"/>
      <c r="HA37" s="496"/>
      <c r="HB37" s="496"/>
      <c r="HC37" s="496"/>
      <c r="HD37" s="496"/>
      <c r="HE37" s="496"/>
      <c r="HF37" s="496"/>
      <c r="HG37" s="496"/>
      <c r="HH37" s="496"/>
      <c r="HI37" s="496"/>
      <c r="HJ37" s="496"/>
      <c r="HK37" s="496"/>
      <c r="HL37" s="496"/>
      <c r="HM37" s="496"/>
      <c r="HN37" s="496"/>
      <c r="HO37" s="496"/>
      <c r="HP37" s="496"/>
      <c r="HQ37" s="496"/>
      <c r="HR37" s="496"/>
      <c r="HS37" s="496"/>
      <c r="HT37" s="496"/>
      <c r="HU37" s="496"/>
      <c r="HV37" s="496"/>
      <c r="HW37" s="496"/>
      <c r="HX37" s="496"/>
      <c r="HY37" s="496"/>
      <c r="HZ37" s="496"/>
      <c r="IA37" s="496"/>
      <c r="IB37" s="496"/>
      <c r="IC37" s="496"/>
      <c r="ID37" s="496"/>
      <c r="IE37" s="496"/>
      <c r="IF37" s="496"/>
      <c r="IG37" s="496"/>
      <c r="IH37" s="496"/>
      <c r="II37" s="496"/>
      <c r="IJ37" s="496"/>
    </row>
    <row r="38" s="498" customFormat="1" ht="24" customHeight="1" spans="1:4">
      <c r="A38" s="506" t="s">
        <v>1518</v>
      </c>
      <c r="B38" s="507"/>
      <c r="C38" s="507">
        <v>1723915</v>
      </c>
      <c r="D38" s="504"/>
    </row>
    <row r="39" s="498" customFormat="1" ht="24" customHeight="1" spans="1:4">
      <c r="A39" s="506" t="s">
        <v>1519</v>
      </c>
      <c r="B39" s="507"/>
      <c r="C39" s="507">
        <v>1829527</v>
      </c>
      <c r="D39" s="504"/>
    </row>
    <row r="40" s="498" customFormat="1" ht="24" customHeight="1" spans="1:4">
      <c r="A40" s="506" t="s">
        <v>1520</v>
      </c>
      <c r="B40" s="507"/>
      <c r="C40" s="507">
        <v>1809</v>
      </c>
      <c r="D40" s="504"/>
    </row>
    <row r="41" s="497" customFormat="1" ht="24" customHeight="1" spans="1:244">
      <c r="A41" s="505" t="s">
        <v>1521</v>
      </c>
      <c r="B41" s="503">
        <v>3433564</v>
      </c>
      <c r="C41" s="503">
        <v>2792088</v>
      </c>
      <c r="D41" s="504">
        <f>C41/B41</f>
        <v>0.81317488184289</v>
      </c>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c r="BV41" s="496"/>
      <c r="BW41" s="496"/>
      <c r="BX41" s="496"/>
      <c r="BY41" s="496"/>
      <c r="BZ41" s="496"/>
      <c r="CA41" s="496"/>
      <c r="CB41" s="496"/>
      <c r="CC41" s="496"/>
      <c r="CD41" s="496"/>
      <c r="CE41" s="496"/>
      <c r="CF41" s="496"/>
      <c r="CG41" s="496"/>
      <c r="CH41" s="496"/>
      <c r="CI41" s="496"/>
      <c r="CJ41" s="496"/>
      <c r="CK41" s="496"/>
      <c r="CL41" s="496"/>
      <c r="CM41" s="496"/>
      <c r="CN41" s="496"/>
      <c r="CO41" s="496"/>
      <c r="CP41" s="496"/>
      <c r="CQ41" s="496"/>
      <c r="CR41" s="496"/>
      <c r="CS41" s="496"/>
      <c r="CT41" s="496"/>
      <c r="CU41" s="496"/>
      <c r="CV41" s="496"/>
      <c r="CW41" s="496"/>
      <c r="CX41" s="496"/>
      <c r="CY41" s="496"/>
      <c r="CZ41" s="496"/>
      <c r="DA41" s="496"/>
      <c r="DB41" s="496"/>
      <c r="DC41" s="496"/>
      <c r="DD41" s="496"/>
      <c r="DE41" s="496"/>
      <c r="DF41" s="496"/>
      <c r="DG41" s="496"/>
      <c r="DH41" s="496"/>
      <c r="DI41" s="496"/>
      <c r="DJ41" s="496"/>
      <c r="DK41" s="496"/>
      <c r="DL41" s="496"/>
      <c r="DM41" s="496"/>
      <c r="DN41" s="496"/>
      <c r="DO41" s="496"/>
      <c r="DP41" s="496"/>
      <c r="DQ41" s="496"/>
      <c r="DR41" s="496"/>
      <c r="DS41" s="496"/>
      <c r="DT41" s="496"/>
      <c r="DU41" s="496"/>
      <c r="DV41" s="496"/>
      <c r="DW41" s="496"/>
      <c r="DX41" s="496"/>
      <c r="DY41" s="496"/>
      <c r="DZ41" s="496"/>
      <c r="EA41" s="496"/>
      <c r="EB41" s="496"/>
      <c r="EC41" s="496"/>
      <c r="ED41" s="496"/>
      <c r="EE41" s="496"/>
      <c r="EF41" s="496"/>
      <c r="EG41" s="496"/>
      <c r="EH41" s="496"/>
      <c r="EI41" s="496"/>
      <c r="EJ41" s="496"/>
      <c r="EK41" s="496"/>
      <c r="EL41" s="496"/>
      <c r="EM41" s="496"/>
      <c r="EN41" s="496"/>
      <c r="EO41" s="496"/>
      <c r="EP41" s="496"/>
      <c r="EQ41" s="496"/>
      <c r="ER41" s="496"/>
      <c r="ES41" s="496"/>
      <c r="ET41" s="496"/>
      <c r="EU41" s="496"/>
      <c r="EV41" s="496"/>
      <c r="EW41" s="496"/>
      <c r="EX41" s="496"/>
      <c r="EY41" s="496"/>
      <c r="EZ41" s="496"/>
      <c r="FA41" s="496"/>
      <c r="FB41" s="496"/>
      <c r="FC41" s="496"/>
      <c r="FD41" s="496"/>
      <c r="FE41" s="496"/>
      <c r="FF41" s="496"/>
      <c r="FG41" s="496"/>
      <c r="FH41" s="496"/>
      <c r="FI41" s="496"/>
      <c r="FJ41" s="496"/>
      <c r="FK41" s="496"/>
      <c r="FL41" s="496"/>
      <c r="FM41" s="496"/>
      <c r="FN41" s="496"/>
      <c r="FO41" s="496"/>
      <c r="FP41" s="496"/>
      <c r="FQ41" s="496"/>
      <c r="FR41" s="496"/>
      <c r="FS41" s="496"/>
      <c r="FT41" s="496"/>
      <c r="FU41" s="496"/>
      <c r="FV41" s="496"/>
      <c r="FW41" s="496"/>
      <c r="FX41" s="496"/>
      <c r="FY41" s="496"/>
      <c r="FZ41" s="496"/>
      <c r="GA41" s="496"/>
      <c r="GB41" s="496"/>
      <c r="GC41" s="496"/>
      <c r="GD41" s="496"/>
      <c r="GE41" s="496"/>
      <c r="GF41" s="496"/>
      <c r="GG41" s="496"/>
      <c r="GH41" s="496"/>
      <c r="GI41" s="496"/>
      <c r="GJ41" s="496"/>
      <c r="GK41" s="496"/>
      <c r="GL41" s="496"/>
      <c r="GM41" s="496"/>
      <c r="GN41" s="496"/>
      <c r="GO41" s="496"/>
      <c r="GP41" s="496"/>
      <c r="GQ41" s="496"/>
      <c r="GR41" s="496"/>
      <c r="GS41" s="496"/>
      <c r="GT41" s="496"/>
      <c r="GU41" s="496"/>
      <c r="GV41" s="496"/>
      <c r="GW41" s="496"/>
      <c r="GX41" s="496"/>
      <c r="GY41" s="496"/>
      <c r="GZ41" s="496"/>
      <c r="HA41" s="496"/>
      <c r="HB41" s="496"/>
      <c r="HC41" s="496"/>
      <c r="HD41" s="496"/>
      <c r="HE41" s="496"/>
      <c r="HF41" s="496"/>
      <c r="HG41" s="496"/>
      <c r="HH41" s="496"/>
      <c r="HI41" s="496"/>
      <c r="HJ41" s="496"/>
      <c r="HK41" s="496"/>
      <c r="HL41" s="496"/>
      <c r="HM41" s="496"/>
      <c r="HN41" s="496"/>
      <c r="HO41" s="496"/>
      <c r="HP41" s="496"/>
      <c r="HQ41" s="496"/>
      <c r="HR41" s="496"/>
      <c r="HS41" s="496"/>
      <c r="HT41" s="496"/>
      <c r="HU41" s="496"/>
      <c r="HV41" s="496"/>
      <c r="HW41" s="496"/>
      <c r="HX41" s="496"/>
      <c r="HY41" s="496"/>
      <c r="HZ41" s="496"/>
      <c r="IA41" s="496"/>
      <c r="IB41" s="496"/>
      <c r="IC41" s="496"/>
      <c r="ID41" s="496"/>
      <c r="IE41" s="496"/>
      <c r="IF41" s="496"/>
      <c r="IG41" s="496"/>
      <c r="IH41" s="496"/>
      <c r="II41" s="496"/>
      <c r="IJ41" s="496"/>
    </row>
    <row r="42" s="498" customFormat="1" ht="24" customHeight="1" spans="1:4">
      <c r="A42" s="506" t="s">
        <v>1522</v>
      </c>
      <c r="B42" s="507"/>
      <c r="C42" s="507">
        <v>398030</v>
      </c>
      <c r="D42" s="504"/>
    </row>
    <row r="43" s="498" customFormat="1" ht="24" customHeight="1" spans="1:4">
      <c r="A43" s="506" t="s">
        <v>1523</v>
      </c>
      <c r="B43" s="507"/>
      <c r="C43" s="507">
        <v>2394058</v>
      </c>
      <c r="D43" s="504"/>
    </row>
    <row r="44" s="497" customFormat="1" ht="24" customHeight="1" spans="1:4">
      <c r="A44" s="505" t="s">
        <v>1524</v>
      </c>
      <c r="B44" s="503">
        <v>4864402</v>
      </c>
      <c r="C44" s="503">
        <v>4563808</v>
      </c>
      <c r="D44" s="504">
        <f>C44/B44</f>
        <v>0.938205353916062</v>
      </c>
    </row>
    <row r="45" s="498" customFormat="1" ht="24" customHeight="1" spans="1:4">
      <c r="A45" s="506" t="s">
        <v>1525</v>
      </c>
      <c r="B45" s="507"/>
      <c r="C45" s="507">
        <v>1514992</v>
      </c>
      <c r="D45" s="504"/>
    </row>
    <row r="46" s="498" customFormat="1" ht="24" customHeight="1" spans="1:4">
      <c r="A46" s="506" t="s">
        <v>1526</v>
      </c>
      <c r="B46" s="507"/>
      <c r="C46" s="507">
        <v>1565</v>
      </c>
      <c r="D46" s="504"/>
    </row>
    <row r="47" s="498" customFormat="1" ht="24" customHeight="1" spans="1:4">
      <c r="A47" s="506" t="s">
        <v>1527</v>
      </c>
      <c r="B47" s="507"/>
      <c r="C47" s="507">
        <v>3047251</v>
      </c>
      <c r="D47" s="504"/>
    </row>
    <row r="48" s="497" customFormat="1" ht="24" customHeight="1" spans="1:244">
      <c r="A48" s="505" t="s">
        <v>1528</v>
      </c>
      <c r="B48" s="503">
        <v>607300</v>
      </c>
      <c r="C48" s="503">
        <v>1980634</v>
      </c>
      <c r="D48" s="504">
        <f>C48/B48</f>
        <v>3.26137658488391</v>
      </c>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c r="BU48" s="496"/>
      <c r="BV48" s="496"/>
      <c r="BW48" s="496"/>
      <c r="BX48" s="496"/>
      <c r="BY48" s="496"/>
      <c r="BZ48" s="496"/>
      <c r="CA48" s="496"/>
      <c r="CB48" s="496"/>
      <c r="CC48" s="496"/>
      <c r="CD48" s="496"/>
      <c r="CE48" s="496"/>
      <c r="CF48" s="496"/>
      <c r="CG48" s="496"/>
      <c r="CH48" s="496"/>
      <c r="CI48" s="496"/>
      <c r="CJ48" s="496"/>
      <c r="CK48" s="496"/>
      <c r="CL48" s="496"/>
      <c r="CM48" s="496"/>
      <c r="CN48" s="496"/>
      <c r="CO48" s="496"/>
      <c r="CP48" s="496"/>
      <c r="CQ48" s="496"/>
      <c r="CR48" s="496"/>
      <c r="CS48" s="496"/>
      <c r="CT48" s="496"/>
      <c r="CU48" s="496"/>
      <c r="CV48" s="496"/>
      <c r="CW48" s="496"/>
      <c r="CX48" s="496"/>
      <c r="CY48" s="496"/>
      <c r="CZ48" s="496"/>
      <c r="DA48" s="496"/>
      <c r="DB48" s="496"/>
      <c r="DC48" s="496"/>
      <c r="DD48" s="496"/>
      <c r="DE48" s="496"/>
      <c r="DF48" s="496"/>
      <c r="DG48" s="496"/>
      <c r="DH48" s="496"/>
      <c r="DI48" s="496"/>
      <c r="DJ48" s="496"/>
      <c r="DK48" s="496"/>
      <c r="DL48" s="496"/>
      <c r="DM48" s="496"/>
      <c r="DN48" s="496"/>
      <c r="DO48" s="496"/>
      <c r="DP48" s="496"/>
      <c r="DQ48" s="496"/>
      <c r="DR48" s="496"/>
      <c r="DS48" s="496"/>
      <c r="DT48" s="496"/>
      <c r="DU48" s="496"/>
      <c r="DV48" s="496"/>
      <c r="DW48" s="496"/>
      <c r="DX48" s="496"/>
      <c r="DY48" s="496"/>
      <c r="DZ48" s="496"/>
      <c r="EA48" s="496"/>
      <c r="EB48" s="496"/>
      <c r="EC48" s="496"/>
      <c r="ED48" s="496"/>
      <c r="EE48" s="496"/>
      <c r="EF48" s="496"/>
      <c r="EG48" s="496"/>
      <c r="EH48" s="496"/>
      <c r="EI48" s="496"/>
      <c r="EJ48" s="496"/>
      <c r="EK48" s="496"/>
      <c r="EL48" s="496"/>
      <c r="EM48" s="496"/>
      <c r="EN48" s="496"/>
      <c r="EO48" s="496"/>
      <c r="EP48" s="496"/>
      <c r="EQ48" s="496"/>
      <c r="ER48" s="496"/>
      <c r="ES48" s="496"/>
      <c r="ET48" s="496"/>
      <c r="EU48" s="496"/>
      <c r="EV48" s="496"/>
      <c r="EW48" s="496"/>
      <c r="EX48" s="496"/>
      <c r="EY48" s="496"/>
      <c r="EZ48" s="496"/>
      <c r="FA48" s="496"/>
      <c r="FB48" s="496"/>
      <c r="FC48" s="496"/>
      <c r="FD48" s="496"/>
      <c r="FE48" s="496"/>
      <c r="FF48" s="496"/>
      <c r="FG48" s="496"/>
      <c r="FH48" s="496"/>
      <c r="FI48" s="496"/>
      <c r="FJ48" s="496"/>
      <c r="FK48" s="496"/>
      <c r="FL48" s="496"/>
      <c r="FM48" s="496"/>
      <c r="FN48" s="496"/>
      <c r="FO48" s="496"/>
      <c r="FP48" s="496"/>
      <c r="FQ48" s="496"/>
      <c r="FR48" s="496"/>
      <c r="FS48" s="496"/>
      <c r="FT48" s="496"/>
      <c r="FU48" s="496"/>
      <c r="FV48" s="496"/>
      <c r="FW48" s="496"/>
      <c r="FX48" s="496"/>
      <c r="FY48" s="496"/>
      <c r="FZ48" s="496"/>
      <c r="GA48" s="496"/>
      <c r="GB48" s="496"/>
      <c r="GC48" s="496"/>
      <c r="GD48" s="496"/>
      <c r="GE48" s="496"/>
      <c r="GF48" s="496"/>
      <c r="GG48" s="496"/>
      <c r="GH48" s="496"/>
      <c r="GI48" s="496"/>
      <c r="GJ48" s="496"/>
      <c r="GK48" s="496"/>
      <c r="GL48" s="496"/>
      <c r="GM48" s="496"/>
      <c r="GN48" s="496"/>
      <c r="GO48" s="496"/>
      <c r="GP48" s="496"/>
      <c r="GQ48" s="496"/>
      <c r="GR48" s="496"/>
      <c r="GS48" s="496"/>
      <c r="GT48" s="496"/>
      <c r="GU48" s="496"/>
      <c r="GV48" s="496"/>
      <c r="GW48" s="496"/>
      <c r="GX48" s="496"/>
      <c r="GY48" s="496"/>
      <c r="GZ48" s="496"/>
      <c r="HA48" s="496"/>
      <c r="HB48" s="496"/>
      <c r="HC48" s="496"/>
      <c r="HD48" s="496"/>
      <c r="HE48" s="496"/>
      <c r="HF48" s="496"/>
      <c r="HG48" s="496"/>
      <c r="HH48" s="496"/>
      <c r="HI48" s="496"/>
      <c r="HJ48" s="496"/>
      <c r="HK48" s="496"/>
      <c r="HL48" s="496"/>
      <c r="HM48" s="496"/>
      <c r="HN48" s="496"/>
      <c r="HO48" s="496"/>
      <c r="HP48" s="496"/>
      <c r="HQ48" s="496"/>
      <c r="HR48" s="496"/>
      <c r="HS48" s="496"/>
      <c r="HT48" s="496"/>
      <c r="HU48" s="496"/>
      <c r="HV48" s="496"/>
      <c r="HW48" s="496"/>
      <c r="HX48" s="496"/>
      <c r="HY48" s="496"/>
      <c r="HZ48" s="496"/>
      <c r="IA48" s="496"/>
      <c r="IB48" s="496"/>
      <c r="IC48" s="496"/>
      <c r="ID48" s="496"/>
      <c r="IE48" s="496"/>
      <c r="IF48" s="496"/>
      <c r="IG48" s="496"/>
      <c r="IH48" s="496"/>
      <c r="II48" s="496"/>
      <c r="IJ48" s="496"/>
    </row>
    <row r="49" s="498" customFormat="1" ht="24" customHeight="1" spans="1:4">
      <c r="A49" s="506" t="s">
        <v>1529</v>
      </c>
      <c r="B49" s="507"/>
      <c r="C49" s="507">
        <v>652573</v>
      </c>
      <c r="D49" s="504"/>
    </row>
    <row r="50" s="498" customFormat="1" ht="24" customHeight="1" spans="1:4">
      <c r="A50" s="506" t="s">
        <v>1530</v>
      </c>
      <c r="B50" s="507"/>
      <c r="C50" s="507">
        <v>1328061</v>
      </c>
      <c r="D50" s="504"/>
    </row>
    <row r="51" s="497" customFormat="1" ht="24" customHeight="1" spans="1:244">
      <c r="A51" s="505" t="s">
        <v>1531</v>
      </c>
      <c r="B51" s="503">
        <v>1520271</v>
      </c>
      <c r="C51" s="503">
        <v>1188545</v>
      </c>
      <c r="D51" s="504">
        <f>C51/B51</f>
        <v>0.781798113625794</v>
      </c>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6"/>
      <c r="AY51" s="496"/>
      <c r="AZ51" s="496"/>
      <c r="BA51" s="496"/>
      <c r="BB51" s="496"/>
      <c r="BC51" s="496"/>
      <c r="BD51" s="496"/>
      <c r="BE51" s="496"/>
      <c r="BF51" s="496"/>
      <c r="BG51" s="496"/>
      <c r="BH51" s="496"/>
      <c r="BI51" s="496"/>
      <c r="BJ51" s="496"/>
      <c r="BK51" s="496"/>
      <c r="BL51" s="496"/>
      <c r="BM51" s="496"/>
      <c r="BN51" s="496"/>
      <c r="BO51" s="496"/>
      <c r="BP51" s="496"/>
      <c r="BQ51" s="496"/>
      <c r="BR51" s="496"/>
      <c r="BS51" s="496"/>
      <c r="BT51" s="496"/>
      <c r="BU51" s="496"/>
      <c r="BV51" s="496"/>
      <c r="BW51" s="496"/>
      <c r="BX51" s="496"/>
      <c r="BY51" s="496"/>
      <c r="BZ51" s="496"/>
      <c r="CA51" s="496"/>
      <c r="CB51" s="496"/>
      <c r="CC51" s="496"/>
      <c r="CD51" s="496"/>
      <c r="CE51" s="496"/>
      <c r="CF51" s="496"/>
      <c r="CG51" s="496"/>
      <c r="CH51" s="496"/>
      <c r="CI51" s="496"/>
      <c r="CJ51" s="496"/>
      <c r="CK51" s="496"/>
      <c r="CL51" s="496"/>
      <c r="CM51" s="496"/>
      <c r="CN51" s="496"/>
      <c r="CO51" s="496"/>
      <c r="CP51" s="496"/>
      <c r="CQ51" s="496"/>
      <c r="CR51" s="496"/>
      <c r="CS51" s="496"/>
      <c r="CT51" s="496"/>
      <c r="CU51" s="496"/>
      <c r="CV51" s="496"/>
      <c r="CW51" s="496"/>
      <c r="CX51" s="496"/>
      <c r="CY51" s="496"/>
      <c r="CZ51" s="496"/>
      <c r="DA51" s="496"/>
      <c r="DB51" s="496"/>
      <c r="DC51" s="496"/>
      <c r="DD51" s="496"/>
      <c r="DE51" s="496"/>
      <c r="DF51" s="496"/>
      <c r="DG51" s="496"/>
      <c r="DH51" s="496"/>
      <c r="DI51" s="496"/>
      <c r="DJ51" s="496"/>
      <c r="DK51" s="496"/>
      <c r="DL51" s="496"/>
      <c r="DM51" s="496"/>
      <c r="DN51" s="496"/>
      <c r="DO51" s="496"/>
      <c r="DP51" s="496"/>
      <c r="DQ51" s="496"/>
      <c r="DR51" s="496"/>
      <c r="DS51" s="496"/>
      <c r="DT51" s="496"/>
      <c r="DU51" s="496"/>
      <c r="DV51" s="496"/>
      <c r="DW51" s="496"/>
      <c r="DX51" s="496"/>
      <c r="DY51" s="496"/>
      <c r="DZ51" s="496"/>
      <c r="EA51" s="496"/>
      <c r="EB51" s="496"/>
      <c r="EC51" s="496"/>
      <c r="ED51" s="496"/>
      <c r="EE51" s="496"/>
      <c r="EF51" s="496"/>
      <c r="EG51" s="496"/>
      <c r="EH51" s="496"/>
      <c r="EI51" s="496"/>
      <c r="EJ51" s="496"/>
      <c r="EK51" s="496"/>
      <c r="EL51" s="496"/>
      <c r="EM51" s="496"/>
      <c r="EN51" s="496"/>
      <c r="EO51" s="496"/>
      <c r="EP51" s="496"/>
      <c r="EQ51" s="496"/>
      <c r="ER51" s="496"/>
      <c r="ES51" s="496"/>
      <c r="ET51" s="496"/>
      <c r="EU51" s="496"/>
      <c r="EV51" s="496"/>
      <c r="EW51" s="496"/>
      <c r="EX51" s="496"/>
      <c r="EY51" s="496"/>
      <c r="EZ51" s="496"/>
      <c r="FA51" s="496"/>
      <c r="FB51" s="496"/>
      <c r="FC51" s="496"/>
      <c r="FD51" s="496"/>
      <c r="FE51" s="496"/>
      <c r="FF51" s="496"/>
      <c r="FG51" s="496"/>
      <c r="FH51" s="496"/>
      <c r="FI51" s="496"/>
      <c r="FJ51" s="496"/>
      <c r="FK51" s="496"/>
      <c r="FL51" s="496"/>
      <c r="FM51" s="496"/>
      <c r="FN51" s="496"/>
      <c r="FO51" s="496"/>
      <c r="FP51" s="496"/>
      <c r="FQ51" s="496"/>
      <c r="FR51" s="496"/>
      <c r="FS51" s="496"/>
      <c r="FT51" s="496"/>
      <c r="FU51" s="496"/>
      <c r="FV51" s="496"/>
      <c r="FW51" s="496"/>
      <c r="FX51" s="496"/>
      <c r="FY51" s="496"/>
      <c r="FZ51" s="496"/>
      <c r="GA51" s="496"/>
      <c r="GB51" s="496"/>
      <c r="GC51" s="496"/>
      <c r="GD51" s="496"/>
      <c r="GE51" s="496"/>
      <c r="GF51" s="496"/>
      <c r="GG51" s="496"/>
      <c r="GH51" s="496"/>
      <c r="GI51" s="496"/>
      <c r="GJ51" s="496"/>
      <c r="GK51" s="496"/>
      <c r="GL51" s="496"/>
      <c r="GM51" s="496"/>
      <c r="GN51" s="496"/>
      <c r="GO51" s="496"/>
      <c r="GP51" s="496"/>
      <c r="GQ51" s="496"/>
      <c r="GR51" s="496"/>
      <c r="GS51" s="496"/>
      <c r="GT51" s="496"/>
      <c r="GU51" s="496"/>
      <c r="GV51" s="496"/>
      <c r="GW51" s="496"/>
      <c r="GX51" s="496"/>
      <c r="GY51" s="496"/>
      <c r="GZ51" s="496"/>
      <c r="HA51" s="496"/>
      <c r="HB51" s="496"/>
      <c r="HC51" s="496"/>
      <c r="HD51" s="496"/>
      <c r="HE51" s="496"/>
      <c r="HF51" s="496"/>
      <c r="HG51" s="496"/>
      <c r="HH51" s="496"/>
      <c r="HI51" s="496"/>
      <c r="HJ51" s="496"/>
      <c r="HK51" s="496"/>
      <c r="HL51" s="496"/>
      <c r="HM51" s="496"/>
      <c r="HN51" s="496"/>
      <c r="HO51" s="496"/>
      <c r="HP51" s="496"/>
      <c r="HQ51" s="496"/>
      <c r="HR51" s="496"/>
      <c r="HS51" s="496"/>
      <c r="HT51" s="496"/>
      <c r="HU51" s="496"/>
      <c r="HV51" s="496"/>
      <c r="HW51" s="496"/>
      <c r="HX51" s="496"/>
      <c r="HY51" s="496"/>
      <c r="HZ51" s="496"/>
      <c r="IA51" s="496"/>
      <c r="IB51" s="496"/>
      <c r="IC51" s="496"/>
      <c r="ID51" s="496"/>
      <c r="IE51" s="496"/>
      <c r="IF51" s="496"/>
      <c r="IG51" s="496"/>
      <c r="IH51" s="496"/>
      <c r="II51" s="496"/>
      <c r="IJ51" s="496"/>
    </row>
    <row r="52" s="498" customFormat="1" ht="24" customHeight="1" spans="1:4">
      <c r="A52" s="506" t="s">
        <v>1532</v>
      </c>
      <c r="B52" s="507"/>
      <c r="C52" s="507">
        <v>449961</v>
      </c>
      <c r="D52" s="504"/>
    </row>
    <row r="53" s="498" customFormat="1" ht="24" customHeight="1" spans="1:4">
      <c r="A53" s="506" t="s">
        <v>1533</v>
      </c>
      <c r="B53" s="507"/>
      <c r="C53" s="507">
        <v>50692</v>
      </c>
      <c r="D53" s="504"/>
    </row>
    <row r="54" s="498" customFormat="1" ht="24" customHeight="1" spans="1:4">
      <c r="A54" s="506" t="s">
        <v>1534</v>
      </c>
      <c r="B54" s="507"/>
      <c r="C54" s="507">
        <v>1662</v>
      </c>
      <c r="D54" s="504"/>
    </row>
    <row r="55" s="498" customFormat="1" ht="24" customHeight="1" spans="1:4">
      <c r="A55" s="506" t="s">
        <v>1535</v>
      </c>
      <c r="B55" s="507"/>
      <c r="C55" s="507">
        <v>-198770</v>
      </c>
      <c r="D55" s="504"/>
    </row>
    <row r="56" s="498" customFormat="1" ht="24" customHeight="1" spans="1:4">
      <c r="A56" s="506" t="s">
        <v>1536</v>
      </c>
      <c r="B56" s="507"/>
      <c r="C56" s="507">
        <v>885000</v>
      </c>
      <c r="D56" s="504"/>
    </row>
    <row r="57" s="497" customFormat="1" ht="24" customHeight="1" spans="1:244">
      <c r="A57" s="505" t="s">
        <v>1537</v>
      </c>
      <c r="B57" s="503">
        <v>187100</v>
      </c>
      <c r="C57" s="503">
        <v>185186</v>
      </c>
      <c r="D57" s="504">
        <f>C57/B57</f>
        <v>0.989770176376269</v>
      </c>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c r="BU57" s="496"/>
      <c r="BV57" s="496"/>
      <c r="BW57" s="496"/>
      <c r="BX57" s="496"/>
      <c r="BY57" s="496"/>
      <c r="BZ57" s="496"/>
      <c r="CA57" s="496"/>
      <c r="CB57" s="496"/>
      <c r="CC57" s="496"/>
      <c r="CD57" s="496"/>
      <c r="CE57" s="496"/>
      <c r="CF57" s="496"/>
      <c r="CG57" s="496"/>
      <c r="CH57" s="496"/>
      <c r="CI57" s="496"/>
      <c r="CJ57" s="496"/>
      <c r="CK57" s="496"/>
      <c r="CL57" s="496"/>
      <c r="CM57" s="496"/>
      <c r="CN57" s="496"/>
      <c r="CO57" s="496"/>
      <c r="CP57" s="496"/>
      <c r="CQ57" s="496"/>
      <c r="CR57" s="496"/>
      <c r="CS57" s="496"/>
      <c r="CT57" s="496"/>
      <c r="CU57" s="496"/>
      <c r="CV57" s="496"/>
      <c r="CW57" s="496"/>
      <c r="CX57" s="496"/>
      <c r="CY57" s="496"/>
      <c r="CZ57" s="496"/>
      <c r="DA57" s="496"/>
      <c r="DB57" s="496"/>
      <c r="DC57" s="496"/>
      <c r="DD57" s="496"/>
      <c r="DE57" s="496"/>
      <c r="DF57" s="496"/>
      <c r="DG57" s="496"/>
      <c r="DH57" s="496"/>
      <c r="DI57" s="496"/>
      <c r="DJ57" s="496"/>
      <c r="DK57" s="496"/>
      <c r="DL57" s="496"/>
      <c r="DM57" s="496"/>
      <c r="DN57" s="496"/>
      <c r="DO57" s="496"/>
      <c r="DP57" s="496"/>
      <c r="DQ57" s="496"/>
      <c r="DR57" s="496"/>
      <c r="DS57" s="496"/>
      <c r="DT57" s="496"/>
      <c r="DU57" s="496"/>
      <c r="DV57" s="496"/>
      <c r="DW57" s="496"/>
      <c r="DX57" s="496"/>
      <c r="DY57" s="496"/>
      <c r="DZ57" s="496"/>
      <c r="EA57" s="496"/>
      <c r="EB57" s="496"/>
      <c r="EC57" s="496"/>
      <c r="ED57" s="496"/>
      <c r="EE57" s="496"/>
      <c r="EF57" s="496"/>
      <c r="EG57" s="496"/>
      <c r="EH57" s="496"/>
      <c r="EI57" s="496"/>
      <c r="EJ57" s="496"/>
      <c r="EK57" s="496"/>
      <c r="EL57" s="496"/>
      <c r="EM57" s="496"/>
      <c r="EN57" s="496"/>
      <c r="EO57" s="496"/>
      <c r="EP57" s="496"/>
      <c r="EQ57" s="496"/>
      <c r="ER57" s="496"/>
      <c r="ES57" s="496"/>
      <c r="ET57" s="496"/>
      <c r="EU57" s="496"/>
      <c r="EV57" s="496"/>
      <c r="EW57" s="496"/>
      <c r="EX57" s="496"/>
      <c r="EY57" s="496"/>
      <c r="EZ57" s="496"/>
      <c r="FA57" s="496"/>
      <c r="FB57" s="496"/>
      <c r="FC57" s="496"/>
      <c r="FD57" s="496"/>
      <c r="FE57" s="496"/>
      <c r="FF57" s="496"/>
      <c r="FG57" s="496"/>
      <c r="FH57" s="496"/>
      <c r="FI57" s="496"/>
      <c r="FJ57" s="496"/>
      <c r="FK57" s="496"/>
      <c r="FL57" s="496"/>
      <c r="FM57" s="496"/>
      <c r="FN57" s="496"/>
      <c r="FO57" s="496"/>
      <c r="FP57" s="496"/>
      <c r="FQ57" s="496"/>
      <c r="FR57" s="496"/>
      <c r="FS57" s="496"/>
      <c r="FT57" s="496"/>
      <c r="FU57" s="496"/>
      <c r="FV57" s="496"/>
      <c r="FW57" s="496"/>
      <c r="FX57" s="496"/>
      <c r="FY57" s="496"/>
      <c r="FZ57" s="496"/>
      <c r="GA57" s="496"/>
      <c r="GB57" s="496"/>
      <c r="GC57" s="496"/>
      <c r="GD57" s="496"/>
      <c r="GE57" s="496"/>
      <c r="GF57" s="496"/>
      <c r="GG57" s="496"/>
      <c r="GH57" s="496"/>
      <c r="GI57" s="496"/>
      <c r="GJ57" s="496"/>
      <c r="GK57" s="496"/>
      <c r="GL57" s="496"/>
      <c r="GM57" s="496"/>
      <c r="GN57" s="496"/>
      <c r="GO57" s="496"/>
      <c r="GP57" s="496"/>
      <c r="GQ57" s="496"/>
      <c r="GR57" s="496"/>
      <c r="GS57" s="496"/>
      <c r="GT57" s="496"/>
      <c r="GU57" s="496"/>
      <c r="GV57" s="496"/>
      <c r="GW57" s="496"/>
      <c r="GX57" s="496"/>
      <c r="GY57" s="496"/>
      <c r="GZ57" s="496"/>
      <c r="HA57" s="496"/>
      <c r="HB57" s="496"/>
      <c r="HC57" s="496"/>
      <c r="HD57" s="496"/>
      <c r="HE57" s="496"/>
      <c r="HF57" s="496"/>
      <c r="HG57" s="496"/>
      <c r="HH57" s="496"/>
      <c r="HI57" s="496"/>
      <c r="HJ57" s="496"/>
      <c r="HK57" s="496"/>
      <c r="HL57" s="496"/>
      <c r="HM57" s="496"/>
      <c r="HN57" s="496"/>
      <c r="HO57" s="496"/>
      <c r="HP57" s="496"/>
      <c r="HQ57" s="496"/>
      <c r="HR57" s="496"/>
      <c r="HS57" s="496"/>
      <c r="HT57" s="496"/>
      <c r="HU57" s="496"/>
      <c r="HV57" s="496"/>
      <c r="HW57" s="496"/>
      <c r="HX57" s="496"/>
      <c r="HY57" s="496"/>
      <c r="HZ57" s="496"/>
      <c r="IA57" s="496"/>
      <c r="IB57" s="496"/>
      <c r="IC57" s="496"/>
      <c r="ID57" s="496"/>
      <c r="IE57" s="496"/>
      <c r="IF57" s="496"/>
      <c r="IG57" s="496"/>
      <c r="IH57" s="496"/>
      <c r="II57" s="496"/>
      <c r="IJ57" s="496"/>
    </row>
    <row r="58" s="498" customFormat="1" ht="24" customHeight="1" spans="1:4">
      <c r="A58" s="506" t="s">
        <v>1538</v>
      </c>
      <c r="B58" s="507"/>
      <c r="C58" s="507">
        <v>185186</v>
      </c>
      <c r="D58" s="504"/>
    </row>
    <row r="59" s="497" customFormat="1" ht="24" customHeight="1" spans="1:244">
      <c r="A59" s="505" t="s">
        <v>1539</v>
      </c>
      <c r="B59" s="503">
        <v>41000</v>
      </c>
      <c r="C59" s="503">
        <v>16721</v>
      </c>
      <c r="D59" s="504">
        <f>C59/B59</f>
        <v>0.407829268292683</v>
      </c>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496"/>
      <c r="CA59" s="496"/>
      <c r="CB59" s="496"/>
      <c r="CC59" s="496"/>
      <c r="CD59" s="496"/>
      <c r="CE59" s="496"/>
      <c r="CF59" s="496"/>
      <c r="CG59" s="496"/>
      <c r="CH59" s="496"/>
      <c r="CI59" s="496"/>
      <c r="CJ59" s="496"/>
      <c r="CK59" s="496"/>
      <c r="CL59" s="496"/>
      <c r="CM59" s="496"/>
      <c r="CN59" s="496"/>
      <c r="CO59" s="496"/>
      <c r="CP59" s="496"/>
      <c r="CQ59" s="496"/>
      <c r="CR59" s="496"/>
      <c r="CS59" s="496"/>
      <c r="CT59" s="496"/>
      <c r="CU59" s="496"/>
      <c r="CV59" s="496"/>
      <c r="CW59" s="496"/>
      <c r="CX59" s="496"/>
      <c r="CY59" s="496"/>
      <c r="CZ59" s="496"/>
      <c r="DA59" s="496"/>
      <c r="DB59" s="496"/>
      <c r="DC59" s="496"/>
      <c r="DD59" s="496"/>
      <c r="DE59" s="496"/>
      <c r="DF59" s="496"/>
      <c r="DG59" s="496"/>
      <c r="DH59" s="496"/>
      <c r="DI59" s="496"/>
      <c r="DJ59" s="496"/>
      <c r="DK59" s="496"/>
      <c r="DL59" s="496"/>
      <c r="DM59" s="496"/>
      <c r="DN59" s="496"/>
      <c r="DO59" s="496"/>
      <c r="DP59" s="496"/>
      <c r="DQ59" s="496"/>
      <c r="DR59" s="496"/>
      <c r="DS59" s="496"/>
      <c r="DT59" s="496"/>
      <c r="DU59" s="496"/>
      <c r="DV59" s="496"/>
      <c r="DW59" s="496"/>
      <c r="DX59" s="496"/>
      <c r="DY59" s="496"/>
      <c r="DZ59" s="496"/>
      <c r="EA59" s="496"/>
      <c r="EB59" s="496"/>
      <c r="EC59" s="496"/>
      <c r="ED59" s="496"/>
      <c r="EE59" s="496"/>
      <c r="EF59" s="496"/>
      <c r="EG59" s="496"/>
      <c r="EH59" s="496"/>
      <c r="EI59" s="496"/>
      <c r="EJ59" s="496"/>
      <c r="EK59" s="496"/>
      <c r="EL59" s="496"/>
      <c r="EM59" s="496"/>
      <c r="EN59" s="496"/>
      <c r="EO59" s="496"/>
      <c r="EP59" s="496"/>
      <c r="EQ59" s="496"/>
      <c r="ER59" s="496"/>
      <c r="ES59" s="496"/>
      <c r="ET59" s="496"/>
      <c r="EU59" s="496"/>
      <c r="EV59" s="496"/>
      <c r="EW59" s="496"/>
      <c r="EX59" s="496"/>
      <c r="EY59" s="496"/>
      <c r="EZ59" s="496"/>
      <c r="FA59" s="496"/>
      <c r="FB59" s="496"/>
      <c r="FC59" s="496"/>
      <c r="FD59" s="496"/>
      <c r="FE59" s="496"/>
      <c r="FF59" s="496"/>
      <c r="FG59" s="496"/>
      <c r="FH59" s="496"/>
      <c r="FI59" s="496"/>
      <c r="FJ59" s="496"/>
      <c r="FK59" s="496"/>
      <c r="FL59" s="496"/>
      <c r="FM59" s="496"/>
      <c r="FN59" s="496"/>
      <c r="FO59" s="496"/>
      <c r="FP59" s="496"/>
      <c r="FQ59" s="496"/>
      <c r="FR59" s="496"/>
      <c r="FS59" s="496"/>
      <c r="FT59" s="496"/>
      <c r="FU59" s="496"/>
      <c r="FV59" s="496"/>
      <c r="FW59" s="496"/>
      <c r="FX59" s="496"/>
      <c r="FY59" s="496"/>
      <c r="FZ59" s="496"/>
      <c r="GA59" s="496"/>
      <c r="GB59" s="496"/>
      <c r="GC59" s="496"/>
      <c r="GD59" s="496"/>
      <c r="GE59" s="496"/>
      <c r="GF59" s="496"/>
      <c r="GG59" s="496"/>
      <c r="GH59" s="496"/>
      <c r="GI59" s="496"/>
      <c r="GJ59" s="496"/>
      <c r="GK59" s="496"/>
      <c r="GL59" s="496"/>
      <c r="GM59" s="496"/>
      <c r="GN59" s="496"/>
      <c r="GO59" s="496"/>
      <c r="GP59" s="496"/>
      <c r="GQ59" s="496"/>
      <c r="GR59" s="496"/>
      <c r="GS59" s="496"/>
      <c r="GT59" s="496"/>
      <c r="GU59" s="496"/>
      <c r="GV59" s="496"/>
      <c r="GW59" s="496"/>
      <c r="GX59" s="496"/>
      <c r="GY59" s="496"/>
      <c r="GZ59" s="496"/>
      <c r="HA59" s="496"/>
      <c r="HB59" s="496"/>
      <c r="HC59" s="496"/>
      <c r="HD59" s="496"/>
      <c r="HE59" s="496"/>
      <c r="HF59" s="496"/>
      <c r="HG59" s="496"/>
      <c r="HH59" s="496"/>
      <c r="HI59" s="496"/>
      <c r="HJ59" s="496"/>
      <c r="HK59" s="496"/>
      <c r="HL59" s="496"/>
      <c r="HM59" s="496"/>
      <c r="HN59" s="496"/>
      <c r="HO59" s="496"/>
      <c r="HP59" s="496"/>
      <c r="HQ59" s="496"/>
      <c r="HR59" s="496"/>
      <c r="HS59" s="496"/>
      <c r="HT59" s="496"/>
      <c r="HU59" s="496"/>
      <c r="HV59" s="496"/>
      <c r="HW59" s="496"/>
      <c r="HX59" s="496"/>
      <c r="HY59" s="496"/>
      <c r="HZ59" s="496"/>
      <c r="IA59" s="496"/>
      <c r="IB59" s="496"/>
      <c r="IC59" s="496"/>
      <c r="ID59" s="496"/>
      <c r="IE59" s="496"/>
      <c r="IF59" s="496"/>
      <c r="IG59" s="496"/>
      <c r="IH59" s="496"/>
      <c r="II59" s="496"/>
      <c r="IJ59" s="496"/>
    </row>
    <row r="60" s="498" customFormat="1" ht="24" customHeight="1" spans="1:4">
      <c r="A60" s="506" t="s">
        <v>1540</v>
      </c>
      <c r="B60" s="507"/>
      <c r="C60" s="507">
        <v>16605</v>
      </c>
      <c r="D60" s="504"/>
    </row>
    <row r="61" s="498" customFormat="1" ht="24" customHeight="1" spans="1:244">
      <c r="A61" s="506" t="s">
        <v>1541</v>
      </c>
      <c r="B61" s="507"/>
      <c r="C61" s="507">
        <v>0</v>
      </c>
      <c r="D61" s="504"/>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c r="BM61" s="495"/>
      <c r="BN61" s="495"/>
      <c r="BO61" s="495"/>
      <c r="BP61" s="495"/>
      <c r="BQ61" s="495"/>
      <c r="BR61" s="495"/>
      <c r="BS61" s="495"/>
      <c r="BT61" s="495"/>
      <c r="BU61" s="495"/>
      <c r="BV61" s="495"/>
      <c r="BW61" s="495"/>
      <c r="BX61" s="495"/>
      <c r="BY61" s="495"/>
      <c r="BZ61" s="495"/>
      <c r="CA61" s="495"/>
      <c r="CB61" s="495"/>
      <c r="CC61" s="495"/>
      <c r="CD61" s="495"/>
      <c r="CE61" s="495"/>
      <c r="CF61" s="495"/>
      <c r="CG61" s="495"/>
      <c r="CH61" s="495"/>
      <c r="CI61" s="495"/>
      <c r="CJ61" s="495"/>
      <c r="CK61" s="495"/>
      <c r="CL61" s="495"/>
      <c r="CM61" s="495"/>
      <c r="CN61" s="495"/>
      <c r="CO61" s="495"/>
      <c r="CP61" s="495"/>
      <c r="CQ61" s="495"/>
      <c r="CR61" s="495"/>
      <c r="CS61" s="495"/>
      <c r="CT61" s="495"/>
      <c r="CU61" s="495"/>
      <c r="CV61" s="495"/>
      <c r="CW61" s="495"/>
      <c r="CX61" s="495"/>
      <c r="CY61" s="495"/>
      <c r="CZ61" s="495"/>
      <c r="DA61" s="495"/>
      <c r="DB61" s="495"/>
      <c r="DC61" s="495"/>
      <c r="DD61" s="495"/>
      <c r="DE61" s="495"/>
      <c r="DF61" s="495"/>
      <c r="DG61" s="495"/>
      <c r="DH61" s="495"/>
      <c r="DI61" s="495"/>
      <c r="DJ61" s="495"/>
      <c r="DK61" s="495"/>
      <c r="DL61" s="495"/>
      <c r="DM61" s="495"/>
      <c r="DN61" s="495"/>
      <c r="DO61" s="495"/>
      <c r="DP61" s="495"/>
      <c r="DQ61" s="495"/>
      <c r="DR61" s="495"/>
      <c r="DS61" s="495"/>
      <c r="DT61" s="495"/>
      <c r="DU61" s="495"/>
      <c r="DV61" s="495"/>
      <c r="DW61" s="495"/>
      <c r="DX61" s="495"/>
      <c r="DY61" s="495"/>
      <c r="DZ61" s="495"/>
      <c r="EA61" s="495"/>
      <c r="EB61" s="495"/>
      <c r="EC61" s="495"/>
      <c r="ED61" s="495"/>
      <c r="EE61" s="495"/>
      <c r="EF61" s="495"/>
      <c r="EG61" s="495"/>
      <c r="EH61" s="495"/>
      <c r="EI61" s="495"/>
      <c r="EJ61" s="495"/>
      <c r="EK61" s="495"/>
      <c r="EL61" s="495"/>
      <c r="EM61" s="495"/>
      <c r="EN61" s="495"/>
      <c r="EO61" s="495"/>
      <c r="EP61" s="495"/>
      <c r="EQ61" s="495"/>
      <c r="ER61" s="495"/>
      <c r="ES61" s="495"/>
      <c r="ET61" s="495"/>
      <c r="EU61" s="495"/>
      <c r="EV61" s="495"/>
      <c r="EW61" s="495"/>
      <c r="EX61" s="495"/>
      <c r="EY61" s="495"/>
      <c r="EZ61" s="495"/>
      <c r="FA61" s="495"/>
      <c r="FB61" s="495"/>
      <c r="FC61" s="495"/>
      <c r="FD61" s="495"/>
      <c r="FE61" s="495"/>
      <c r="FF61" s="495"/>
      <c r="FG61" s="495"/>
      <c r="FH61" s="495"/>
      <c r="FI61" s="495"/>
      <c r="FJ61" s="495"/>
      <c r="FK61" s="495"/>
      <c r="FL61" s="495"/>
      <c r="FM61" s="495"/>
      <c r="FN61" s="495"/>
      <c r="FO61" s="495"/>
      <c r="FP61" s="495"/>
      <c r="FQ61" s="495"/>
      <c r="FR61" s="495"/>
      <c r="FS61" s="495"/>
      <c r="FT61" s="495"/>
      <c r="FU61" s="495"/>
      <c r="FV61" s="495"/>
      <c r="FW61" s="495"/>
      <c r="FX61" s="495"/>
      <c r="FY61" s="495"/>
      <c r="FZ61" s="495"/>
      <c r="GA61" s="495"/>
      <c r="GB61" s="495"/>
      <c r="GC61" s="495"/>
      <c r="GD61" s="495"/>
      <c r="GE61" s="495"/>
      <c r="GF61" s="495"/>
      <c r="GG61" s="495"/>
      <c r="GH61" s="495"/>
      <c r="GI61" s="495"/>
      <c r="GJ61" s="495"/>
      <c r="GK61" s="495"/>
      <c r="GL61" s="495"/>
      <c r="GM61" s="495"/>
      <c r="GN61" s="495"/>
      <c r="GO61" s="495"/>
      <c r="GP61" s="495"/>
      <c r="GQ61" s="495"/>
      <c r="GR61" s="495"/>
      <c r="GS61" s="495"/>
      <c r="GT61" s="495"/>
      <c r="GU61" s="495"/>
      <c r="GV61" s="495"/>
      <c r="GW61" s="495"/>
      <c r="GX61" s="495"/>
      <c r="GY61" s="495"/>
      <c r="GZ61" s="495"/>
      <c r="HA61" s="495"/>
      <c r="HB61" s="495"/>
      <c r="HC61" s="495"/>
      <c r="HD61" s="495"/>
      <c r="HE61" s="495"/>
      <c r="HF61" s="495"/>
      <c r="HG61" s="495"/>
      <c r="HH61" s="495"/>
      <c r="HI61" s="495"/>
      <c r="HJ61" s="495"/>
      <c r="HK61" s="495"/>
      <c r="HL61" s="495"/>
      <c r="HM61" s="495"/>
      <c r="HN61" s="495"/>
      <c r="HO61" s="495"/>
      <c r="HP61" s="495"/>
      <c r="HQ61" s="495"/>
      <c r="HR61" s="495"/>
      <c r="HS61" s="495"/>
      <c r="HT61" s="495"/>
      <c r="HU61" s="495"/>
      <c r="HV61" s="495"/>
      <c r="HW61" s="495"/>
      <c r="HX61" s="495"/>
      <c r="HY61" s="495"/>
      <c r="HZ61" s="495"/>
      <c r="IA61" s="495"/>
      <c r="IB61" s="495"/>
      <c r="IC61" s="495"/>
      <c r="ID61" s="495"/>
      <c r="IE61" s="495"/>
      <c r="IF61" s="495"/>
      <c r="IG61" s="495"/>
      <c r="IH61" s="495"/>
      <c r="II61" s="495"/>
      <c r="IJ61" s="495"/>
    </row>
    <row r="62" s="498" customFormat="1" ht="24" customHeight="1" spans="1:4">
      <c r="A62" s="506" t="s">
        <v>1542</v>
      </c>
      <c r="B62" s="507"/>
      <c r="C62" s="507">
        <v>116</v>
      </c>
      <c r="D62" s="504"/>
    </row>
    <row r="63" s="498" customFormat="1" ht="24" customHeight="1" spans="1:4">
      <c r="A63" s="506" t="s">
        <v>1543</v>
      </c>
      <c r="B63" s="507"/>
      <c r="C63" s="507">
        <v>0</v>
      </c>
      <c r="D63" s="504"/>
    </row>
    <row r="64" s="497" customFormat="1" ht="24" customHeight="1" spans="1:244">
      <c r="A64" s="505" t="s">
        <v>1544</v>
      </c>
      <c r="B64" s="503">
        <v>331306</v>
      </c>
      <c r="C64" s="503">
        <v>658971</v>
      </c>
      <c r="D64" s="504">
        <f>C64/B64</f>
        <v>1.98901015979185</v>
      </c>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6"/>
      <c r="AY64" s="496"/>
      <c r="AZ64" s="496"/>
      <c r="BA64" s="496"/>
      <c r="BB64" s="496"/>
      <c r="BC64" s="496"/>
      <c r="BD64" s="496"/>
      <c r="BE64" s="496"/>
      <c r="BF64" s="496"/>
      <c r="BG64" s="496"/>
      <c r="BH64" s="496"/>
      <c r="BI64" s="496"/>
      <c r="BJ64" s="496"/>
      <c r="BK64" s="496"/>
      <c r="BL64" s="496"/>
      <c r="BM64" s="496"/>
      <c r="BN64" s="496"/>
      <c r="BO64" s="496"/>
      <c r="BP64" s="496"/>
      <c r="BQ64" s="496"/>
      <c r="BR64" s="496"/>
      <c r="BS64" s="496"/>
      <c r="BT64" s="496"/>
      <c r="BU64" s="496"/>
      <c r="BV64" s="496"/>
      <c r="BW64" s="496"/>
      <c r="BX64" s="496"/>
      <c r="BY64" s="496"/>
      <c r="BZ64" s="496"/>
      <c r="CA64" s="496"/>
      <c r="CB64" s="496"/>
      <c r="CC64" s="496"/>
      <c r="CD64" s="496"/>
      <c r="CE64" s="496"/>
      <c r="CF64" s="496"/>
      <c r="CG64" s="496"/>
      <c r="CH64" s="496"/>
      <c r="CI64" s="496"/>
      <c r="CJ64" s="496"/>
      <c r="CK64" s="496"/>
      <c r="CL64" s="496"/>
      <c r="CM64" s="496"/>
      <c r="CN64" s="496"/>
      <c r="CO64" s="496"/>
      <c r="CP64" s="496"/>
      <c r="CQ64" s="496"/>
      <c r="CR64" s="496"/>
      <c r="CS64" s="496"/>
      <c r="CT64" s="496"/>
      <c r="CU64" s="496"/>
      <c r="CV64" s="496"/>
      <c r="CW64" s="496"/>
      <c r="CX64" s="496"/>
      <c r="CY64" s="496"/>
      <c r="CZ64" s="496"/>
      <c r="DA64" s="496"/>
      <c r="DB64" s="496"/>
      <c r="DC64" s="496"/>
      <c r="DD64" s="496"/>
      <c r="DE64" s="496"/>
      <c r="DF64" s="496"/>
      <c r="DG64" s="496"/>
      <c r="DH64" s="496"/>
      <c r="DI64" s="496"/>
      <c r="DJ64" s="496"/>
      <c r="DK64" s="496"/>
      <c r="DL64" s="496"/>
      <c r="DM64" s="496"/>
      <c r="DN64" s="496"/>
      <c r="DO64" s="496"/>
      <c r="DP64" s="496"/>
      <c r="DQ64" s="496"/>
      <c r="DR64" s="496"/>
      <c r="DS64" s="496"/>
      <c r="DT64" s="496"/>
      <c r="DU64" s="496"/>
      <c r="DV64" s="496"/>
      <c r="DW64" s="496"/>
      <c r="DX64" s="496"/>
      <c r="DY64" s="496"/>
      <c r="DZ64" s="496"/>
      <c r="EA64" s="496"/>
      <c r="EB64" s="496"/>
      <c r="EC64" s="496"/>
      <c r="ED64" s="496"/>
      <c r="EE64" s="496"/>
      <c r="EF64" s="496"/>
      <c r="EG64" s="496"/>
      <c r="EH64" s="496"/>
      <c r="EI64" s="496"/>
      <c r="EJ64" s="496"/>
      <c r="EK64" s="496"/>
      <c r="EL64" s="496"/>
      <c r="EM64" s="496"/>
      <c r="EN64" s="496"/>
      <c r="EO64" s="496"/>
      <c r="EP64" s="496"/>
      <c r="EQ64" s="496"/>
      <c r="ER64" s="496"/>
      <c r="ES64" s="496"/>
      <c r="ET64" s="496"/>
      <c r="EU64" s="496"/>
      <c r="EV64" s="496"/>
      <c r="EW64" s="496"/>
      <c r="EX64" s="496"/>
      <c r="EY64" s="496"/>
      <c r="EZ64" s="496"/>
      <c r="FA64" s="496"/>
      <c r="FB64" s="496"/>
      <c r="FC64" s="496"/>
      <c r="FD64" s="496"/>
      <c r="FE64" s="496"/>
      <c r="FF64" s="496"/>
      <c r="FG64" s="496"/>
      <c r="FH64" s="496"/>
      <c r="FI64" s="496"/>
      <c r="FJ64" s="496"/>
      <c r="FK64" s="496"/>
      <c r="FL64" s="496"/>
      <c r="FM64" s="496"/>
      <c r="FN64" s="496"/>
      <c r="FO64" s="496"/>
      <c r="FP64" s="496"/>
      <c r="FQ64" s="496"/>
      <c r="FR64" s="496"/>
      <c r="FS64" s="496"/>
      <c r="FT64" s="496"/>
      <c r="FU64" s="496"/>
      <c r="FV64" s="496"/>
      <c r="FW64" s="496"/>
      <c r="FX64" s="496"/>
      <c r="FY64" s="496"/>
      <c r="FZ64" s="496"/>
      <c r="GA64" s="496"/>
      <c r="GB64" s="496"/>
      <c r="GC64" s="496"/>
      <c r="GD64" s="496"/>
      <c r="GE64" s="496"/>
      <c r="GF64" s="496"/>
      <c r="GG64" s="496"/>
      <c r="GH64" s="496"/>
      <c r="GI64" s="496"/>
      <c r="GJ64" s="496"/>
      <c r="GK64" s="496"/>
      <c r="GL64" s="496"/>
      <c r="GM64" s="496"/>
      <c r="GN64" s="496"/>
      <c r="GO64" s="496"/>
      <c r="GP64" s="496"/>
      <c r="GQ64" s="496"/>
      <c r="GR64" s="496"/>
      <c r="GS64" s="496"/>
      <c r="GT64" s="496"/>
      <c r="GU64" s="496"/>
      <c r="GV64" s="496"/>
      <c r="GW64" s="496"/>
      <c r="GX64" s="496"/>
      <c r="GY64" s="496"/>
      <c r="GZ64" s="496"/>
      <c r="HA64" s="496"/>
      <c r="HB64" s="496"/>
      <c r="HC64" s="496"/>
      <c r="HD64" s="496"/>
      <c r="HE64" s="496"/>
      <c r="HF64" s="496"/>
      <c r="HG64" s="496"/>
      <c r="HH64" s="496"/>
      <c r="HI64" s="496"/>
      <c r="HJ64" s="496"/>
      <c r="HK64" s="496"/>
      <c r="HL64" s="496"/>
      <c r="HM64" s="496"/>
      <c r="HN64" s="496"/>
      <c r="HO64" s="496"/>
      <c r="HP64" s="496"/>
      <c r="HQ64" s="496"/>
      <c r="HR64" s="496"/>
      <c r="HS64" s="496"/>
      <c r="HT64" s="496"/>
      <c r="HU64" s="496"/>
      <c r="HV64" s="496"/>
      <c r="HW64" s="496"/>
      <c r="HX64" s="496"/>
      <c r="HY64" s="496"/>
      <c r="HZ64" s="496"/>
      <c r="IA64" s="496"/>
      <c r="IB64" s="496"/>
      <c r="IC64" s="496"/>
      <c r="ID64" s="496"/>
      <c r="IE64" s="496"/>
      <c r="IF64" s="496"/>
      <c r="IG64" s="496"/>
      <c r="IH64" s="496"/>
      <c r="II64" s="496"/>
      <c r="IJ64" s="496"/>
    </row>
    <row r="65" s="498" customFormat="1" ht="24" customHeight="1" spans="1:4">
      <c r="A65" s="506" t="s">
        <v>1545</v>
      </c>
      <c r="B65" s="507"/>
      <c r="C65" s="507">
        <v>0</v>
      </c>
      <c r="D65" s="504"/>
    </row>
    <row r="66" s="498" customFormat="1" ht="24" customHeight="1" spans="1:244">
      <c r="A66" s="506" t="s">
        <v>1546</v>
      </c>
      <c r="B66" s="507"/>
      <c r="C66" s="507">
        <v>2039</v>
      </c>
      <c r="D66" s="504"/>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c r="BM66" s="495"/>
      <c r="BN66" s="495"/>
      <c r="BO66" s="495"/>
      <c r="BP66" s="495"/>
      <c r="BQ66" s="495"/>
      <c r="BR66" s="495"/>
      <c r="BS66" s="495"/>
      <c r="BT66" s="495"/>
      <c r="BU66" s="495"/>
      <c r="BV66" s="495"/>
      <c r="BW66" s="495"/>
      <c r="BX66" s="495"/>
      <c r="BY66" s="495"/>
      <c r="BZ66" s="495"/>
      <c r="CA66" s="495"/>
      <c r="CB66" s="495"/>
      <c r="CC66" s="495"/>
      <c r="CD66" s="495"/>
      <c r="CE66" s="495"/>
      <c r="CF66" s="495"/>
      <c r="CG66" s="495"/>
      <c r="CH66" s="495"/>
      <c r="CI66" s="495"/>
      <c r="CJ66" s="495"/>
      <c r="CK66" s="495"/>
      <c r="CL66" s="495"/>
      <c r="CM66" s="495"/>
      <c r="CN66" s="495"/>
      <c r="CO66" s="495"/>
      <c r="CP66" s="495"/>
      <c r="CQ66" s="495"/>
      <c r="CR66" s="495"/>
      <c r="CS66" s="495"/>
      <c r="CT66" s="495"/>
      <c r="CU66" s="495"/>
      <c r="CV66" s="495"/>
      <c r="CW66" s="495"/>
      <c r="CX66" s="495"/>
      <c r="CY66" s="495"/>
      <c r="CZ66" s="495"/>
      <c r="DA66" s="495"/>
      <c r="DB66" s="495"/>
      <c r="DC66" s="495"/>
      <c r="DD66" s="495"/>
      <c r="DE66" s="495"/>
      <c r="DF66" s="495"/>
      <c r="DG66" s="495"/>
      <c r="DH66" s="495"/>
      <c r="DI66" s="495"/>
      <c r="DJ66" s="495"/>
      <c r="DK66" s="495"/>
      <c r="DL66" s="495"/>
      <c r="DM66" s="495"/>
      <c r="DN66" s="495"/>
      <c r="DO66" s="495"/>
      <c r="DP66" s="495"/>
      <c r="DQ66" s="495"/>
      <c r="DR66" s="495"/>
      <c r="DS66" s="495"/>
      <c r="DT66" s="495"/>
      <c r="DU66" s="495"/>
      <c r="DV66" s="495"/>
      <c r="DW66" s="495"/>
      <c r="DX66" s="495"/>
      <c r="DY66" s="495"/>
      <c r="DZ66" s="495"/>
      <c r="EA66" s="495"/>
      <c r="EB66" s="495"/>
      <c r="EC66" s="495"/>
      <c r="ED66" s="495"/>
      <c r="EE66" s="495"/>
      <c r="EF66" s="495"/>
      <c r="EG66" s="495"/>
      <c r="EH66" s="495"/>
      <c r="EI66" s="495"/>
      <c r="EJ66" s="495"/>
      <c r="EK66" s="495"/>
      <c r="EL66" s="495"/>
      <c r="EM66" s="495"/>
      <c r="EN66" s="495"/>
      <c r="EO66" s="495"/>
      <c r="EP66" s="495"/>
      <c r="EQ66" s="495"/>
      <c r="ER66" s="495"/>
      <c r="ES66" s="495"/>
      <c r="ET66" s="495"/>
      <c r="EU66" s="495"/>
      <c r="EV66" s="495"/>
      <c r="EW66" s="495"/>
      <c r="EX66" s="495"/>
      <c r="EY66" s="495"/>
      <c r="EZ66" s="495"/>
      <c r="FA66" s="495"/>
      <c r="FB66" s="495"/>
      <c r="FC66" s="495"/>
      <c r="FD66" s="495"/>
      <c r="FE66" s="495"/>
      <c r="FF66" s="495"/>
      <c r="FG66" s="495"/>
      <c r="FH66" s="495"/>
      <c r="FI66" s="495"/>
      <c r="FJ66" s="495"/>
      <c r="FK66" s="495"/>
      <c r="FL66" s="495"/>
      <c r="FM66" s="495"/>
      <c r="FN66" s="495"/>
      <c r="FO66" s="495"/>
      <c r="FP66" s="495"/>
      <c r="FQ66" s="495"/>
      <c r="FR66" s="495"/>
      <c r="FS66" s="495"/>
      <c r="FT66" s="495"/>
      <c r="FU66" s="495"/>
      <c r="FV66" s="495"/>
      <c r="FW66" s="495"/>
      <c r="FX66" s="495"/>
      <c r="FY66" s="495"/>
      <c r="FZ66" s="495"/>
      <c r="GA66" s="495"/>
      <c r="GB66" s="495"/>
      <c r="GC66" s="495"/>
      <c r="GD66" s="495"/>
      <c r="GE66" s="495"/>
      <c r="GF66" s="495"/>
      <c r="GG66" s="495"/>
      <c r="GH66" s="495"/>
      <c r="GI66" s="495"/>
      <c r="GJ66" s="495"/>
      <c r="GK66" s="495"/>
      <c r="GL66" s="495"/>
      <c r="GM66" s="495"/>
      <c r="GN66" s="495"/>
      <c r="GO66" s="495"/>
      <c r="GP66" s="495"/>
      <c r="GQ66" s="495"/>
      <c r="GR66" s="495"/>
      <c r="GS66" s="495"/>
      <c r="GT66" s="495"/>
      <c r="GU66" s="495"/>
      <c r="GV66" s="495"/>
      <c r="GW66" s="495"/>
      <c r="GX66" s="495"/>
      <c r="GY66" s="495"/>
      <c r="GZ66" s="495"/>
      <c r="HA66" s="495"/>
      <c r="HB66" s="495"/>
      <c r="HC66" s="495"/>
      <c r="HD66" s="495"/>
      <c r="HE66" s="495"/>
      <c r="HF66" s="495"/>
      <c r="HG66" s="495"/>
      <c r="HH66" s="495"/>
      <c r="HI66" s="495"/>
      <c r="HJ66" s="495"/>
      <c r="HK66" s="495"/>
      <c r="HL66" s="495"/>
      <c r="HM66" s="495"/>
      <c r="HN66" s="495"/>
      <c r="HO66" s="495"/>
      <c r="HP66" s="495"/>
      <c r="HQ66" s="495"/>
      <c r="HR66" s="495"/>
      <c r="HS66" s="495"/>
      <c r="HT66" s="495"/>
      <c r="HU66" s="495"/>
      <c r="HV66" s="495"/>
      <c r="HW66" s="495"/>
      <c r="HX66" s="495"/>
      <c r="HY66" s="495"/>
      <c r="HZ66" s="495"/>
      <c r="IA66" s="495"/>
      <c r="IB66" s="495"/>
      <c r="IC66" s="495"/>
      <c r="ID66" s="495"/>
      <c r="IE66" s="495"/>
      <c r="IF66" s="495"/>
      <c r="IG66" s="495"/>
      <c r="IH66" s="495"/>
      <c r="II66" s="495"/>
      <c r="IJ66" s="495"/>
    </row>
    <row r="67" s="498" customFormat="1" ht="24" customHeight="1" spans="1:4">
      <c r="A67" s="506" t="s">
        <v>1547</v>
      </c>
      <c r="B67" s="507"/>
      <c r="C67" s="507">
        <v>0</v>
      </c>
      <c r="D67" s="504"/>
    </row>
    <row r="68" s="498" customFormat="1" ht="24" customHeight="1" spans="1:4">
      <c r="A68" s="506" t="s">
        <v>1283</v>
      </c>
      <c r="B68" s="507"/>
      <c r="C68" s="507">
        <v>656932</v>
      </c>
      <c r="D68" s="504"/>
    </row>
  </sheetData>
  <mergeCells count="2">
    <mergeCell ref="A2:D2"/>
    <mergeCell ref="A3:D3"/>
  </mergeCells>
  <printOptions horizontalCentered="1"/>
  <pageMargins left="0.161111111111111" right="0.161111111111111" top="0.60625" bottom="0.60625" header="0.302777777777778" footer="0.302777777777778"/>
  <pageSetup paperSize="8" scale="150" fitToHeight="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1"/>
  <sheetViews>
    <sheetView workbookViewId="0">
      <selection activeCell="C14" sqref="C14"/>
    </sheetView>
  </sheetViews>
  <sheetFormatPr defaultColWidth="12.125" defaultRowHeight="15.6" customHeight="1"/>
  <cols>
    <col min="1" max="1" width="8.75" style="291" customWidth="1"/>
    <col min="2" max="2" width="45.25" style="291" customWidth="1"/>
    <col min="3" max="4" width="11.875" style="291" customWidth="1"/>
    <col min="5" max="5" width="12.5" style="291" customWidth="1"/>
    <col min="6" max="7" width="12.125" style="291"/>
    <col min="8" max="10" width="14.375" style="291" customWidth="1"/>
    <col min="11" max="16384" width="12.125" style="291"/>
  </cols>
  <sheetData>
    <row r="1" s="277" customFormat="1" ht="14.25" spans="1:16381">
      <c r="A1" s="281" t="s">
        <v>1548</v>
      </c>
      <c r="D1" s="482"/>
      <c r="IA1" s="312"/>
      <c r="IB1" s="312"/>
      <c r="XEZ1"/>
      <c r="XFA1"/>
    </row>
    <row r="2" ht="42.75" customHeight="1" spans="1:5">
      <c r="A2" s="340" t="s">
        <v>1549</v>
      </c>
      <c r="B2" s="340"/>
      <c r="C2" s="340"/>
      <c r="D2" s="340"/>
      <c r="E2" s="340"/>
    </row>
    <row r="3" ht="16.9" customHeight="1" spans="1:5">
      <c r="A3" s="341"/>
      <c r="B3" s="341"/>
      <c r="C3" s="341"/>
      <c r="D3" s="341"/>
      <c r="E3" s="341"/>
    </row>
    <row r="4" ht="16.9" customHeight="1" spans="1:5">
      <c r="A4" s="341"/>
      <c r="B4" s="341"/>
      <c r="C4" s="341"/>
      <c r="E4" s="342" t="s">
        <v>60</v>
      </c>
    </row>
    <row r="5" s="481" customFormat="1" ht="17.25" customHeight="1" spans="1:5">
      <c r="A5" s="483" t="s">
        <v>150</v>
      </c>
      <c r="B5" s="484" t="s">
        <v>154</v>
      </c>
      <c r="C5" s="485" t="s">
        <v>1490</v>
      </c>
      <c r="D5" s="483" t="s">
        <v>156</v>
      </c>
      <c r="E5" s="483" t="s">
        <v>1491</v>
      </c>
    </row>
    <row r="6" s="481" customFormat="1" ht="35.25" customHeight="1" spans="1:10">
      <c r="A6" s="486"/>
      <c r="B6" s="485"/>
      <c r="C6" s="487"/>
      <c r="D6" s="483"/>
      <c r="E6" s="483"/>
      <c r="H6" s="291"/>
      <c r="I6" s="291"/>
      <c r="J6" s="291"/>
    </row>
    <row r="7" ht="17.25" customHeight="1" spans="1:5">
      <c r="A7" s="488"/>
      <c r="B7" s="489" t="s">
        <v>1550</v>
      </c>
      <c r="C7" s="490">
        <v>2958121</v>
      </c>
      <c r="D7" s="490">
        <v>2955878</v>
      </c>
      <c r="E7" s="491">
        <f>D7/C7</f>
        <v>0.999241748393659</v>
      </c>
    </row>
    <row r="8" ht="16.9" customHeight="1" spans="1:5">
      <c r="A8" s="488">
        <v>501</v>
      </c>
      <c r="B8" s="492" t="s">
        <v>1492</v>
      </c>
      <c r="C8" s="493">
        <v>889649.483341077</v>
      </c>
      <c r="D8" s="493">
        <v>963792</v>
      </c>
      <c r="E8" s="494">
        <f>D8/C8</f>
        <v>1.08333902064494</v>
      </c>
    </row>
    <row r="9" ht="16.9" customHeight="1" spans="1:5">
      <c r="A9" s="488">
        <v>50101</v>
      </c>
      <c r="B9" s="488" t="s">
        <v>1493</v>
      </c>
      <c r="C9" s="488"/>
      <c r="D9" s="493">
        <v>721964</v>
      </c>
      <c r="E9" s="494"/>
    </row>
    <row r="10" ht="16.9" customHeight="1" spans="1:5">
      <c r="A10" s="488">
        <v>50102</v>
      </c>
      <c r="B10" s="488" t="s">
        <v>1494</v>
      </c>
      <c r="C10" s="488"/>
      <c r="D10" s="493">
        <v>146389</v>
      </c>
      <c r="E10" s="494"/>
    </row>
    <row r="11" ht="16.9" customHeight="1" spans="1:5">
      <c r="A11" s="488">
        <v>50103</v>
      </c>
      <c r="B11" s="488" t="s">
        <v>1495</v>
      </c>
      <c r="C11" s="488"/>
      <c r="D11" s="493">
        <v>94172</v>
      </c>
      <c r="E11" s="494"/>
    </row>
    <row r="12" ht="16.9" customHeight="1" spans="1:5">
      <c r="A12" s="488">
        <v>50199</v>
      </c>
      <c r="B12" s="488" t="s">
        <v>1496</v>
      </c>
      <c r="C12" s="488"/>
      <c r="D12" s="493">
        <v>1267</v>
      </c>
      <c r="E12" s="494"/>
    </row>
    <row r="13" ht="16.9" customHeight="1" spans="1:5">
      <c r="A13" s="488">
        <v>502</v>
      </c>
      <c r="B13" s="492" t="s">
        <v>1497</v>
      </c>
      <c r="C13" s="493">
        <v>349572</v>
      </c>
      <c r="D13" s="493">
        <v>136201</v>
      </c>
      <c r="E13" s="494">
        <f>D13/C13</f>
        <v>0.389622166535077</v>
      </c>
    </row>
    <row r="14" ht="16.9" customHeight="1" spans="1:5">
      <c r="A14" s="488">
        <v>50201</v>
      </c>
      <c r="B14" s="488" t="s">
        <v>1498</v>
      </c>
      <c r="C14" s="488"/>
      <c r="D14" s="493">
        <v>113992</v>
      </c>
      <c r="E14" s="494"/>
    </row>
    <row r="15" ht="16.9" customHeight="1" spans="1:5">
      <c r="A15" s="488">
        <v>50202</v>
      </c>
      <c r="B15" s="488" t="s">
        <v>1499</v>
      </c>
      <c r="C15" s="488"/>
      <c r="D15" s="493">
        <v>82</v>
      </c>
      <c r="E15" s="494"/>
    </row>
    <row r="16" ht="16.9" customHeight="1" spans="1:5">
      <c r="A16" s="488">
        <v>50203</v>
      </c>
      <c r="B16" s="488" t="s">
        <v>1500</v>
      </c>
      <c r="C16" s="488"/>
      <c r="D16" s="493">
        <v>180</v>
      </c>
      <c r="E16" s="494"/>
    </row>
    <row r="17" ht="16.9" customHeight="1" spans="1:5">
      <c r="A17" s="488">
        <v>50204</v>
      </c>
      <c r="B17" s="488" t="s">
        <v>1501</v>
      </c>
      <c r="C17" s="488"/>
      <c r="D17" s="493">
        <v>71</v>
      </c>
      <c r="E17" s="494"/>
    </row>
    <row r="18" ht="16.9" customHeight="1" spans="1:5">
      <c r="A18" s="488">
        <v>50205</v>
      </c>
      <c r="B18" s="488" t="s">
        <v>1502</v>
      </c>
      <c r="C18" s="488"/>
      <c r="D18" s="493">
        <v>942</v>
      </c>
      <c r="E18" s="494"/>
    </row>
    <row r="19" ht="16.9" customHeight="1" spans="1:5">
      <c r="A19" s="488">
        <v>50206</v>
      </c>
      <c r="B19" s="488" t="s">
        <v>1503</v>
      </c>
      <c r="C19" s="488"/>
      <c r="D19" s="493">
        <v>112</v>
      </c>
      <c r="E19" s="494"/>
    </row>
    <row r="20" ht="16.9" customHeight="1" spans="1:5">
      <c r="A20" s="488">
        <v>50207</v>
      </c>
      <c r="B20" s="488" t="s">
        <v>1504</v>
      </c>
      <c r="C20" s="488"/>
      <c r="D20" s="493">
        <v>0</v>
      </c>
      <c r="E20" s="494"/>
    </row>
    <row r="21" ht="16.9" customHeight="1" spans="1:5">
      <c r="A21" s="488">
        <v>50208</v>
      </c>
      <c r="B21" s="488" t="s">
        <v>1505</v>
      </c>
      <c r="C21" s="488"/>
      <c r="D21" s="493">
        <v>8939</v>
      </c>
      <c r="E21" s="494"/>
    </row>
    <row r="22" ht="16.9" customHeight="1" spans="1:5">
      <c r="A22" s="488">
        <v>50209</v>
      </c>
      <c r="B22" s="488" t="s">
        <v>1506</v>
      </c>
      <c r="C22" s="488"/>
      <c r="D22" s="493">
        <v>4785</v>
      </c>
      <c r="E22" s="494"/>
    </row>
    <row r="23" ht="16.9" customHeight="1" spans="1:5">
      <c r="A23" s="488">
        <v>50299</v>
      </c>
      <c r="B23" s="488" t="s">
        <v>1507</v>
      </c>
      <c r="C23" s="488"/>
      <c r="D23" s="493">
        <v>7098</v>
      </c>
      <c r="E23" s="494"/>
    </row>
    <row r="24" ht="16.9" customHeight="1" spans="1:5">
      <c r="A24" s="488">
        <v>503</v>
      </c>
      <c r="B24" s="492" t="s">
        <v>1508</v>
      </c>
      <c r="C24" s="493">
        <v>849</v>
      </c>
      <c r="D24" s="493">
        <v>871</v>
      </c>
      <c r="E24" s="494">
        <f>D24/C24</f>
        <v>1.02591283863369</v>
      </c>
    </row>
    <row r="25" ht="16.9" customHeight="1" spans="1:5">
      <c r="A25" s="488">
        <v>50301</v>
      </c>
      <c r="B25" s="488" t="s">
        <v>1509</v>
      </c>
      <c r="C25" s="488"/>
      <c r="D25" s="493">
        <v>0</v>
      </c>
      <c r="E25" s="494"/>
    </row>
    <row r="26" ht="16.9" customHeight="1" spans="1:5">
      <c r="A26" s="488">
        <v>50302</v>
      </c>
      <c r="B26" s="488" t="s">
        <v>1510</v>
      </c>
      <c r="C26" s="488"/>
      <c r="D26" s="493">
        <v>0</v>
      </c>
      <c r="E26" s="494"/>
    </row>
    <row r="27" ht="16.9" customHeight="1" spans="1:5">
      <c r="A27" s="488">
        <v>50303</v>
      </c>
      <c r="B27" s="488" t="s">
        <v>1511</v>
      </c>
      <c r="C27" s="488"/>
      <c r="D27" s="493">
        <v>103</v>
      </c>
      <c r="E27" s="494"/>
    </row>
    <row r="28" ht="17.25" customHeight="1" spans="1:5">
      <c r="A28" s="488">
        <v>50305</v>
      </c>
      <c r="B28" s="488" t="s">
        <v>1512</v>
      </c>
      <c r="C28" s="488"/>
      <c r="D28" s="493">
        <v>0</v>
      </c>
      <c r="E28" s="494"/>
    </row>
    <row r="29" ht="16.9" customHeight="1" spans="1:5">
      <c r="A29" s="488">
        <v>50306</v>
      </c>
      <c r="B29" s="488" t="s">
        <v>1513</v>
      </c>
      <c r="C29" s="488"/>
      <c r="D29" s="493">
        <v>663</v>
      </c>
      <c r="E29" s="494"/>
    </row>
    <row r="30" ht="16.9" customHeight="1" spans="1:5">
      <c r="A30" s="488">
        <v>50307</v>
      </c>
      <c r="B30" s="488" t="s">
        <v>1514</v>
      </c>
      <c r="C30" s="488"/>
      <c r="D30" s="493">
        <v>0</v>
      </c>
      <c r="E30" s="494"/>
    </row>
    <row r="31" ht="16.9" customHeight="1" spans="1:5">
      <c r="A31" s="488">
        <v>50399</v>
      </c>
      <c r="B31" s="488" t="s">
        <v>1515</v>
      </c>
      <c r="C31" s="488"/>
      <c r="D31" s="493">
        <v>105</v>
      </c>
      <c r="E31" s="494"/>
    </row>
    <row r="32" ht="16.9" customHeight="1" spans="1:5">
      <c r="A32" s="488">
        <v>504</v>
      </c>
      <c r="B32" s="492" t="s">
        <v>1516</v>
      </c>
      <c r="C32" s="493">
        <v>0</v>
      </c>
      <c r="D32" s="493">
        <v>0</v>
      </c>
      <c r="E32" s="494"/>
    </row>
    <row r="33" ht="16.9" customHeight="1" spans="1:5">
      <c r="A33" s="488">
        <v>50401</v>
      </c>
      <c r="B33" s="488" t="s">
        <v>1509</v>
      </c>
      <c r="C33" s="488"/>
      <c r="D33" s="493">
        <v>0</v>
      </c>
      <c r="E33" s="494"/>
    </row>
    <row r="34" ht="16.9" customHeight="1" spans="1:5">
      <c r="A34" s="488">
        <v>50402</v>
      </c>
      <c r="B34" s="488" t="s">
        <v>1510</v>
      </c>
      <c r="C34" s="488"/>
      <c r="D34" s="493">
        <v>0</v>
      </c>
      <c r="E34" s="494"/>
    </row>
    <row r="35" ht="16.9" customHeight="1" spans="1:5">
      <c r="A35" s="488">
        <v>50403</v>
      </c>
      <c r="B35" s="488" t="s">
        <v>1511</v>
      </c>
      <c r="C35" s="488"/>
      <c r="D35" s="493">
        <v>0</v>
      </c>
      <c r="E35" s="494"/>
    </row>
    <row r="36" ht="16.9" customHeight="1" spans="1:5">
      <c r="A36" s="488">
        <v>50404</v>
      </c>
      <c r="B36" s="488" t="s">
        <v>1513</v>
      </c>
      <c r="C36" s="488"/>
      <c r="D36" s="493">
        <v>0</v>
      </c>
      <c r="E36" s="494"/>
    </row>
    <row r="37" ht="16.9" customHeight="1" spans="1:5">
      <c r="A37" s="488">
        <v>50405</v>
      </c>
      <c r="B37" s="488" t="s">
        <v>1514</v>
      </c>
      <c r="C37" s="488"/>
      <c r="D37" s="493">
        <v>0</v>
      </c>
      <c r="E37" s="494"/>
    </row>
    <row r="38" ht="17.25" customHeight="1" spans="1:5">
      <c r="A38" s="488">
        <v>50499</v>
      </c>
      <c r="B38" s="488" t="s">
        <v>1515</v>
      </c>
      <c r="C38" s="488"/>
      <c r="D38" s="493">
        <v>0</v>
      </c>
      <c r="E38" s="494"/>
    </row>
    <row r="39" ht="16.9" customHeight="1" spans="1:5">
      <c r="A39" s="488">
        <v>505</v>
      </c>
      <c r="B39" s="492" t="s">
        <v>1517</v>
      </c>
      <c r="C39" s="493">
        <v>1571970.51665892</v>
      </c>
      <c r="D39" s="493">
        <v>1702977</v>
      </c>
      <c r="E39" s="494">
        <f>D39/C39</f>
        <v>1.08333902064494</v>
      </c>
    </row>
    <row r="40" ht="16.9" customHeight="1" spans="1:5">
      <c r="A40" s="488">
        <v>50501</v>
      </c>
      <c r="B40" s="488" t="s">
        <v>1518</v>
      </c>
      <c r="C40" s="488"/>
      <c r="D40" s="493">
        <v>1552183</v>
      </c>
      <c r="E40" s="494"/>
    </row>
    <row r="41" ht="16.9" customHeight="1" spans="1:5">
      <c r="A41" s="488">
        <v>50502</v>
      </c>
      <c r="B41" s="488" t="s">
        <v>1519</v>
      </c>
      <c r="C41" s="488"/>
      <c r="D41" s="493">
        <v>150794</v>
      </c>
      <c r="E41" s="494"/>
    </row>
    <row r="42" ht="16.9" customHeight="1" spans="1:5">
      <c r="A42" s="488">
        <v>50599</v>
      </c>
      <c r="B42" s="488" t="s">
        <v>1520</v>
      </c>
      <c r="C42" s="488"/>
      <c r="D42" s="493">
        <v>0</v>
      </c>
      <c r="E42" s="494"/>
    </row>
    <row r="43" ht="16.9" customHeight="1" spans="1:5">
      <c r="A43" s="488">
        <v>506</v>
      </c>
      <c r="B43" s="492" t="s">
        <v>1521</v>
      </c>
      <c r="C43" s="492"/>
      <c r="D43" s="493">
        <v>248</v>
      </c>
      <c r="E43" s="494"/>
    </row>
    <row r="44" ht="16.9" customHeight="1" spans="1:5">
      <c r="A44" s="488">
        <v>50601</v>
      </c>
      <c r="B44" s="488" t="s">
        <v>1522</v>
      </c>
      <c r="C44" s="488"/>
      <c r="D44" s="493">
        <v>248</v>
      </c>
      <c r="E44" s="494"/>
    </row>
    <row r="45" ht="16.9" customHeight="1" spans="1:5">
      <c r="A45" s="488">
        <v>50602</v>
      </c>
      <c r="B45" s="488" t="s">
        <v>1523</v>
      </c>
      <c r="C45" s="488"/>
      <c r="D45" s="493">
        <v>0</v>
      </c>
      <c r="E45" s="494"/>
    </row>
    <row r="46" ht="16.9" customHeight="1" spans="1:5">
      <c r="A46" s="488">
        <v>507</v>
      </c>
      <c r="B46" s="492" t="s">
        <v>1524</v>
      </c>
      <c r="C46" s="492"/>
      <c r="D46" s="493">
        <v>0</v>
      </c>
      <c r="E46" s="494"/>
    </row>
    <row r="47" ht="16.9" customHeight="1" spans="1:5">
      <c r="A47" s="488">
        <v>50701</v>
      </c>
      <c r="B47" s="488" t="s">
        <v>1525</v>
      </c>
      <c r="C47" s="488"/>
      <c r="D47" s="493">
        <v>0</v>
      </c>
      <c r="E47" s="494"/>
    </row>
    <row r="48" ht="16.9" customHeight="1" spans="1:5">
      <c r="A48" s="488">
        <v>50702</v>
      </c>
      <c r="B48" s="488" t="s">
        <v>1526</v>
      </c>
      <c r="C48" s="488"/>
      <c r="D48" s="493">
        <v>0</v>
      </c>
      <c r="E48" s="494"/>
    </row>
    <row r="49" ht="16.9" customHeight="1" spans="1:5">
      <c r="A49" s="488">
        <v>50799</v>
      </c>
      <c r="B49" s="488" t="s">
        <v>1527</v>
      </c>
      <c r="C49" s="488"/>
      <c r="D49" s="493">
        <v>0</v>
      </c>
      <c r="E49" s="494"/>
    </row>
    <row r="50" ht="16.9" customHeight="1" spans="1:5">
      <c r="A50" s="488">
        <v>508</v>
      </c>
      <c r="B50" s="492" t="s">
        <v>1528</v>
      </c>
      <c r="C50" s="492"/>
      <c r="D50" s="493">
        <v>0</v>
      </c>
      <c r="E50" s="494"/>
    </row>
    <row r="51" ht="16.9" customHeight="1" spans="1:5">
      <c r="A51" s="488">
        <v>50801</v>
      </c>
      <c r="B51" s="488" t="s">
        <v>1529</v>
      </c>
      <c r="C51" s="488"/>
      <c r="D51" s="493">
        <v>0</v>
      </c>
      <c r="E51" s="494"/>
    </row>
    <row r="52" ht="17.25" customHeight="1" spans="1:5">
      <c r="A52" s="488">
        <v>50802</v>
      </c>
      <c r="B52" s="488" t="s">
        <v>1530</v>
      </c>
      <c r="C52" s="488"/>
      <c r="D52" s="493">
        <v>0</v>
      </c>
      <c r="E52" s="494"/>
    </row>
    <row r="53" ht="16.9" customHeight="1" spans="1:5">
      <c r="A53" s="488">
        <v>509</v>
      </c>
      <c r="B53" s="492" t="s">
        <v>1531</v>
      </c>
      <c r="C53" s="493">
        <v>146081</v>
      </c>
      <c r="D53" s="493">
        <v>151789</v>
      </c>
      <c r="E53" s="494">
        <f>D53/C53</f>
        <v>1.03907421225211</v>
      </c>
    </row>
    <row r="54" ht="16.9" customHeight="1" spans="1:5">
      <c r="A54" s="488">
        <v>50901</v>
      </c>
      <c r="B54" s="488" t="s">
        <v>1532</v>
      </c>
      <c r="C54" s="488"/>
      <c r="D54" s="493">
        <v>32835</v>
      </c>
      <c r="E54" s="494"/>
    </row>
    <row r="55" ht="16.9" customHeight="1" spans="1:5">
      <c r="A55" s="488">
        <v>50902</v>
      </c>
      <c r="B55" s="488" t="s">
        <v>1533</v>
      </c>
      <c r="C55" s="488"/>
      <c r="D55" s="493">
        <v>12391</v>
      </c>
      <c r="E55" s="494"/>
    </row>
    <row r="56" ht="16.9" customHeight="1" spans="1:5">
      <c r="A56" s="488">
        <v>50903</v>
      </c>
      <c r="B56" s="488" t="s">
        <v>1534</v>
      </c>
      <c r="C56" s="488"/>
      <c r="D56" s="493">
        <v>0</v>
      </c>
      <c r="E56" s="494"/>
    </row>
    <row r="57" ht="16.9" customHeight="1" spans="1:5">
      <c r="A57" s="488">
        <v>50905</v>
      </c>
      <c r="B57" s="488" t="s">
        <v>1535</v>
      </c>
      <c r="C57" s="488"/>
      <c r="D57" s="493">
        <v>100911</v>
      </c>
      <c r="E57" s="494"/>
    </row>
    <row r="58" ht="16.9" customHeight="1" spans="1:5">
      <c r="A58" s="488">
        <v>50999</v>
      </c>
      <c r="B58" s="488" t="s">
        <v>1536</v>
      </c>
      <c r="C58" s="488"/>
      <c r="D58" s="493">
        <v>5652</v>
      </c>
      <c r="E58" s="494"/>
    </row>
    <row r="59" ht="16.9" customHeight="1" spans="1:5">
      <c r="A59" s="488">
        <v>510</v>
      </c>
      <c r="B59" s="492" t="s">
        <v>1537</v>
      </c>
      <c r="C59" s="492"/>
      <c r="D59" s="493">
        <v>0</v>
      </c>
      <c r="E59" s="494"/>
    </row>
    <row r="60" ht="16.9" customHeight="1" spans="1:5">
      <c r="A60" s="488">
        <v>51002</v>
      </c>
      <c r="B60" s="488" t="s">
        <v>1538</v>
      </c>
      <c r="C60" s="488"/>
      <c r="D60" s="493">
        <v>0</v>
      </c>
      <c r="E60" s="494"/>
    </row>
    <row r="61" ht="16.9" customHeight="1" spans="1:5">
      <c r="A61" s="488">
        <v>51003</v>
      </c>
      <c r="B61" s="488" t="s">
        <v>674</v>
      </c>
      <c r="C61" s="488"/>
      <c r="D61" s="493">
        <v>0</v>
      </c>
      <c r="E61" s="494"/>
    </row>
    <row r="62" ht="16.9" customHeight="1" spans="1:5">
      <c r="A62" s="488">
        <v>511</v>
      </c>
      <c r="B62" s="492" t="s">
        <v>1539</v>
      </c>
      <c r="C62" s="492"/>
      <c r="D62" s="493">
        <v>0</v>
      </c>
      <c r="E62" s="494"/>
    </row>
    <row r="63" ht="16.9" customHeight="1" spans="1:5">
      <c r="A63" s="488">
        <v>51101</v>
      </c>
      <c r="B63" s="488" t="s">
        <v>1540</v>
      </c>
      <c r="C63" s="488"/>
      <c r="D63" s="493">
        <v>0</v>
      </c>
      <c r="E63" s="494"/>
    </row>
    <row r="64" ht="16.9" customHeight="1" spans="1:5">
      <c r="A64" s="488">
        <v>51102</v>
      </c>
      <c r="B64" s="488" t="s">
        <v>1541</v>
      </c>
      <c r="C64" s="488"/>
      <c r="D64" s="493">
        <v>0</v>
      </c>
      <c r="E64" s="494"/>
    </row>
    <row r="65" ht="16.9" customHeight="1" spans="1:5">
      <c r="A65" s="488">
        <v>51103</v>
      </c>
      <c r="B65" s="488" t="s">
        <v>1542</v>
      </c>
      <c r="C65" s="488"/>
      <c r="D65" s="493">
        <v>0</v>
      </c>
      <c r="E65" s="494"/>
    </row>
    <row r="66" ht="16.9" customHeight="1" spans="1:5">
      <c r="A66" s="488">
        <v>51104</v>
      </c>
      <c r="B66" s="488" t="s">
        <v>1543</v>
      </c>
      <c r="C66" s="488"/>
      <c r="D66" s="493">
        <v>0</v>
      </c>
      <c r="E66" s="494"/>
    </row>
    <row r="67" ht="16.9" customHeight="1" spans="1:5">
      <c r="A67" s="488">
        <v>599</v>
      </c>
      <c r="B67" s="492" t="s">
        <v>1544</v>
      </c>
      <c r="C67" s="492"/>
      <c r="D67" s="493">
        <v>0</v>
      </c>
      <c r="E67" s="494"/>
    </row>
    <row r="68" ht="17.25" customHeight="1" spans="1:5">
      <c r="A68" s="488">
        <v>59906</v>
      </c>
      <c r="B68" s="488" t="s">
        <v>1545</v>
      </c>
      <c r="C68" s="488"/>
      <c r="D68" s="493">
        <v>0</v>
      </c>
      <c r="E68" s="494"/>
    </row>
    <row r="69" ht="16.9" customHeight="1" spans="1:5">
      <c r="A69" s="488">
        <v>59907</v>
      </c>
      <c r="B69" s="488" t="s">
        <v>1546</v>
      </c>
      <c r="C69" s="488"/>
      <c r="D69" s="493">
        <v>0</v>
      </c>
      <c r="E69" s="494"/>
    </row>
    <row r="70" ht="16.9" customHeight="1" spans="1:5">
      <c r="A70" s="488">
        <v>59908</v>
      </c>
      <c r="B70" s="488" t="s">
        <v>1547</v>
      </c>
      <c r="C70" s="488"/>
      <c r="D70" s="493">
        <v>0</v>
      </c>
      <c r="E70" s="494"/>
    </row>
    <row r="71" ht="16.9" customHeight="1" spans="1:5">
      <c r="A71" s="488">
        <v>59999</v>
      </c>
      <c r="B71" s="488" t="s">
        <v>1283</v>
      </c>
      <c r="C71" s="488"/>
      <c r="D71" s="493">
        <v>0</v>
      </c>
      <c r="E71" s="494"/>
    </row>
  </sheetData>
  <mergeCells count="6">
    <mergeCell ref="A2:E2"/>
    <mergeCell ref="A5:A6"/>
    <mergeCell ref="B5:B6"/>
    <mergeCell ref="C5:C6"/>
    <mergeCell ref="D5:D6"/>
    <mergeCell ref="E5:E6"/>
  </mergeCells>
  <printOptions horizontalCentered="1"/>
  <pageMargins left="0.161111111111111" right="0.161111111111111" top="0.60625" bottom="0.60625" header="0.302777777777778" footer="0.302777777777778"/>
  <pageSetup paperSize="8" scale="150" fitToHeight="3"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4"/>
  <sheetViews>
    <sheetView view="pageBreakPreview" zoomScale="90" zoomScaleNormal="90" topLeftCell="A76" workbookViewId="0">
      <selection activeCell="A102" sqref="A102"/>
    </sheetView>
  </sheetViews>
  <sheetFormatPr defaultColWidth="9" defaultRowHeight="14.25"/>
  <cols>
    <col min="1" max="1" width="52.875" style="277" customWidth="1"/>
    <col min="2" max="2" width="15.75" style="277" customWidth="1"/>
    <col min="3" max="3" width="13.375" style="277" customWidth="1"/>
    <col min="4" max="4" width="13.5" style="277" customWidth="1"/>
    <col min="5" max="5" width="12.5" style="277" customWidth="1"/>
    <col min="6" max="6" width="12.75" style="277" customWidth="1"/>
    <col min="7" max="8" width="13.375" style="277" customWidth="1"/>
    <col min="9" max="9" width="12.875" style="277" customWidth="1"/>
    <col min="10" max="10" width="12.75" style="277" customWidth="1"/>
    <col min="11" max="11" width="12.25" style="277" customWidth="1"/>
    <col min="12" max="13" width="13.625" style="277" customWidth="1"/>
    <col min="14" max="16384" width="9" style="277"/>
  </cols>
  <sheetData>
    <row r="1" spans="1:1">
      <c r="A1" s="281" t="s">
        <v>1551</v>
      </c>
    </row>
    <row r="2" ht="39.75" customHeight="1" spans="1:13">
      <c r="A2" s="471" t="s">
        <v>1552</v>
      </c>
      <c r="B2" s="471"/>
      <c r="C2" s="471"/>
      <c r="D2" s="471"/>
      <c r="E2" s="471"/>
      <c r="F2" s="471"/>
      <c r="G2" s="471"/>
      <c r="H2" s="471"/>
      <c r="I2" s="471"/>
      <c r="J2" s="471"/>
      <c r="K2" s="471"/>
      <c r="L2" s="471"/>
      <c r="M2" s="471"/>
    </row>
    <row r="3" ht="24.75" customHeight="1" spans="1:13">
      <c r="A3" s="472"/>
      <c r="M3" s="460" t="s">
        <v>60</v>
      </c>
    </row>
    <row r="4" ht="22.5" customHeight="1" spans="1:13">
      <c r="A4" s="359" t="s">
        <v>1553</v>
      </c>
      <c r="B4" s="359" t="s">
        <v>1554</v>
      </c>
      <c r="C4" s="359" t="s">
        <v>1555</v>
      </c>
      <c r="D4" s="359" t="s">
        <v>1556</v>
      </c>
      <c r="E4" s="359" t="s">
        <v>1557</v>
      </c>
      <c r="F4" s="359" t="s">
        <v>1558</v>
      </c>
      <c r="G4" s="359" t="s">
        <v>1559</v>
      </c>
      <c r="H4" s="359" t="s">
        <v>1560</v>
      </c>
      <c r="I4" s="359" t="s">
        <v>1561</v>
      </c>
      <c r="J4" s="359" t="s">
        <v>1562</v>
      </c>
      <c r="K4" s="359" t="s">
        <v>1563</v>
      </c>
      <c r="L4" s="359" t="s">
        <v>1564</v>
      </c>
      <c r="M4" s="359" t="s">
        <v>1565</v>
      </c>
    </row>
    <row r="5" ht="22.5" customHeight="1" spans="1:13">
      <c r="A5" s="359" t="s">
        <v>1566</v>
      </c>
      <c r="B5" s="473">
        <f t="shared" ref="B5:M5" si="0">B6+B11+B52</f>
        <v>6154703.974086</v>
      </c>
      <c r="C5" s="473">
        <f t="shared" si="0"/>
        <v>459381.82454</v>
      </c>
      <c r="D5" s="473">
        <f t="shared" si="0"/>
        <v>842405.23497</v>
      </c>
      <c r="E5" s="473">
        <f t="shared" si="0"/>
        <v>556536.384832</v>
      </c>
      <c r="F5" s="473">
        <f t="shared" si="0"/>
        <v>988327.1156</v>
      </c>
      <c r="G5" s="473">
        <f t="shared" si="0"/>
        <v>934749.901675</v>
      </c>
      <c r="H5" s="473">
        <f t="shared" si="0"/>
        <v>157801.895187</v>
      </c>
      <c r="I5" s="473">
        <f t="shared" si="0"/>
        <v>613926.472721</v>
      </c>
      <c r="J5" s="473">
        <f t="shared" si="0"/>
        <v>420747.061118</v>
      </c>
      <c r="K5" s="473">
        <f t="shared" si="0"/>
        <v>651311.498</v>
      </c>
      <c r="L5" s="473">
        <f t="shared" si="0"/>
        <v>355506.347443</v>
      </c>
      <c r="M5" s="473">
        <f t="shared" si="0"/>
        <v>174010.238</v>
      </c>
    </row>
    <row r="6" ht="22.5" customHeight="1" spans="1:13">
      <c r="A6" s="474" t="s">
        <v>1567</v>
      </c>
      <c r="B6" s="475">
        <f t="shared" ref="B6:M6" si="1">B7</f>
        <v>391345</v>
      </c>
      <c r="C6" s="475">
        <f t="shared" si="1"/>
        <v>28005</v>
      </c>
      <c r="D6" s="475">
        <f t="shared" si="1"/>
        <v>58782</v>
      </c>
      <c r="E6" s="475">
        <f t="shared" si="1"/>
        <v>71497</v>
      </c>
      <c r="F6" s="475">
        <f t="shared" si="1"/>
        <v>63281</v>
      </c>
      <c r="G6" s="475">
        <f t="shared" si="1"/>
        <v>64743</v>
      </c>
      <c r="H6" s="475">
        <f t="shared" si="1"/>
        <v>21503</v>
      </c>
      <c r="I6" s="475">
        <f t="shared" si="1"/>
        <v>49773</v>
      </c>
      <c r="J6" s="475">
        <f t="shared" si="1"/>
        <v>11948</v>
      </c>
      <c r="K6" s="475">
        <f t="shared" si="1"/>
        <v>10254</v>
      </c>
      <c r="L6" s="475">
        <f t="shared" si="1"/>
        <v>11559</v>
      </c>
      <c r="M6" s="475">
        <f t="shared" si="1"/>
        <v>0</v>
      </c>
    </row>
    <row r="7" ht="22.5" customHeight="1" spans="1:13">
      <c r="A7" s="476" t="s">
        <v>1568</v>
      </c>
      <c r="B7" s="477">
        <f t="shared" ref="B7:L7" si="2">SUM(B8:B10)</f>
        <v>391345</v>
      </c>
      <c r="C7" s="477">
        <f t="shared" si="2"/>
        <v>28005</v>
      </c>
      <c r="D7" s="477">
        <f t="shared" si="2"/>
        <v>58782</v>
      </c>
      <c r="E7" s="477">
        <f t="shared" si="2"/>
        <v>71497</v>
      </c>
      <c r="F7" s="477">
        <f t="shared" si="2"/>
        <v>63281</v>
      </c>
      <c r="G7" s="477">
        <f t="shared" si="2"/>
        <v>64743</v>
      </c>
      <c r="H7" s="477">
        <f t="shared" si="2"/>
        <v>21503</v>
      </c>
      <c r="I7" s="477">
        <f t="shared" si="2"/>
        <v>49773</v>
      </c>
      <c r="J7" s="477">
        <f t="shared" si="2"/>
        <v>11948</v>
      </c>
      <c r="K7" s="477">
        <f t="shared" si="2"/>
        <v>10254</v>
      </c>
      <c r="L7" s="477">
        <f t="shared" si="2"/>
        <v>11559</v>
      </c>
      <c r="M7" s="477"/>
    </row>
    <row r="8" ht="22.5" customHeight="1" spans="1:13">
      <c r="A8" s="478" t="s">
        <v>1569</v>
      </c>
      <c r="B8" s="477">
        <f t="shared" ref="B8:B10" si="3">SUM(C8:M8)</f>
        <v>208139</v>
      </c>
      <c r="C8" s="477">
        <v>18180</v>
      </c>
      <c r="D8" s="477">
        <v>42034</v>
      </c>
      <c r="E8" s="477">
        <v>39702</v>
      </c>
      <c r="F8" s="477">
        <v>30415</v>
      </c>
      <c r="G8" s="477">
        <v>34029</v>
      </c>
      <c r="H8" s="477">
        <v>12077</v>
      </c>
      <c r="I8" s="477">
        <v>20875</v>
      </c>
      <c r="J8" s="477">
        <v>1775</v>
      </c>
      <c r="K8" s="477">
        <v>3327</v>
      </c>
      <c r="L8" s="477">
        <v>5725</v>
      </c>
      <c r="M8" s="477"/>
    </row>
    <row r="9" ht="22.5" customHeight="1" spans="1:13">
      <c r="A9" s="478" t="s">
        <v>1570</v>
      </c>
      <c r="B9" s="477">
        <f t="shared" si="3"/>
        <v>171697</v>
      </c>
      <c r="C9" s="477">
        <v>9600</v>
      </c>
      <c r="D9" s="477">
        <v>16583</v>
      </c>
      <c r="E9" s="477">
        <v>31496</v>
      </c>
      <c r="F9" s="477">
        <v>32255</v>
      </c>
      <c r="G9" s="477">
        <v>30348</v>
      </c>
      <c r="H9" s="477">
        <v>8723</v>
      </c>
      <c r="I9" s="477">
        <v>21389</v>
      </c>
      <c r="J9" s="477">
        <v>8724</v>
      </c>
      <c r="K9" s="477">
        <v>6833</v>
      </c>
      <c r="L9" s="477">
        <v>5746</v>
      </c>
      <c r="M9" s="477"/>
    </row>
    <row r="10" ht="22.5" customHeight="1" spans="1:13">
      <c r="A10" s="478" t="s">
        <v>1571</v>
      </c>
      <c r="B10" s="477">
        <f t="shared" si="3"/>
        <v>11509</v>
      </c>
      <c r="C10" s="477">
        <v>225</v>
      </c>
      <c r="D10" s="477">
        <v>165</v>
      </c>
      <c r="E10" s="477">
        <v>299</v>
      </c>
      <c r="F10" s="477">
        <v>611</v>
      </c>
      <c r="G10" s="477">
        <v>366</v>
      </c>
      <c r="H10" s="477">
        <v>703</v>
      </c>
      <c r="I10" s="477">
        <v>7509</v>
      </c>
      <c r="J10" s="477">
        <v>1449</v>
      </c>
      <c r="K10" s="477">
        <v>94</v>
      </c>
      <c r="L10" s="477">
        <v>88</v>
      </c>
      <c r="M10" s="477"/>
    </row>
    <row r="11" ht="22.5" customHeight="1" spans="1:13">
      <c r="A11" s="479" t="s">
        <v>1572</v>
      </c>
      <c r="B11" s="475">
        <f t="shared" ref="B11:M11" si="4">B12+B19+B26</f>
        <v>3880111.0583</v>
      </c>
      <c r="C11" s="475">
        <f t="shared" si="4"/>
        <v>362210.162</v>
      </c>
      <c r="D11" s="475">
        <f t="shared" si="4"/>
        <v>660039.278</v>
      </c>
      <c r="E11" s="475">
        <f t="shared" si="4"/>
        <v>359680.944</v>
      </c>
      <c r="F11" s="475">
        <f t="shared" si="4"/>
        <v>697515.814</v>
      </c>
      <c r="G11" s="475">
        <f t="shared" si="4"/>
        <v>530490.804</v>
      </c>
      <c r="H11" s="475">
        <f t="shared" si="4"/>
        <v>63141.494</v>
      </c>
      <c r="I11" s="475">
        <f t="shared" si="4"/>
        <v>373679.112</v>
      </c>
      <c r="J11" s="475">
        <f t="shared" si="4"/>
        <v>202442.652</v>
      </c>
      <c r="K11" s="475">
        <f t="shared" si="4"/>
        <v>432209.328</v>
      </c>
      <c r="L11" s="475">
        <f t="shared" si="4"/>
        <v>128757.6703</v>
      </c>
      <c r="M11" s="475">
        <f t="shared" si="4"/>
        <v>69943.8</v>
      </c>
    </row>
    <row r="12" ht="22.5" customHeight="1" spans="1:13">
      <c r="A12" s="476" t="s">
        <v>1568</v>
      </c>
      <c r="B12" s="477">
        <f t="shared" ref="B12:M12" si="5">SUM(B13:B18)</f>
        <v>221271.77</v>
      </c>
      <c r="C12" s="477">
        <f t="shared" si="5"/>
        <v>10160.04</v>
      </c>
      <c r="D12" s="477">
        <f t="shared" si="5"/>
        <v>12861.33</v>
      </c>
      <c r="E12" s="477">
        <f t="shared" si="5"/>
        <v>20973.9</v>
      </c>
      <c r="F12" s="477">
        <f t="shared" si="5"/>
        <v>23357.21</v>
      </c>
      <c r="G12" s="477">
        <f t="shared" si="5"/>
        <v>29577.35</v>
      </c>
      <c r="H12" s="477">
        <f t="shared" si="5"/>
        <v>1609.82</v>
      </c>
      <c r="I12" s="477">
        <f t="shared" si="5"/>
        <v>21279.73</v>
      </c>
      <c r="J12" s="477">
        <f t="shared" si="5"/>
        <v>40400.12</v>
      </c>
      <c r="K12" s="477">
        <f t="shared" si="5"/>
        <v>6354.51</v>
      </c>
      <c r="L12" s="477">
        <f t="shared" si="5"/>
        <v>3180.78</v>
      </c>
      <c r="M12" s="477">
        <f t="shared" si="5"/>
        <v>51516.98</v>
      </c>
    </row>
    <row r="13" ht="22.5" customHeight="1" spans="1:13">
      <c r="A13" s="478" t="s">
        <v>1573</v>
      </c>
      <c r="B13" s="477">
        <f t="shared" ref="B13:B18" si="6">SUM(C13:M13)</f>
        <v>44400</v>
      </c>
      <c r="C13" s="477">
        <v>1758</v>
      </c>
      <c r="D13" s="477">
        <v>2766</v>
      </c>
      <c r="E13" s="477">
        <v>2572</v>
      </c>
      <c r="F13" s="477">
        <v>8919</v>
      </c>
      <c r="G13" s="477">
        <v>12956</v>
      </c>
      <c r="H13" s="477">
        <v>405</v>
      </c>
      <c r="I13" s="477">
        <v>8813</v>
      </c>
      <c r="J13" s="477">
        <v>2391</v>
      </c>
      <c r="K13" s="477">
        <v>3398</v>
      </c>
      <c r="L13" s="477">
        <v>422</v>
      </c>
      <c r="M13" s="477"/>
    </row>
    <row r="14" ht="22.5" customHeight="1" spans="1:13">
      <c r="A14" s="478" t="s">
        <v>1574</v>
      </c>
      <c r="B14" s="477">
        <f t="shared" si="6"/>
        <v>51000</v>
      </c>
      <c r="C14" s="477"/>
      <c r="D14" s="477"/>
      <c r="E14" s="477"/>
      <c r="F14" s="477"/>
      <c r="G14" s="477"/>
      <c r="H14" s="477"/>
      <c r="I14" s="477"/>
      <c r="J14" s="477"/>
      <c r="K14" s="477"/>
      <c r="L14" s="477"/>
      <c r="M14" s="477">
        <v>51000</v>
      </c>
    </row>
    <row r="15" ht="22.5" customHeight="1" spans="1:13">
      <c r="A15" s="478" t="s">
        <v>1575</v>
      </c>
      <c r="B15" s="477">
        <f t="shared" si="6"/>
        <v>16507.77</v>
      </c>
      <c r="C15" s="477">
        <v>1514.37</v>
      </c>
      <c r="D15" s="477">
        <v>1524.6</v>
      </c>
      <c r="E15" s="477">
        <v>3648.88</v>
      </c>
      <c r="F15" s="477">
        <v>2324.55</v>
      </c>
      <c r="G15" s="477">
        <v>2487.56</v>
      </c>
      <c r="H15" s="477">
        <v>307.89</v>
      </c>
      <c r="I15" s="477">
        <v>3881.53</v>
      </c>
      <c r="J15" s="477">
        <v>541.15</v>
      </c>
      <c r="K15" s="477">
        <v>70.86</v>
      </c>
      <c r="L15" s="477">
        <v>206.38</v>
      </c>
      <c r="M15" s="477"/>
    </row>
    <row r="16" ht="22.5" customHeight="1" spans="1:13">
      <c r="A16" s="478" t="s">
        <v>1576</v>
      </c>
      <c r="B16" s="477">
        <f t="shared" si="6"/>
        <v>-4024</v>
      </c>
      <c r="C16" s="477">
        <v>-455</v>
      </c>
      <c r="D16" s="477">
        <v>-261</v>
      </c>
      <c r="E16" s="477">
        <v>-218</v>
      </c>
      <c r="F16" s="477">
        <v>-906</v>
      </c>
      <c r="G16" s="477">
        <v>-1139</v>
      </c>
      <c r="H16" s="477">
        <v>-566</v>
      </c>
      <c r="I16" s="477">
        <v>-386</v>
      </c>
      <c r="J16" s="477">
        <v>-93</v>
      </c>
      <c r="K16" s="477"/>
      <c r="L16" s="477"/>
      <c r="M16" s="477"/>
    </row>
    <row r="17" ht="22.5" customHeight="1" spans="1:13">
      <c r="A17" s="478" t="s">
        <v>1577</v>
      </c>
      <c r="B17" s="477">
        <f t="shared" si="6"/>
        <v>300</v>
      </c>
      <c r="C17" s="477"/>
      <c r="D17" s="477">
        <v>300</v>
      </c>
      <c r="E17" s="477"/>
      <c r="F17" s="477"/>
      <c r="G17" s="477"/>
      <c r="H17" s="477"/>
      <c r="I17" s="477"/>
      <c r="J17" s="477"/>
      <c r="K17" s="477"/>
      <c r="L17" s="477"/>
      <c r="M17" s="477"/>
    </row>
    <row r="18" ht="22.5" customHeight="1" spans="1:13">
      <c r="A18" s="478" t="s">
        <v>1578</v>
      </c>
      <c r="B18" s="477">
        <f t="shared" si="6"/>
        <v>113088</v>
      </c>
      <c r="C18" s="477">
        <v>7342.67</v>
      </c>
      <c r="D18" s="477">
        <v>8531.73</v>
      </c>
      <c r="E18" s="477">
        <v>14971.02</v>
      </c>
      <c r="F18" s="477">
        <v>13019.66</v>
      </c>
      <c r="G18" s="477">
        <v>15272.79</v>
      </c>
      <c r="H18" s="477">
        <v>1462.93</v>
      </c>
      <c r="I18" s="477">
        <v>8971.2</v>
      </c>
      <c r="J18" s="477">
        <v>37560.97</v>
      </c>
      <c r="K18" s="477">
        <v>2885.65</v>
      </c>
      <c r="L18" s="477">
        <v>2552.4</v>
      </c>
      <c r="M18" s="477">
        <v>516.98</v>
      </c>
    </row>
    <row r="19" ht="22.5" customHeight="1" spans="1:13">
      <c r="A19" s="476" t="s">
        <v>1579</v>
      </c>
      <c r="B19" s="477">
        <f t="shared" ref="B19:M19" si="7">SUM(B20:B25)</f>
        <v>44770.112</v>
      </c>
      <c r="C19" s="477">
        <f t="shared" si="7"/>
        <v>1903.242</v>
      </c>
      <c r="D19" s="477">
        <f t="shared" si="7"/>
        <v>1820.148</v>
      </c>
      <c r="E19" s="477">
        <f t="shared" si="7"/>
        <v>13928.684</v>
      </c>
      <c r="F19" s="477">
        <f t="shared" si="7"/>
        <v>3248.364</v>
      </c>
      <c r="G19" s="477">
        <f t="shared" si="7"/>
        <v>3172.384</v>
      </c>
      <c r="H19" s="477">
        <f t="shared" si="7"/>
        <v>552.474</v>
      </c>
      <c r="I19" s="477">
        <f t="shared" si="7"/>
        <v>1303.142</v>
      </c>
      <c r="J19" s="477">
        <f t="shared" si="7"/>
        <v>540.164</v>
      </c>
      <c r="K19" s="477">
        <f t="shared" si="7"/>
        <v>945.648</v>
      </c>
      <c r="L19" s="477">
        <f t="shared" si="7"/>
        <v>422.042</v>
      </c>
      <c r="M19" s="477">
        <f t="shared" si="7"/>
        <v>16933.82</v>
      </c>
    </row>
    <row r="20" ht="22.5" customHeight="1" spans="1:13">
      <c r="A20" s="478" t="s">
        <v>1574</v>
      </c>
      <c r="B20" s="477">
        <f t="shared" ref="B20:B25" si="8">SUM(C20:M20)</f>
        <v>100</v>
      </c>
      <c r="C20" s="477"/>
      <c r="D20" s="477"/>
      <c r="E20" s="477"/>
      <c r="F20" s="477">
        <v>100</v>
      </c>
      <c r="G20" s="477"/>
      <c r="H20" s="477"/>
      <c r="I20" s="477"/>
      <c r="J20" s="477"/>
      <c r="K20" s="477"/>
      <c r="L20" s="477"/>
      <c r="M20" s="477"/>
    </row>
    <row r="21" ht="22.5" customHeight="1" spans="1:13">
      <c r="A21" s="478" t="s">
        <v>1575</v>
      </c>
      <c r="B21" s="477">
        <f t="shared" si="8"/>
        <v>38909.24</v>
      </c>
      <c r="C21" s="477">
        <v>1484.2</v>
      </c>
      <c r="D21" s="477">
        <v>1561.46</v>
      </c>
      <c r="E21" s="477">
        <v>13082.75</v>
      </c>
      <c r="F21" s="477">
        <v>2896.8</v>
      </c>
      <c r="G21" s="477">
        <v>2703.54</v>
      </c>
      <c r="H21" s="477">
        <v>462.31</v>
      </c>
      <c r="I21" s="477">
        <v>1183.87</v>
      </c>
      <c r="J21" s="477">
        <v>456.35</v>
      </c>
      <c r="K21" s="477">
        <v>867.94</v>
      </c>
      <c r="L21" s="477">
        <v>378.32</v>
      </c>
      <c r="M21" s="477">
        <v>13831.7</v>
      </c>
    </row>
    <row r="22" ht="22.5" customHeight="1" spans="1:13">
      <c r="A22" s="478" t="s">
        <v>1576</v>
      </c>
      <c r="B22" s="477">
        <f t="shared" si="8"/>
        <v>298</v>
      </c>
      <c r="C22" s="477">
        <v>156</v>
      </c>
      <c r="D22" s="477"/>
      <c r="E22" s="477">
        <v>3.2</v>
      </c>
      <c r="F22" s="477">
        <v>1.6</v>
      </c>
      <c r="G22" s="477">
        <v>137.2</v>
      </c>
      <c r="H22" s="477"/>
      <c r="I22" s="477"/>
      <c r="J22" s="477"/>
      <c r="K22" s="477"/>
      <c r="L22" s="477"/>
      <c r="M22" s="477"/>
    </row>
    <row r="23" ht="22.5" customHeight="1" spans="1:13">
      <c r="A23" s="478" t="s">
        <v>1580</v>
      </c>
      <c r="B23" s="477">
        <f t="shared" si="8"/>
        <v>723</v>
      </c>
      <c r="C23" s="477">
        <v>62</v>
      </c>
      <c r="D23" s="477">
        <v>62</v>
      </c>
      <c r="E23" s="477">
        <v>62</v>
      </c>
      <c r="F23" s="477">
        <v>62</v>
      </c>
      <c r="G23" s="477">
        <v>156</v>
      </c>
      <c r="H23" s="477">
        <v>62</v>
      </c>
      <c r="I23" s="477">
        <v>62</v>
      </c>
      <c r="J23" s="477">
        <v>31</v>
      </c>
      <c r="K23" s="477">
        <v>31</v>
      </c>
      <c r="L23" s="477">
        <v>31</v>
      </c>
      <c r="M23" s="477">
        <v>102</v>
      </c>
    </row>
    <row r="24" ht="22.5" customHeight="1" spans="1:13">
      <c r="A24" s="478" t="s">
        <v>1578</v>
      </c>
      <c r="B24" s="477">
        <f t="shared" si="8"/>
        <v>4679.872</v>
      </c>
      <c r="C24" s="477">
        <v>171.042</v>
      </c>
      <c r="D24" s="477">
        <v>196.688</v>
      </c>
      <c r="E24" s="477">
        <v>770.734</v>
      </c>
      <c r="F24" s="477">
        <v>187.964</v>
      </c>
      <c r="G24" s="477">
        <v>155.644</v>
      </c>
      <c r="H24" s="477">
        <v>28.164</v>
      </c>
      <c r="I24" s="477">
        <v>57.272</v>
      </c>
      <c r="J24" s="477">
        <v>52.814</v>
      </c>
      <c r="K24" s="477">
        <v>46.708</v>
      </c>
      <c r="L24" s="477">
        <v>12.722</v>
      </c>
      <c r="M24" s="477">
        <v>3000.12</v>
      </c>
    </row>
    <row r="25" ht="22.5" customHeight="1" spans="1:13">
      <c r="A25" s="478" t="s">
        <v>1581</v>
      </c>
      <c r="B25" s="477">
        <f t="shared" si="8"/>
        <v>60</v>
      </c>
      <c r="C25" s="477">
        <v>30</v>
      </c>
      <c r="D25" s="477"/>
      <c r="E25" s="477">
        <v>10</v>
      </c>
      <c r="F25" s="477"/>
      <c r="G25" s="477">
        <v>20</v>
      </c>
      <c r="H25" s="477"/>
      <c r="I25" s="477"/>
      <c r="J25" s="477"/>
      <c r="K25" s="477"/>
      <c r="L25" s="477"/>
      <c r="M25" s="477"/>
    </row>
    <row r="26" ht="22.5" customHeight="1" spans="1:13">
      <c r="A26" s="476" t="s">
        <v>1582</v>
      </c>
      <c r="B26" s="477">
        <f t="shared" ref="B26:M26" si="9">SUM(B27:B51)</f>
        <v>3614069.1763</v>
      </c>
      <c r="C26" s="477">
        <f t="shared" si="9"/>
        <v>350146.88</v>
      </c>
      <c r="D26" s="477">
        <f t="shared" si="9"/>
        <v>645357.8</v>
      </c>
      <c r="E26" s="477">
        <f t="shared" si="9"/>
        <v>324778.36</v>
      </c>
      <c r="F26" s="477">
        <f t="shared" si="9"/>
        <v>670910.24</v>
      </c>
      <c r="G26" s="477">
        <f t="shared" si="9"/>
        <v>497741.07</v>
      </c>
      <c r="H26" s="477">
        <f t="shared" si="9"/>
        <v>60979.2</v>
      </c>
      <c r="I26" s="477">
        <f t="shared" si="9"/>
        <v>351096.24</v>
      </c>
      <c r="J26" s="477">
        <f t="shared" si="9"/>
        <v>161502.368</v>
      </c>
      <c r="K26" s="477">
        <f t="shared" si="9"/>
        <v>424909.17</v>
      </c>
      <c r="L26" s="477">
        <f t="shared" si="9"/>
        <v>125154.8483</v>
      </c>
      <c r="M26" s="477">
        <f t="shared" si="9"/>
        <v>1493</v>
      </c>
    </row>
    <row r="27" ht="22.5" customHeight="1" spans="1:13">
      <c r="A27" s="480" t="s">
        <v>1583</v>
      </c>
      <c r="B27" s="477">
        <f t="shared" ref="B27:B51" si="10">SUM(C27:M27)</f>
        <v>161409</v>
      </c>
      <c r="C27" s="477">
        <v>41205</v>
      </c>
      <c r="D27" s="477">
        <v>29705</v>
      </c>
      <c r="E27" s="477">
        <v>23114</v>
      </c>
      <c r="F27" s="477">
        <v>14815</v>
      </c>
      <c r="G27" s="477">
        <v>7053</v>
      </c>
      <c r="H27" s="477">
        <v>10020</v>
      </c>
      <c r="I27" s="477">
        <v>5696</v>
      </c>
      <c r="J27" s="477">
        <v>19695</v>
      </c>
      <c r="K27" s="477">
        <v>9771</v>
      </c>
      <c r="L27" s="477">
        <v>335</v>
      </c>
      <c r="M27" s="477"/>
    </row>
    <row r="28" ht="22.5" customHeight="1" spans="1:13">
      <c r="A28" s="478" t="s">
        <v>1584</v>
      </c>
      <c r="B28" s="477">
        <f t="shared" si="10"/>
        <v>100000</v>
      </c>
      <c r="C28" s="477"/>
      <c r="D28" s="477"/>
      <c r="E28" s="477"/>
      <c r="F28" s="477"/>
      <c r="G28" s="477"/>
      <c r="H28" s="477"/>
      <c r="I28" s="477"/>
      <c r="J28" s="477"/>
      <c r="K28" s="477"/>
      <c r="L28" s="477">
        <v>100000</v>
      </c>
      <c r="M28" s="477"/>
    </row>
    <row r="29" ht="22.5" customHeight="1" spans="1:13">
      <c r="A29" s="478" t="s">
        <v>1585</v>
      </c>
      <c r="B29" s="477">
        <f t="shared" si="10"/>
        <v>195600</v>
      </c>
      <c r="C29" s="477"/>
      <c r="D29" s="477">
        <v>95600</v>
      </c>
      <c r="E29" s="477"/>
      <c r="F29" s="477"/>
      <c r="G29" s="477"/>
      <c r="H29" s="477"/>
      <c r="I29" s="477"/>
      <c r="J29" s="477"/>
      <c r="K29" s="477">
        <v>100000</v>
      </c>
      <c r="L29" s="477"/>
      <c r="M29" s="477"/>
    </row>
    <row r="30" ht="22.5" customHeight="1" spans="1:13">
      <c r="A30" s="478" t="s">
        <v>1586</v>
      </c>
      <c r="B30" s="477">
        <f t="shared" si="10"/>
        <v>10000</v>
      </c>
      <c r="C30" s="477"/>
      <c r="D30" s="477"/>
      <c r="E30" s="477"/>
      <c r="F30" s="477"/>
      <c r="G30" s="477"/>
      <c r="H30" s="477"/>
      <c r="I30" s="477"/>
      <c r="J30" s="477"/>
      <c r="K30" s="477">
        <v>10000</v>
      </c>
      <c r="L30" s="477"/>
      <c r="M30" s="477"/>
    </row>
    <row r="31" ht="22.5" customHeight="1" spans="1:13">
      <c r="A31" s="478" t="s">
        <v>1587</v>
      </c>
      <c r="B31" s="477">
        <f t="shared" si="10"/>
        <v>11592</v>
      </c>
      <c r="C31" s="477">
        <v>37802</v>
      </c>
      <c r="D31" s="477">
        <v>27301</v>
      </c>
      <c r="E31" s="477">
        <v>-37043</v>
      </c>
      <c r="F31" s="477">
        <v>1611</v>
      </c>
      <c r="G31" s="477">
        <v>-3202</v>
      </c>
      <c r="H31" s="477">
        <v>3012</v>
      </c>
      <c r="I31" s="477">
        <v>-6714</v>
      </c>
      <c r="J31" s="477">
        <v>-3363</v>
      </c>
      <c r="K31" s="477">
        <v>-7370</v>
      </c>
      <c r="L31" s="477">
        <v>-442</v>
      </c>
      <c r="M31" s="477"/>
    </row>
    <row r="32" ht="22.5" customHeight="1" spans="1:13">
      <c r="A32" s="478" t="s">
        <v>1588</v>
      </c>
      <c r="B32" s="477">
        <f t="shared" si="10"/>
        <v>3760</v>
      </c>
      <c r="C32" s="477">
        <v>590</v>
      </c>
      <c r="D32" s="477">
        <v>270</v>
      </c>
      <c r="E32" s="477">
        <v>270</v>
      </c>
      <c r="F32" s="477">
        <v>640</v>
      </c>
      <c r="G32" s="477">
        <v>420</v>
      </c>
      <c r="H32" s="477">
        <v>370</v>
      </c>
      <c r="I32" s="477">
        <v>300</v>
      </c>
      <c r="J32" s="477">
        <v>300</v>
      </c>
      <c r="K32" s="477">
        <v>300</v>
      </c>
      <c r="L32" s="477">
        <v>300</v>
      </c>
      <c r="M32" s="477"/>
    </row>
    <row r="33" ht="22.5" customHeight="1" spans="1:13">
      <c r="A33" s="478" t="s">
        <v>1589</v>
      </c>
      <c r="B33" s="477">
        <f t="shared" si="10"/>
        <v>40448.3983</v>
      </c>
      <c r="C33" s="477">
        <v>185</v>
      </c>
      <c r="D33" s="477">
        <v>4248</v>
      </c>
      <c r="E33" s="477">
        <v>215</v>
      </c>
      <c r="F33" s="477">
        <v>15760</v>
      </c>
      <c r="G33" s="477">
        <v>11519.4</v>
      </c>
      <c r="H33" s="477">
        <v>7379</v>
      </c>
      <c r="I33" s="477">
        <v>72</v>
      </c>
      <c r="J33" s="477">
        <v>198</v>
      </c>
      <c r="K33" s="477"/>
      <c r="L33" s="477">
        <v>871.9983</v>
      </c>
      <c r="M33" s="477"/>
    </row>
    <row r="34" ht="22.5" customHeight="1" spans="1:13">
      <c r="A34" s="478" t="s">
        <v>1590</v>
      </c>
      <c r="B34" s="477">
        <f t="shared" si="10"/>
        <v>958250</v>
      </c>
      <c r="C34" s="477">
        <v>126624</v>
      </c>
      <c r="D34" s="477">
        <v>105056</v>
      </c>
      <c r="E34" s="477">
        <v>116430</v>
      </c>
      <c r="F34" s="477">
        <v>230885</v>
      </c>
      <c r="G34" s="477">
        <v>32926</v>
      </c>
      <c r="H34" s="477">
        <v>3996</v>
      </c>
      <c r="I34" s="477">
        <v>159579</v>
      </c>
      <c r="J34" s="477">
        <v>18017</v>
      </c>
      <c r="K34" s="477">
        <v>161445</v>
      </c>
      <c r="L34" s="477">
        <v>3292</v>
      </c>
      <c r="M34" s="477"/>
    </row>
    <row r="35" ht="22.5" customHeight="1" spans="1:13">
      <c r="A35" s="478" t="s">
        <v>1591</v>
      </c>
      <c r="B35" s="477">
        <f t="shared" si="10"/>
        <v>290972</v>
      </c>
      <c r="C35" s="477">
        <v>3156</v>
      </c>
      <c r="D35" s="477">
        <v>165836</v>
      </c>
      <c r="E35" s="477">
        <v>9768</v>
      </c>
      <c r="F35" s="477">
        <v>10564</v>
      </c>
      <c r="G35" s="477">
        <v>47297</v>
      </c>
      <c r="H35" s="477">
        <v>1496</v>
      </c>
      <c r="I35" s="477"/>
      <c r="J35" s="477"/>
      <c r="K35" s="477">
        <v>51435</v>
      </c>
      <c r="L35" s="477">
        <v>1420</v>
      </c>
      <c r="M35" s="477"/>
    </row>
    <row r="36" ht="22.5" customHeight="1" spans="1:13">
      <c r="A36" s="478" t="s">
        <v>1592</v>
      </c>
      <c r="B36" s="477">
        <f t="shared" si="10"/>
        <v>48946</v>
      </c>
      <c r="C36" s="477">
        <v>6154</v>
      </c>
      <c r="D36" s="477">
        <v>18888</v>
      </c>
      <c r="E36" s="477">
        <v>13037</v>
      </c>
      <c r="F36" s="477">
        <v>3287</v>
      </c>
      <c r="G36" s="477">
        <v>4204</v>
      </c>
      <c r="H36" s="477">
        <v>338</v>
      </c>
      <c r="I36" s="477">
        <v>1285</v>
      </c>
      <c r="J36" s="477">
        <v>488</v>
      </c>
      <c r="K36" s="477">
        <v>1147</v>
      </c>
      <c r="L36" s="477">
        <v>118</v>
      </c>
      <c r="M36" s="477"/>
    </row>
    <row r="37" ht="22.5" customHeight="1" spans="1:13">
      <c r="A37" s="478" t="s">
        <v>1593</v>
      </c>
      <c r="B37" s="477">
        <f t="shared" si="10"/>
        <v>119940</v>
      </c>
      <c r="C37" s="477">
        <v>12600</v>
      </c>
      <c r="D37" s="477">
        <v>35000</v>
      </c>
      <c r="E37" s="477">
        <v>31500</v>
      </c>
      <c r="F37" s="477">
        <v>9370</v>
      </c>
      <c r="G37" s="477">
        <v>21000</v>
      </c>
      <c r="H37" s="477">
        <v>2300</v>
      </c>
      <c r="I37" s="477">
        <v>2400</v>
      </c>
      <c r="J37" s="477">
        <v>3315</v>
      </c>
      <c r="K37" s="477">
        <v>2240</v>
      </c>
      <c r="L37" s="477">
        <v>215</v>
      </c>
      <c r="M37" s="477"/>
    </row>
    <row r="38" ht="22.5" customHeight="1" spans="1:13">
      <c r="A38" s="478" t="s">
        <v>1594</v>
      </c>
      <c r="B38" s="477">
        <f t="shared" si="10"/>
        <v>8630</v>
      </c>
      <c r="C38" s="477">
        <v>863</v>
      </c>
      <c r="D38" s="477">
        <v>863</v>
      </c>
      <c r="E38" s="477">
        <v>863</v>
      </c>
      <c r="F38" s="477">
        <v>1263</v>
      </c>
      <c r="G38" s="477">
        <v>1263</v>
      </c>
      <c r="H38" s="477">
        <v>363</v>
      </c>
      <c r="I38" s="477">
        <v>863</v>
      </c>
      <c r="J38" s="477">
        <v>663</v>
      </c>
      <c r="K38" s="477">
        <v>963</v>
      </c>
      <c r="L38" s="477">
        <v>663</v>
      </c>
      <c r="M38" s="477"/>
    </row>
    <row r="39" ht="22.5" customHeight="1" spans="1:13">
      <c r="A39" s="478" t="s">
        <v>1595</v>
      </c>
      <c r="B39" s="477">
        <f t="shared" si="10"/>
        <v>844145.92</v>
      </c>
      <c r="C39" s="477">
        <v>60921</v>
      </c>
      <c r="D39" s="477">
        <v>84841</v>
      </c>
      <c r="E39" s="477">
        <v>87052</v>
      </c>
      <c r="F39" s="477">
        <v>216691</v>
      </c>
      <c r="G39" s="477">
        <v>207826</v>
      </c>
      <c r="H39" s="477">
        <v>17950.92</v>
      </c>
      <c r="I39" s="477">
        <v>93705</v>
      </c>
      <c r="J39" s="477">
        <v>27539</v>
      </c>
      <c r="K39" s="477">
        <v>40619</v>
      </c>
      <c r="L39" s="477">
        <v>7001</v>
      </c>
      <c r="M39" s="477"/>
    </row>
    <row r="40" ht="22.5" customHeight="1" spans="1:13">
      <c r="A40" s="478" t="s">
        <v>1596</v>
      </c>
      <c r="B40" s="477">
        <f t="shared" si="10"/>
        <v>540897</v>
      </c>
      <c r="C40" s="477">
        <v>40236</v>
      </c>
      <c r="D40" s="477">
        <v>54395</v>
      </c>
      <c r="E40" s="477">
        <v>55136</v>
      </c>
      <c r="F40" s="477">
        <v>123022</v>
      </c>
      <c r="G40" s="477">
        <v>124971</v>
      </c>
      <c r="H40" s="477">
        <v>9030</v>
      </c>
      <c r="I40" s="477">
        <v>59359</v>
      </c>
      <c r="J40" s="477">
        <v>32281</v>
      </c>
      <c r="K40" s="477">
        <v>37338</v>
      </c>
      <c r="L40" s="477">
        <v>5129</v>
      </c>
      <c r="M40" s="477"/>
    </row>
    <row r="41" ht="22.5" customHeight="1" spans="1:13">
      <c r="A41" s="478" t="s">
        <v>1597</v>
      </c>
      <c r="B41" s="477">
        <f t="shared" si="10"/>
        <v>147090</v>
      </c>
      <c r="C41" s="477">
        <v>9975</v>
      </c>
      <c r="D41" s="477">
        <v>12112</v>
      </c>
      <c r="E41" s="477">
        <v>12699</v>
      </c>
      <c r="F41" s="477">
        <v>28790</v>
      </c>
      <c r="G41" s="477">
        <v>28332</v>
      </c>
      <c r="H41" s="477">
        <v>1725</v>
      </c>
      <c r="I41" s="477">
        <v>28066</v>
      </c>
      <c r="J41" s="477">
        <v>8898</v>
      </c>
      <c r="K41" s="477">
        <v>12592</v>
      </c>
      <c r="L41" s="477">
        <v>2508</v>
      </c>
      <c r="M41" s="477">
        <v>1393</v>
      </c>
    </row>
    <row r="42" ht="22.5" customHeight="1" spans="1:13">
      <c r="A42" s="478" t="s">
        <v>1598</v>
      </c>
      <c r="B42" s="477">
        <f t="shared" si="10"/>
        <v>65872</v>
      </c>
      <c r="C42" s="477">
        <v>8300</v>
      </c>
      <c r="D42" s="477">
        <v>9500</v>
      </c>
      <c r="E42" s="477">
        <v>10000</v>
      </c>
      <c r="F42" s="477">
        <v>12172</v>
      </c>
      <c r="G42" s="477">
        <v>11100</v>
      </c>
      <c r="H42" s="477">
        <v>1900</v>
      </c>
      <c r="I42" s="477">
        <v>5000</v>
      </c>
      <c r="J42" s="477">
        <v>2300</v>
      </c>
      <c r="K42" s="477">
        <v>3100</v>
      </c>
      <c r="L42" s="477">
        <v>2500</v>
      </c>
      <c r="M42" s="477"/>
    </row>
    <row r="43" ht="22.5" customHeight="1" spans="1:13">
      <c r="A43" s="478" t="s">
        <v>1599</v>
      </c>
      <c r="B43" s="477">
        <f t="shared" si="10"/>
        <v>5000</v>
      </c>
      <c r="C43" s="477">
        <v>531</v>
      </c>
      <c r="D43" s="477">
        <v>590</v>
      </c>
      <c r="E43" s="477">
        <v>578</v>
      </c>
      <c r="F43" s="477">
        <v>525</v>
      </c>
      <c r="G43" s="477">
        <v>560</v>
      </c>
      <c r="H43" s="477">
        <v>548</v>
      </c>
      <c r="I43" s="477">
        <v>595</v>
      </c>
      <c r="J43" s="477">
        <v>548</v>
      </c>
      <c r="K43" s="477">
        <v>525</v>
      </c>
      <c r="L43" s="477"/>
      <c r="M43" s="477"/>
    </row>
    <row r="44" ht="22.5" customHeight="1" spans="1:13">
      <c r="A44" s="478" t="s">
        <v>1600</v>
      </c>
      <c r="B44" s="477">
        <f t="shared" si="10"/>
        <v>3000</v>
      </c>
      <c r="C44" s="477">
        <v>350</v>
      </c>
      <c r="D44" s="477">
        <v>270</v>
      </c>
      <c r="E44" s="477">
        <v>390</v>
      </c>
      <c r="F44" s="477">
        <v>290</v>
      </c>
      <c r="G44" s="477">
        <v>240</v>
      </c>
      <c r="H44" s="477">
        <v>350</v>
      </c>
      <c r="I44" s="477">
        <v>240</v>
      </c>
      <c r="J44" s="477">
        <v>240</v>
      </c>
      <c r="K44" s="477">
        <v>390</v>
      </c>
      <c r="L44" s="477">
        <v>240</v>
      </c>
      <c r="M44" s="477"/>
    </row>
    <row r="45" ht="22.5" customHeight="1" spans="1:13">
      <c r="A45" s="478" t="s">
        <v>1601</v>
      </c>
      <c r="B45" s="477">
        <f t="shared" si="10"/>
        <v>2418</v>
      </c>
      <c r="C45" s="477">
        <v>211</v>
      </c>
      <c r="D45" s="477">
        <v>519</v>
      </c>
      <c r="E45" s="477">
        <v>457</v>
      </c>
      <c r="F45" s="477">
        <v>569</v>
      </c>
      <c r="G45" s="477">
        <v>203</v>
      </c>
      <c r="H45" s="477">
        <v>84</v>
      </c>
      <c r="I45" s="477">
        <v>274</v>
      </c>
      <c r="J45" s="477">
        <v>35</v>
      </c>
      <c r="K45" s="477">
        <v>40</v>
      </c>
      <c r="L45" s="477">
        <v>26</v>
      </c>
      <c r="M45" s="477"/>
    </row>
    <row r="46" ht="22.5" customHeight="1" spans="1:13">
      <c r="A46" s="478" t="s">
        <v>1602</v>
      </c>
      <c r="B46" s="477">
        <f t="shared" si="10"/>
        <v>375</v>
      </c>
      <c r="C46" s="477">
        <v>67</v>
      </c>
      <c r="D46" s="477">
        <v>59</v>
      </c>
      <c r="E46" s="477">
        <v>60</v>
      </c>
      <c r="F46" s="477">
        <v>57</v>
      </c>
      <c r="G46" s="477">
        <v>50</v>
      </c>
      <c r="H46" s="477">
        <v>14</v>
      </c>
      <c r="I46" s="477">
        <v>29</v>
      </c>
      <c r="J46" s="477">
        <v>12</v>
      </c>
      <c r="K46" s="477">
        <v>14</v>
      </c>
      <c r="L46" s="477">
        <v>13</v>
      </c>
      <c r="M46" s="477"/>
    </row>
    <row r="47" ht="22.5" customHeight="1" spans="1:13">
      <c r="A47" s="478" t="s">
        <v>1603</v>
      </c>
      <c r="B47" s="477">
        <f t="shared" si="10"/>
        <v>1754.81</v>
      </c>
      <c r="C47" s="477"/>
      <c r="D47" s="477"/>
      <c r="E47" s="477"/>
      <c r="F47" s="477">
        <v>300</v>
      </c>
      <c r="G47" s="477">
        <v>192.43</v>
      </c>
      <c r="H47" s="477"/>
      <c r="I47" s="477">
        <v>144</v>
      </c>
      <c r="J47" s="477">
        <v>120</v>
      </c>
      <c r="K47" s="477">
        <v>141.37</v>
      </c>
      <c r="L47" s="477">
        <v>857.01</v>
      </c>
      <c r="M47" s="477"/>
    </row>
    <row r="48" ht="22.5" customHeight="1" spans="1:13">
      <c r="A48" s="478" t="s">
        <v>1604</v>
      </c>
      <c r="B48" s="477">
        <f t="shared" si="10"/>
        <v>68</v>
      </c>
      <c r="C48" s="477">
        <v>68</v>
      </c>
      <c r="D48" s="477"/>
      <c r="E48" s="477"/>
      <c r="F48" s="477"/>
      <c r="G48" s="477"/>
      <c r="H48" s="477"/>
      <c r="I48" s="477"/>
      <c r="J48" s="477"/>
      <c r="K48" s="477"/>
      <c r="L48" s="477"/>
      <c r="M48" s="477"/>
    </row>
    <row r="49" ht="22.5" customHeight="1" spans="1:13">
      <c r="A49" s="478" t="s">
        <v>1605</v>
      </c>
      <c r="B49" s="477">
        <f t="shared" si="10"/>
        <v>51605.408</v>
      </c>
      <c r="C49" s="477"/>
      <c r="D49" s="477"/>
      <c r="E49" s="477"/>
      <c r="F49" s="477"/>
      <c r="G49" s="477">
        <v>1500</v>
      </c>
      <c r="H49" s="477"/>
      <c r="I49" s="477"/>
      <c r="J49" s="477">
        <v>50105.408</v>
      </c>
      <c r="K49" s="477"/>
      <c r="L49" s="477"/>
      <c r="M49" s="477"/>
    </row>
    <row r="50" ht="22.5" customHeight="1" spans="1:13">
      <c r="A50" s="478" t="s">
        <v>1606</v>
      </c>
      <c r="B50" s="477">
        <f t="shared" si="10"/>
        <v>1800</v>
      </c>
      <c r="C50" s="477">
        <v>200</v>
      </c>
      <c r="D50" s="477">
        <v>200</v>
      </c>
      <c r="E50" s="477">
        <v>200</v>
      </c>
      <c r="F50" s="477">
        <v>200</v>
      </c>
      <c r="G50" s="477">
        <v>200</v>
      </c>
      <c r="H50" s="477">
        <v>100</v>
      </c>
      <c r="I50" s="477">
        <v>200</v>
      </c>
      <c r="J50" s="477">
        <v>100</v>
      </c>
      <c r="K50" s="477">
        <v>200</v>
      </c>
      <c r="L50" s="477">
        <v>100</v>
      </c>
      <c r="M50" s="477">
        <v>100</v>
      </c>
    </row>
    <row r="51" ht="22.5" customHeight="1" spans="1:13">
      <c r="A51" s="478" t="s">
        <v>1607</v>
      </c>
      <c r="B51" s="477">
        <f t="shared" si="10"/>
        <v>495.64</v>
      </c>
      <c r="C51" s="477">
        <v>108.88</v>
      </c>
      <c r="D51" s="477">
        <v>104.8</v>
      </c>
      <c r="E51" s="477">
        <v>52.36</v>
      </c>
      <c r="F51" s="477">
        <v>99.24</v>
      </c>
      <c r="G51" s="477">
        <v>86.24</v>
      </c>
      <c r="H51" s="477">
        <v>3.28</v>
      </c>
      <c r="I51" s="477">
        <v>3.24</v>
      </c>
      <c r="J51" s="477">
        <v>10.96</v>
      </c>
      <c r="K51" s="477">
        <v>18.8</v>
      </c>
      <c r="L51" s="477">
        <v>7.84</v>
      </c>
      <c r="M51" s="477"/>
    </row>
    <row r="52" ht="22.5" customHeight="1" spans="1:13">
      <c r="A52" s="479" t="s">
        <v>1608</v>
      </c>
      <c r="B52" s="475">
        <f t="shared" ref="B52:M52" si="11">B53+B58+B68</f>
        <v>1883247.915786</v>
      </c>
      <c r="C52" s="475">
        <f t="shared" si="11"/>
        <v>69166.66254</v>
      </c>
      <c r="D52" s="475">
        <f t="shared" si="11"/>
        <v>123583.95697</v>
      </c>
      <c r="E52" s="475">
        <f t="shared" si="11"/>
        <v>125358.440832</v>
      </c>
      <c r="F52" s="475">
        <f t="shared" si="11"/>
        <v>227530.3016</v>
      </c>
      <c r="G52" s="475">
        <f t="shared" si="11"/>
        <v>339516.097675</v>
      </c>
      <c r="H52" s="475">
        <f t="shared" si="11"/>
        <v>73157.401187</v>
      </c>
      <c r="I52" s="475">
        <f t="shared" si="11"/>
        <v>190474.360721</v>
      </c>
      <c r="J52" s="475">
        <f t="shared" si="11"/>
        <v>206356.409118</v>
      </c>
      <c r="K52" s="475">
        <f t="shared" si="11"/>
        <v>208848.17</v>
      </c>
      <c r="L52" s="475">
        <f t="shared" si="11"/>
        <v>215189.677143</v>
      </c>
      <c r="M52" s="475">
        <f t="shared" si="11"/>
        <v>104066.438</v>
      </c>
    </row>
    <row r="53" ht="22.5" customHeight="1" spans="1:13">
      <c r="A53" s="476" t="s">
        <v>1568</v>
      </c>
      <c r="B53" s="477">
        <f t="shared" ref="B53:M53" si="12">SUM(B54:B57)</f>
        <v>36890.85</v>
      </c>
      <c r="C53" s="477">
        <f t="shared" si="12"/>
        <v>817.46</v>
      </c>
      <c r="D53" s="477">
        <f t="shared" si="12"/>
        <v>4296.06</v>
      </c>
      <c r="E53" s="477">
        <f t="shared" si="12"/>
        <v>678.46</v>
      </c>
      <c r="F53" s="477">
        <f t="shared" si="12"/>
        <v>1719.3</v>
      </c>
      <c r="G53" s="477">
        <f t="shared" si="12"/>
        <v>1348.36</v>
      </c>
      <c r="H53" s="477">
        <f t="shared" si="12"/>
        <v>1183.13</v>
      </c>
      <c r="I53" s="477">
        <f t="shared" si="12"/>
        <v>10880.49</v>
      </c>
      <c r="J53" s="477">
        <f t="shared" si="12"/>
        <v>333.26</v>
      </c>
      <c r="K53" s="477">
        <f t="shared" si="12"/>
        <v>15492.5</v>
      </c>
      <c r="L53" s="477">
        <f t="shared" si="12"/>
        <v>141.83</v>
      </c>
      <c r="M53" s="477">
        <f t="shared" si="12"/>
        <v>0</v>
      </c>
    </row>
    <row r="54" ht="22.5" customHeight="1" spans="1:13">
      <c r="A54" s="478" t="s">
        <v>1609</v>
      </c>
      <c r="B54" s="477">
        <f t="shared" ref="B54:B57" si="13">SUM(C54:M54)</f>
        <v>7590.85</v>
      </c>
      <c r="C54" s="477">
        <v>817.46</v>
      </c>
      <c r="D54" s="477">
        <v>996.06</v>
      </c>
      <c r="E54" s="477">
        <v>678.46</v>
      </c>
      <c r="F54" s="477">
        <v>1719.3</v>
      </c>
      <c r="G54" s="477">
        <v>1348.36</v>
      </c>
      <c r="H54" s="477">
        <v>183.13</v>
      </c>
      <c r="I54" s="477">
        <v>880.49</v>
      </c>
      <c r="J54" s="477">
        <v>333.26</v>
      </c>
      <c r="K54" s="477">
        <v>492.5</v>
      </c>
      <c r="L54" s="477">
        <v>141.83</v>
      </c>
      <c r="M54" s="477"/>
    </row>
    <row r="55" ht="22.5" customHeight="1" spans="1:13">
      <c r="A55" s="476" t="s">
        <v>1610</v>
      </c>
      <c r="B55" s="477">
        <f t="shared" si="13"/>
        <v>26000</v>
      </c>
      <c r="C55" s="477"/>
      <c r="D55" s="477"/>
      <c r="E55" s="477"/>
      <c r="F55" s="477"/>
      <c r="G55" s="477"/>
      <c r="H55" s="477">
        <v>1000</v>
      </c>
      <c r="I55" s="477">
        <v>10000</v>
      </c>
      <c r="J55" s="477"/>
      <c r="K55" s="477">
        <v>15000</v>
      </c>
      <c r="L55" s="477"/>
      <c r="M55" s="477"/>
    </row>
    <row r="56" ht="22.5" customHeight="1" spans="1:13">
      <c r="A56" s="476" t="s">
        <v>1611</v>
      </c>
      <c r="B56" s="477">
        <f t="shared" si="13"/>
        <v>3000</v>
      </c>
      <c r="C56" s="477"/>
      <c r="D56" s="477">
        <v>3000</v>
      </c>
      <c r="E56" s="477"/>
      <c r="F56" s="477"/>
      <c r="G56" s="477"/>
      <c r="H56" s="477"/>
      <c r="I56" s="477"/>
      <c r="J56" s="477"/>
      <c r="K56" s="477"/>
      <c r="L56" s="477"/>
      <c r="M56" s="477"/>
    </row>
    <row r="57" ht="22.5" customHeight="1" spans="1:13">
      <c r="A57" s="476" t="s">
        <v>1612</v>
      </c>
      <c r="B57" s="477">
        <f t="shared" si="13"/>
        <v>300</v>
      </c>
      <c r="C57" s="477"/>
      <c r="D57" s="477">
        <v>300</v>
      </c>
      <c r="E57" s="477"/>
      <c r="F57" s="477"/>
      <c r="G57" s="477"/>
      <c r="H57" s="477"/>
      <c r="I57" s="477"/>
      <c r="J57" s="477"/>
      <c r="K57" s="477"/>
      <c r="L57" s="477"/>
      <c r="M57" s="477"/>
    </row>
    <row r="58" ht="22.5" customHeight="1" spans="1:13">
      <c r="A58" s="476" t="s">
        <v>1579</v>
      </c>
      <c r="B58" s="477">
        <f t="shared" ref="B58:M58" si="14">SUM(B59:B67)</f>
        <v>10771.8652</v>
      </c>
      <c r="C58" s="477">
        <f t="shared" si="14"/>
        <v>529.9368</v>
      </c>
      <c r="D58" s="477">
        <f t="shared" si="14"/>
        <v>242.64</v>
      </c>
      <c r="E58" s="477">
        <f t="shared" si="14"/>
        <v>895.7912</v>
      </c>
      <c r="F58" s="477">
        <f t="shared" si="14"/>
        <v>560.8432</v>
      </c>
      <c r="G58" s="477">
        <f t="shared" si="14"/>
        <v>577.4832</v>
      </c>
      <c r="H58" s="477">
        <f t="shared" si="14"/>
        <v>64.3856</v>
      </c>
      <c r="I58" s="477">
        <f t="shared" si="14"/>
        <v>208.56</v>
      </c>
      <c r="J58" s="477">
        <f t="shared" si="14"/>
        <v>159.66</v>
      </c>
      <c r="K58" s="477">
        <f t="shared" si="14"/>
        <v>196.1272</v>
      </c>
      <c r="L58" s="477">
        <f t="shared" si="14"/>
        <v>6248</v>
      </c>
      <c r="M58" s="477">
        <f t="shared" si="14"/>
        <v>1088.438</v>
      </c>
    </row>
    <row r="59" ht="22.5" customHeight="1" spans="1:13">
      <c r="A59" s="478" t="s">
        <v>1613</v>
      </c>
      <c r="B59" s="477">
        <f t="shared" ref="B59:B67" si="15">SUM(C59:M59)</f>
        <v>2502.478</v>
      </c>
      <c r="C59" s="477">
        <v>2</v>
      </c>
      <c r="D59" s="477">
        <v>2</v>
      </c>
      <c r="E59" s="477">
        <v>2.5</v>
      </c>
      <c r="F59" s="477">
        <v>2</v>
      </c>
      <c r="G59" s="477">
        <v>2</v>
      </c>
      <c r="H59" s="477">
        <v>1</v>
      </c>
      <c r="I59" s="477">
        <v>2</v>
      </c>
      <c r="J59" s="477">
        <v>2</v>
      </c>
      <c r="K59" s="477">
        <v>0.5</v>
      </c>
      <c r="L59" s="477">
        <v>2415</v>
      </c>
      <c r="M59" s="477">
        <v>71.478</v>
      </c>
    </row>
    <row r="60" ht="22.5" customHeight="1" spans="1:13">
      <c r="A60" s="476" t="s">
        <v>1614</v>
      </c>
      <c r="B60" s="477">
        <f t="shared" si="15"/>
        <v>1610</v>
      </c>
      <c r="C60" s="477">
        <v>266</v>
      </c>
      <c r="D60" s="477">
        <v>172</v>
      </c>
      <c r="E60" s="477">
        <v>244</v>
      </c>
      <c r="F60" s="477">
        <v>288</v>
      </c>
      <c r="G60" s="477">
        <v>160</v>
      </c>
      <c r="H60" s="477">
        <v>40</v>
      </c>
      <c r="I60" s="477">
        <v>162.5</v>
      </c>
      <c r="J60" s="477">
        <v>119</v>
      </c>
      <c r="K60" s="477">
        <v>131.5</v>
      </c>
      <c r="L60" s="477">
        <v>24</v>
      </c>
      <c r="M60" s="477">
        <v>3</v>
      </c>
    </row>
    <row r="61" ht="22.5" customHeight="1" spans="1:13">
      <c r="A61" s="476" t="s">
        <v>1615</v>
      </c>
      <c r="B61" s="477">
        <f t="shared" si="15"/>
        <v>277</v>
      </c>
      <c r="C61" s="477">
        <v>20</v>
      </c>
      <c r="D61" s="477">
        <v>40</v>
      </c>
      <c r="E61" s="477">
        <v>67</v>
      </c>
      <c r="F61" s="477">
        <v>30</v>
      </c>
      <c r="G61" s="477">
        <v>70</v>
      </c>
      <c r="H61" s="477">
        <v>10</v>
      </c>
      <c r="I61" s="477">
        <v>20</v>
      </c>
      <c r="J61" s="477"/>
      <c r="K61" s="477">
        <v>20</v>
      </c>
      <c r="L61" s="477"/>
      <c r="M61" s="477"/>
    </row>
    <row r="62" ht="22.5" customHeight="1" spans="1:13">
      <c r="A62" s="476" t="s">
        <v>1616</v>
      </c>
      <c r="B62" s="477">
        <f t="shared" si="15"/>
        <v>45</v>
      </c>
      <c r="C62" s="477">
        <v>2</v>
      </c>
      <c r="D62" s="477">
        <v>2</v>
      </c>
      <c r="E62" s="477">
        <v>2</v>
      </c>
      <c r="F62" s="477">
        <v>11</v>
      </c>
      <c r="G62" s="477">
        <v>11</v>
      </c>
      <c r="H62" s="477">
        <v>4</v>
      </c>
      <c r="I62" s="477">
        <v>2</v>
      </c>
      <c r="J62" s="477">
        <v>2</v>
      </c>
      <c r="K62" s="477"/>
      <c r="L62" s="477">
        <v>9</v>
      </c>
      <c r="M62" s="477"/>
    </row>
    <row r="63" ht="22.5" customHeight="1" spans="1:13">
      <c r="A63" s="476" t="s">
        <v>1617</v>
      </c>
      <c r="B63" s="477">
        <f t="shared" si="15"/>
        <v>301.26</v>
      </c>
      <c r="C63" s="477">
        <v>0.18</v>
      </c>
      <c r="D63" s="477">
        <v>0.54</v>
      </c>
      <c r="E63" s="477">
        <v>0.24</v>
      </c>
      <c r="F63" s="477">
        <v>0.12</v>
      </c>
      <c r="G63" s="477">
        <v>300.06</v>
      </c>
      <c r="H63" s="477"/>
      <c r="I63" s="477">
        <v>0.06</v>
      </c>
      <c r="J63" s="477">
        <v>0.06</v>
      </c>
      <c r="K63" s="477"/>
      <c r="L63" s="477"/>
      <c r="M63" s="477"/>
    </row>
    <row r="64" ht="22.5" customHeight="1" spans="1:13">
      <c r="A64" s="476" t="s">
        <v>1609</v>
      </c>
      <c r="B64" s="477">
        <f t="shared" si="15"/>
        <v>908.9</v>
      </c>
      <c r="C64" s="477">
        <v>35</v>
      </c>
      <c r="D64" s="477">
        <v>26.1</v>
      </c>
      <c r="E64" s="477">
        <v>548.1</v>
      </c>
      <c r="F64" s="477">
        <v>193.5</v>
      </c>
      <c r="G64" s="477">
        <v>7.5</v>
      </c>
      <c r="H64" s="477">
        <v>7.6</v>
      </c>
      <c r="I64" s="477">
        <v>3</v>
      </c>
      <c r="J64" s="477">
        <v>20.6</v>
      </c>
      <c r="K64" s="477">
        <v>2.5</v>
      </c>
      <c r="L64" s="477"/>
      <c r="M64" s="477">
        <v>65</v>
      </c>
    </row>
    <row r="65" ht="22.5" customHeight="1" spans="1:13">
      <c r="A65" s="478" t="s">
        <v>1611</v>
      </c>
      <c r="B65" s="477">
        <f t="shared" si="15"/>
        <v>1210.2272</v>
      </c>
      <c r="C65" s="477">
        <v>204.7568</v>
      </c>
      <c r="D65" s="477"/>
      <c r="E65" s="477">
        <v>15.9512</v>
      </c>
      <c r="F65" s="477">
        <v>8.2232</v>
      </c>
      <c r="G65" s="477">
        <v>7.9232</v>
      </c>
      <c r="H65" s="477">
        <v>1.7856</v>
      </c>
      <c r="I65" s="477"/>
      <c r="J65" s="477"/>
      <c r="K65" s="477">
        <v>22.6272</v>
      </c>
      <c r="L65" s="477"/>
      <c r="M65" s="477">
        <v>948.96</v>
      </c>
    </row>
    <row r="66" ht="22.5" customHeight="1" spans="1:13">
      <c r="A66" s="478" t="s">
        <v>1612</v>
      </c>
      <c r="B66" s="477">
        <f t="shared" si="15"/>
        <v>117</v>
      </c>
      <c r="C66" s="477"/>
      <c r="D66" s="477"/>
      <c r="E66" s="477">
        <v>16</v>
      </c>
      <c r="F66" s="477">
        <v>28</v>
      </c>
      <c r="G66" s="477">
        <v>19</v>
      </c>
      <c r="H66" s="477"/>
      <c r="I66" s="477">
        <v>19</v>
      </c>
      <c r="J66" s="477">
        <v>16</v>
      </c>
      <c r="K66" s="477">
        <v>19</v>
      </c>
      <c r="L66" s="477"/>
      <c r="M66" s="477"/>
    </row>
    <row r="67" ht="22.5" customHeight="1" spans="1:13">
      <c r="A67" s="476" t="s">
        <v>1618</v>
      </c>
      <c r="B67" s="477">
        <f t="shared" si="15"/>
        <v>3800</v>
      </c>
      <c r="C67" s="477"/>
      <c r="D67" s="477"/>
      <c r="E67" s="477"/>
      <c r="F67" s="477"/>
      <c r="G67" s="477"/>
      <c r="H67" s="477"/>
      <c r="I67" s="477"/>
      <c r="J67" s="477"/>
      <c r="K67" s="477"/>
      <c r="L67" s="477">
        <v>3800</v>
      </c>
      <c r="M67" s="477"/>
    </row>
    <row r="68" ht="22.5" customHeight="1" spans="1:13">
      <c r="A68" s="476" t="s">
        <v>1582</v>
      </c>
      <c r="B68" s="477">
        <f t="shared" ref="B68:M68" si="16">SUM(B69:B114)</f>
        <v>1835585.200586</v>
      </c>
      <c r="C68" s="477">
        <f t="shared" si="16"/>
        <v>67819.26574</v>
      </c>
      <c r="D68" s="477">
        <f t="shared" si="16"/>
        <v>119045.25697</v>
      </c>
      <c r="E68" s="477">
        <f t="shared" si="16"/>
        <v>123784.189632</v>
      </c>
      <c r="F68" s="477">
        <f t="shared" si="16"/>
        <v>225250.1584</v>
      </c>
      <c r="G68" s="477">
        <f t="shared" si="16"/>
        <v>337590.254475</v>
      </c>
      <c r="H68" s="477">
        <f t="shared" si="16"/>
        <v>71909.885587</v>
      </c>
      <c r="I68" s="477">
        <f t="shared" si="16"/>
        <v>179385.310721</v>
      </c>
      <c r="J68" s="477">
        <f t="shared" si="16"/>
        <v>205863.489118</v>
      </c>
      <c r="K68" s="477">
        <f t="shared" si="16"/>
        <v>193159.5428</v>
      </c>
      <c r="L68" s="477">
        <f t="shared" si="16"/>
        <v>208799.847143</v>
      </c>
      <c r="M68" s="477">
        <f t="shared" si="16"/>
        <v>102978</v>
      </c>
    </row>
    <row r="69" ht="22.5" customHeight="1" spans="1:13">
      <c r="A69" s="478" t="s">
        <v>1619</v>
      </c>
      <c r="B69" s="477">
        <f t="shared" ref="B69:B114" si="17">SUM(C69:M69)</f>
        <v>308600</v>
      </c>
      <c r="C69" s="477">
        <v>2000</v>
      </c>
      <c r="D69" s="477">
        <v>5000</v>
      </c>
      <c r="E69" s="477">
        <v>0</v>
      </c>
      <c r="F69" s="477">
        <v>28000</v>
      </c>
      <c r="G69" s="477">
        <v>93000</v>
      </c>
      <c r="H69" s="477">
        <v>0</v>
      </c>
      <c r="I69" s="477">
        <v>65000</v>
      </c>
      <c r="J69" s="477">
        <v>59000</v>
      </c>
      <c r="K69" s="477">
        <v>50600</v>
      </c>
      <c r="L69" s="477">
        <v>4000</v>
      </c>
      <c r="M69" s="477">
        <v>2000</v>
      </c>
    </row>
    <row r="70" ht="22.5" customHeight="1" spans="1:13">
      <c r="A70" s="478" t="s">
        <v>1620</v>
      </c>
      <c r="B70" s="477">
        <f t="shared" si="17"/>
        <v>150000</v>
      </c>
      <c r="C70" s="477"/>
      <c r="D70" s="477"/>
      <c r="E70" s="477"/>
      <c r="F70" s="477"/>
      <c r="G70" s="477"/>
      <c r="H70" s="477"/>
      <c r="I70" s="477"/>
      <c r="J70" s="477"/>
      <c r="K70" s="477"/>
      <c r="L70" s="477">
        <v>150000</v>
      </c>
      <c r="M70" s="477"/>
    </row>
    <row r="71" ht="22.5" customHeight="1" spans="1:13">
      <c r="A71" s="478" t="s">
        <v>1621</v>
      </c>
      <c r="B71" s="477">
        <f t="shared" si="17"/>
        <v>237904</v>
      </c>
      <c r="C71" s="477">
        <v>13000</v>
      </c>
      <c r="D71" s="477">
        <v>0</v>
      </c>
      <c r="E71" s="477">
        <v>2700</v>
      </c>
      <c r="F71" s="477">
        <v>16250</v>
      </c>
      <c r="G71" s="477">
        <v>13700</v>
      </c>
      <c r="H71" s="477">
        <v>0</v>
      </c>
      <c r="I71" s="477">
        <v>10304</v>
      </c>
      <c r="J71" s="477">
        <v>38200</v>
      </c>
      <c r="K71" s="477">
        <v>95500</v>
      </c>
      <c r="L71" s="477">
        <v>48250</v>
      </c>
      <c r="M71" s="477">
        <v>0</v>
      </c>
    </row>
    <row r="72" ht="22.5" customHeight="1" spans="1:13">
      <c r="A72" s="478" t="s">
        <v>1622</v>
      </c>
      <c r="B72" s="477">
        <f t="shared" si="17"/>
        <v>55000</v>
      </c>
      <c r="C72" s="477"/>
      <c r="D72" s="477"/>
      <c r="E72" s="477"/>
      <c r="F72" s="477"/>
      <c r="G72" s="477"/>
      <c r="H72" s="477">
        <v>55000</v>
      </c>
      <c r="I72" s="477"/>
      <c r="J72" s="477"/>
      <c r="K72" s="477"/>
      <c r="L72" s="477"/>
      <c r="M72" s="477"/>
    </row>
    <row r="73" ht="22.5" customHeight="1" spans="1:13">
      <c r="A73" s="478" t="s">
        <v>1623</v>
      </c>
      <c r="B73" s="477">
        <f t="shared" si="17"/>
        <v>45000</v>
      </c>
      <c r="C73" s="477"/>
      <c r="D73" s="477"/>
      <c r="E73" s="477"/>
      <c r="F73" s="477"/>
      <c r="G73" s="477">
        <v>45000</v>
      </c>
      <c r="H73" s="477"/>
      <c r="I73" s="477"/>
      <c r="J73" s="477"/>
      <c r="K73" s="477"/>
      <c r="L73" s="477"/>
      <c r="M73" s="477"/>
    </row>
    <row r="74" ht="22.5" customHeight="1" spans="1:13">
      <c r="A74" s="478" t="s">
        <v>1624</v>
      </c>
      <c r="B74" s="477">
        <f t="shared" si="17"/>
        <v>34000</v>
      </c>
      <c r="C74" s="477"/>
      <c r="D74" s="477"/>
      <c r="E74" s="477"/>
      <c r="F74" s="477"/>
      <c r="G74" s="477"/>
      <c r="H74" s="477"/>
      <c r="I74" s="477"/>
      <c r="J74" s="477">
        <v>34000</v>
      </c>
      <c r="K74" s="477"/>
      <c r="L74" s="477"/>
      <c r="M74" s="477"/>
    </row>
    <row r="75" ht="22.5" customHeight="1" spans="1:13">
      <c r="A75" s="478" t="s">
        <v>1625</v>
      </c>
      <c r="B75" s="477">
        <f t="shared" si="17"/>
        <v>3960</v>
      </c>
      <c r="C75" s="477">
        <v>0</v>
      </c>
      <c r="D75" s="477">
        <v>0</v>
      </c>
      <c r="E75" s="477">
        <v>0</v>
      </c>
      <c r="F75" s="477">
        <v>0</v>
      </c>
      <c r="G75" s="477">
        <v>0</v>
      </c>
      <c r="H75" s="477">
        <v>0</v>
      </c>
      <c r="I75" s="477">
        <v>3960</v>
      </c>
      <c r="J75" s="477">
        <v>0</v>
      </c>
      <c r="K75" s="477">
        <v>0</v>
      </c>
      <c r="L75" s="477">
        <v>0</v>
      </c>
      <c r="M75" s="477">
        <v>0</v>
      </c>
    </row>
    <row r="76" ht="22.5" customHeight="1" spans="1:13">
      <c r="A76" s="478" t="s">
        <v>1626</v>
      </c>
      <c r="B76" s="477">
        <f t="shared" si="17"/>
        <v>49900</v>
      </c>
      <c r="C76" s="477">
        <v>0</v>
      </c>
      <c r="D76" s="477">
        <v>0</v>
      </c>
      <c r="E76" s="477">
        <v>0</v>
      </c>
      <c r="F76" s="477">
        <v>0</v>
      </c>
      <c r="G76" s="477">
        <v>49900</v>
      </c>
      <c r="H76" s="477">
        <v>0</v>
      </c>
      <c r="I76" s="477">
        <v>0</v>
      </c>
      <c r="J76" s="477">
        <v>0</v>
      </c>
      <c r="K76" s="477">
        <v>0</v>
      </c>
      <c r="L76" s="477">
        <v>0</v>
      </c>
      <c r="M76" s="477">
        <v>0</v>
      </c>
    </row>
    <row r="77" ht="22.5" customHeight="1" spans="1:13">
      <c r="A77" s="478" t="s">
        <v>1627</v>
      </c>
      <c r="B77" s="477">
        <f t="shared" si="17"/>
        <v>30</v>
      </c>
      <c r="C77" s="477">
        <v>3</v>
      </c>
      <c r="D77" s="477">
        <v>3</v>
      </c>
      <c r="E77" s="477">
        <v>3</v>
      </c>
      <c r="F77" s="477">
        <v>3</v>
      </c>
      <c r="G77" s="477">
        <v>3</v>
      </c>
      <c r="H77" s="477">
        <v>3</v>
      </c>
      <c r="I77" s="477">
        <v>3</v>
      </c>
      <c r="J77" s="477">
        <v>3</v>
      </c>
      <c r="K77" s="477">
        <v>3</v>
      </c>
      <c r="L77" s="477">
        <v>3</v>
      </c>
      <c r="M77" s="477">
        <v>0</v>
      </c>
    </row>
    <row r="78" ht="22.5" customHeight="1" spans="1:13">
      <c r="A78" s="478" t="s">
        <v>1628</v>
      </c>
      <c r="B78" s="477">
        <f t="shared" si="17"/>
        <v>6755.177996</v>
      </c>
      <c r="C78" s="477">
        <v>31.72235</v>
      </c>
      <c r="D78" s="477">
        <v>276.38255</v>
      </c>
      <c r="E78" s="477">
        <v>6.155492</v>
      </c>
      <c r="F78" s="477"/>
      <c r="G78" s="477">
        <v>1552.366075</v>
      </c>
      <c r="H78" s="477">
        <v>79.739947</v>
      </c>
      <c r="I78" s="477">
        <v>4166.989121</v>
      </c>
      <c r="J78" s="477">
        <v>352.896918</v>
      </c>
      <c r="K78" s="477"/>
      <c r="L78" s="477">
        <v>288.925543</v>
      </c>
      <c r="M78" s="477"/>
    </row>
    <row r="79" ht="22.5" customHeight="1" spans="1:13">
      <c r="A79" s="478" t="s">
        <v>1629</v>
      </c>
      <c r="B79" s="477">
        <f t="shared" si="17"/>
        <v>40</v>
      </c>
      <c r="C79" s="477"/>
      <c r="D79" s="477"/>
      <c r="E79" s="477"/>
      <c r="F79" s="477"/>
      <c r="G79" s="477"/>
      <c r="H79" s="477"/>
      <c r="I79" s="477"/>
      <c r="J79" s="477"/>
      <c r="K79" s="477"/>
      <c r="L79" s="477">
        <v>40</v>
      </c>
      <c r="M79" s="477"/>
    </row>
    <row r="80" ht="22.5" customHeight="1" spans="1:13">
      <c r="A80" s="478" t="s">
        <v>1630</v>
      </c>
      <c r="B80" s="477">
        <f t="shared" si="17"/>
        <v>10038.47</v>
      </c>
      <c r="C80" s="477">
        <v>1135.965</v>
      </c>
      <c r="D80" s="477">
        <v>1369.495</v>
      </c>
      <c r="E80" s="477">
        <v>1505.955</v>
      </c>
      <c r="F80" s="477">
        <v>1714.535</v>
      </c>
      <c r="G80" s="477">
        <v>1884.065</v>
      </c>
      <c r="H80" s="477">
        <v>432.46</v>
      </c>
      <c r="I80" s="477">
        <v>783.275</v>
      </c>
      <c r="J80" s="477">
        <v>445.25</v>
      </c>
      <c r="K80" s="477">
        <v>533.685</v>
      </c>
      <c r="L80" s="477">
        <v>233.785</v>
      </c>
      <c r="M80" s="477">
        <v>0</v>
      </c>
    </row>
    <row r="81" ht="22.5" customHeight="1" spans="1:13">
      <c r="A81" s="478" t="s">
        <v>1631</v>
      </c>
      <c r="B81" s="477">
        <f t="shared" si="17"/>
        <v>12310.44</v>
      </c>
      <c r="C81" s="477">
        <v>0</v>
      </c>
      <c r="D81" s="477">
        <v>0</v>
      </c>
      <c r="E81" s="477">
        <v>0</v>
      </c>
      <c r="F81" s="477">
        <v>9939.67</v>
      </c>
      <c r="G81" s="477">
        <v>0</v>
      </c>
      <c r="H81" s="477">
        <v>0</v>
      </c>
      <c r="I81" s="477">
        <v>0</v>
      </c>
      <c r="J81" s="477">
        <v>2370.77</v>
      </c>
      <c r="K81" s="477">
        <v>0</v>
      </c>
      <c r="L81" s="477">
        <v>0</v>
      </c>
      <c r="M81" s="477">
        <v>0</v>
      </c>
    </row>
    <row r="82" ht="22.5" customHeight="1" spans="1:13">
      <c r="A82" s="478" t="s">
        <v>1632</v>
      </c>
      <c r="B82" s="477">
        <f t="shared" si="17"/>
        <v>2098.41</v>
      </c>
      <c r="C82" s="477">
        <v>149.25</v>
      </c>
      <c r="D82" s="477">
        <v>224.67</v>
      </c>
      <c r="E82" s="477">
        <v>84.56</v>
      </c>
      <c r="F82" s="477">
        <v>767.1</v>
      </c>
      <c r="G82" s="477">
        <v>404.58</v>
      </c>
      <c r="H82" s="477">
        <v>26.8</v>
      </c>
      <c r="I82" s="477">
        <v>220.63</v>
      </c>
      <c r="J82" s="477">
        <v>73.62</v>
      </c>
      <c r="K82" s="477">
        <v>135.42</v>
      </c>
      <c r="L82" s="477">
        <v>11.78</v>
      </c>
      <c r="M82" s="477">
        <v>0</v>
      </c>
    </row>
    <row r="83" ht="22.5" customHeight="1" spans="1:13">
      <c r="A83" s="478" t="s">
        <v>1633</v>
      </c>
      <c r="B83" s="477">
        <f t="shared" si="17"/>
        <v>4680</v>
      </c>
      <c r="C83" s="477">
        <v>195</v>
      </c>
      <c r="D83" s="477">
        <v>330</v>
      </c>
      <c r="E83" s="477">
        <v>740</v>
      </c>
      <c r="F83" s="477">
        <v>1050</v>
      </c>
      <c r="G83" s="477">
        <v>1215</v>
      </c>
      <c r="H83" s="477">
        <v>65</v>
      </c>
      <c r="I83" s="477">
        <v>515</v>
      </c>
      <c r="J83" s="477">
        <v>195</v>
      </c>
      <c r="K83" s="477">
        <v>245</v>
      </c>
      <c r="L83" s="477">
        <v>130</v>
      </c>
      <c r="M83" s="477">
        <v>0</v>
      </c>
    </row>
    <row r="84" ht="22.5" customHeight="1" spans="1:13">
      <c r="A84" s="478" t="s">
        <v>1634</v>
      </c>
      <c r="B84" s="477">
        <f t="shared" si="17"/>
        <v>100</v>
      </c>
      <c r="C84" s="477"/>
      <c r="D84" s="477"/>
      <c r="E84" s="477"/>
      <c r="F84" s="477">
        <v>80</v>
      </c>
      <c r="G84" s="477"/>
      <c r="H84" s="477"/>
      <c r="I84" s="477"/>
      <c r="J84" s="477">
        <v>20</v>
      </c>
      <c r="K84" s="477"/>
      <c r="L84" s="477"/>
      <c r="M84" s="477"/>
    </row>
    <row r="85" ht="22.5" customHeight="1" spans="1:13">
      <c r="A85" s="478" t="s">
        <v>1635</v>
      </c>
      <c r="B85" s="477">
        <f t="shared" si="17"/>
        <v>31625</v>
      </c>
      <c r="C85" s="477">
        <v>455</v>
      </c>
      <c r="D85" s="477">
        <v>1910</v>
      </c>
      <c r="E85" s="477">
        <v>6410</v>
      </c>
      <c r="F85" s="477">
        <v>10305</v>
      </c>
      <c r="G85" s="477">
        <v>4110</v>
      </c>
      <c r="H85" s="477">
        <v>95</v>
      </c>
      <c r="I85" s="477">
        <v>4905</v>
      </c>
      <c r="J85" s="477">
        <v>925</v>
      </c>
      <c r="K85" s="477">
        <v>2435</v>
      </c>
      <c r="L85" s="477">
        <v>75</v>
      </c>
      <c r="M85" s="477">
        <v>0</v>
      </c>
    </row>
    <row r="86" ht="22.5" customHeight="1" spans="1:13">
      <c r="A86" s="478" t="s">
        <v>1636</v>
      </c>
      <c r="B86" s="477">
        <f t="shared" si="17"/>
        <v>50</v>
      </c>
      <c r="C86" s="477">
        <v>50</v>
      </c>
      <c r="D86" s="477">
        <v>0</v>
      </c>
      <c r="E86" s="477">
        <v>0</v>
      </c>
      <c r="F86" s="477">
        <v>0</v>
      </c>
      <c r="G86" s="477">
        <v>0</v>
      </c>
      <c r="H86" s="477">
        <v>0</v>
      </c>
      <c r="I86" s="477">
        <v>0</v>
      </c>
      <c r="J86" s="477">
        <v>0</v>
      </c>
      <c r="K86" s="477">
        <v>0</v>
      </c>
      <c r="L86" s="477">
        <v>0</v>
      </c>
      <c r="M86" s="477">
        <v>0</v>
      </c>
    </row>
    <row r="87" ht="22.5" customHeight="1" spans="1:13">
      <c r="A87" s="478" t="s">
        <v>1637</v>
      </c>
      <c r="B87" s="477">
        <f t="shared" si="17"/>
        <v>500</v>
      </c>
      <c r="C87" s="477">
        <v>250</v>
      </c>
      <c r="D87" s="477">
        <v>250</v>
      </c>
      <c r="E87" s="477"/>
      <c r="F87" s="477"/>
      <c r="G87" s="477"/>
      <c r="H87" s="477"/>
      <c r="I87" s="477"/>
      <c r="J87" s="477"/>
      <c r="K87" s="477"/>
      <c r="L87" s="477"/>
      <c r="M87" s="477"/>
    </row>
    <row r="88" ht="22.5" customHeight="1" spans="1:13">
      <c r="A88" s="478" t="s">
        <v>1638</v>
      </c>
      <c r="B88" s="477">
        <f t="shared" si="17"/>
        <v>1257.4</v>
      </c>
      <c r="C88" s="477">
        <v>120</v>
      </c>
      <c r="D88" s="477">
        <v>230</v>
      </c>
      <c r="E88" s="477">
        <v>237.4</v>
      </c>
      <c r="F88" s="477">
        <v>320</v>
      </c>
      <c r="G88" s="477">
        <v>100</v>
      </c>
      <c r="H88" s="477">
        <v>10</v>
      </c>
      <c r="I88" s="477">
        <v>110</v>
      </c>
      <c r="J88" s="477">
        <v>40</v>
      </c>
      <c r="K88" s="477">
        <v>90</v>
      </c>
      <c r="L88" s="477">
        <v>0</v>
      </c>
      <c r="M88" s="477">
        <v>0</v>
      </c>
    </row>
    <row r="89" ht="22.5" customHeight="1" spans="1:13">
      <c r="A89" s="478" t="s">
        <v>1639</v>
      </c>
      <c r="B89" s="477">
        <f t="shared" si="17"/>
        <v>310</v>
      </c>
      <c r="C89" s="477">
        <v>60</v>
      </c>
      <c r="D89" s="477">
        <v>160</v>
      </c>
      <c r="E89" s="477">
        <v>70</v>
      </c>
      <c r="F89" s="477"/>
      <c r="G89" s="477"/>
      <c r="H89" s="477"/>
      <c r="I89" s="477"/>
      <c r="J89" s="477"/>
      <c r="K89" s="477">
        <v>20</v>
      </c>
      <c r="L89" s="477"/>
      <c r="M89" s="477"/>
    </row>
    <row r="90" ht="22.5" customHeight="1" spans="1:13">
      <c r="A90" s="478" t="s">
        <v>1640</v>
      </c>
      <c r="B90" s="477">
        <f t="shared" si="17"/>
        <v>250</v>
      </c>
      <c r="C90" s="477">
        <v>250</v>
      </c>
      <c r="D90" s="477"/>
      <c r="E90" s="477"/>
      <c r="F90" s="477"/>
      <c r="G90" s="477"/>
      <c r="H90" s="477"/>
      <c r="I90" s="477"/>
      <c r="J90" s="477"/>
      <c r="K90" s="477"/>
      <c r="L90" s="477"/>
      <c r="M90" s="477"/>
    </row>
    <row r="91" ht="22.5" customHeight="1" spans="1:13">
      <c r="A91" s="478" t="s">
        <v>1641</v>
      </c>
      <c r="B91" s="477">
        <f t="shared" si="17"/>
        <v>20000</v>
      </c>
      <c r="C91" s="477"/>
      <c r="D91" s="477"/>
      <c r="E91" s="477"/>
      <c r="F91" s="477"/>
      <c r="G91" s="477"/>
      <c r="H91" s="477"/>
      <c r="I91" s="477"/>
      <c r="J91" s="477">
        <v>20000</v>
      </c>
      <c r="K91" s="477"/>
      <c r="L91" s="477"/>
      <c r="M91" s="477"/>
    </row>
    <row r="92" ht="22.5" customHeight="1" spans="1:13">
      <c r="A92" s="478" t="s">
        <v>1642</v>
      </c>
      <c r="B92" s="477">
        <f t="shared" si="17"/>
        <v>210</v>
      </c>
      <c r="C92" s="477">
        <v>160</v>
      </c>
      <c r="D92" s="477"/>
      <c r="E92" s="477"/>
      <c r="F92" s="477"/>
      <c r="G92" s="477">
        <v>50</v>
      </c>
      <c r="H92" s="477"/>
      <c r="I92" s="477"/>
      <c r="J92" s="477"/>
      <c r="K92" s="477"/>
      <c r="L92" s="477"/>
      <c r="M92" s="477"/>
    </row>
    <row r="93" ht="22.5" customHeight="1" spans="1:13">
      <c r="A93" s="478" t="s">
        <v>1643</v>
      </c>
      <c r="B93" s="477">
        <f t="shared" si="17"/>
        <v>1000</v>
      </c>
      <c r="C93" s="477"/>
      <c r="D93" s="477"/>
      <c r="E93" s="477"/>
      <c r="F93" s="477"/>
      <c r="G93" s="477"/>
      <c r="H93" s="477"/>
      <c r="I93" s="477"/>
      <c r="J93" s="477">
        <v>1000</v>
      </c>
      <c r="K93" s="477"/>
      <c r="L93" s="477"/>
      <c r="M93" s="477"/>
    </row>
    <row r="94" ht="22.5" customHeight="1" spans="1:13">
      <c r="A94" s="478" t="s">
        <v>1644</v>
      </c>
      <c r="B94" s="477">
        <f t="shared" si="17"/>
        <v>20</v>
      </c>
      <c r="C94" s="477"/>
      <c r="D94" s="477"/>
      <c r="E94" s="477"/>
      <c r="F94" s="477">
        <v>20</v>
      </c>
      <c r="G94" s="477"/>
      <c r="H94" s="477"/>
      <c r="I94" s="477"/>
      <c r="J94" s="477"/>
      <c r="K94" s="477"/>
      <c r="L94" s="477"/>
      <c r="M94" s="477"/>
    </row>
    <row r="95" ht="22.5" customHeight="1" spans="1:13">
      <c r="A95" s="478" t="s">
        <v>1645</v>
      </c>
      <c r="B95" s="477">
        <f t="shared" si="17"/>
        <v>615</v>
      </c>
      <c r="C95" s="477">
        <v>30</v>
      </c>
      <c r="D95" s="477">
        <v>0</v>
      </c>
      <c r="E95" s="477">
        <v>300</v>
      </c>
      <c r="F95" s="477">
        <v>0</v>
      </c>
      <c r="G95" s="477">
        <v>150</v>
      </c>
      <c r="H95" s="477">
        <v>85</v>
      </c>
      <c r="I95" s="477">
        <v>0</v>
      </c>
      <c r="J95" s="477">
        <v>0</v>
      </c>
      <c r="K95" s="477">
        <v>0</v>
      </c>
      <c r="L95" s="477">
        <v>50</v>
      </c>
      <c r="M95" s="477">
        <v>0</v>
      </c>
    </row>
    <row r="96" ht="22.5" customHeight="1" spans="1:13">
      <c r="A96" s="478" t="s">
        <v>1646</v>
      </c>
      <c r="B96" s="477">
        <f t="shared" si="17"/>
        <v>475</v>
      </c>
      <c r="C96" s="477">
        <v>0</v>
      </c>
      <c r="D96" s="477">
        <v>111</v>
      </c>
      <c r="E96" s="477">
        <v>28</v>
      </c>
      <c r="F96" s="477">
        <v>107.5</v>
      </c>
      <c r="G96" s="477">
        <v>42.5</v>
      </c>
      <c r="H96" s="477">
        <v>34</v>
      </c>
      <c r="I96" s="477">
        <v>0</v>
      </c>
      <c r="J96" s="477">
        <v>79</v>
      </c>
      <c r="K96" s="477">
        <v>5</v>
      </c>
      <c r="L96" s="477">
        <v>68</v>
      </c>
      <c r="M96" s="477">
        <v>0</v>
      </c>
    </row>
    <row r="97" ht="22.5" customHeight="1" spans="1:13">
      <c r="A97" s="478" t="s">
        <v>1647</v>
      </c>
      <c r="B97" s="477">
        <f t="shared" si="17"/>
        <v>267</v>
      </c>
      <c r="C97" s="477">
        <v>32</v>
      </c>
      <c r="D97" s="477">
        <v>33</v>
      </c>
      <c r="E97" s="477">
        <v>20</v>
      </c>
      <c r="F97" s="477">
        <v>70</v>
      </c>
      <c r="G97" s="477">
        <v>38</v>
      </c>
      <c r="H97" s="477">
        <v>26</v>
      </c>
      <c r="I97" s="477">
        <v>20</v>
      </c>
      <c r="J97" s="477">
        <v>5</v>
      </c>
      <c r="K97" s="477">
        <v>3</v>
      </c>
      <c r="L97" s="477">
        <v>20</v>
      </c>
      <c r="M97" s="477">
        <v>0</v>
      </c>
    </row>
    <row r="98" ht="22.5" customHeight="1" spans="1:13">
      <c r="A98" s="478" t="s">
        <v>1648</v>
      </c>
      <c r="B98" s="477">
        <f t="shared" si="17"/>
        <v>94681</v>
      </c>
      <c r="C98" s="477">
        <v>4452</v>
      </c>
      <c r="D98" s="477">
        <v>18257</v>
      </c>
      <c r="E98" s="477">
        <v>15411</v>
      </c>
      <c r="F98" s="477">
        <v>22960</v>
      </c>
      <c r="G98" s="477">
        <v>14003</v>
      </c>
      <c r="H98" s="477">
        <v>932</v>
      </c>
      <c r="I98" s="477">
        <v>10857</v>
      </c>
      <c r="J98" s="477">
        <v>2569</v>
      </c>
      <c r="K98" s="477">
        <v>4909</v>
      </c>
      <c r="L98" s="477">
        <v>331</v>
      </c>
      <c r="M98" s="477"/>
    </row>
    <row r="99" ht="22.5" customHeight="1" spans="1:13">
      <c r="A99" s="478" t="s">
        <v>1649</v>
      </c>
      <c r="B99" s="477">
        <f t="shared" si="17"/>
        <v>386.53439</v>
      </c>
      <c r="C99" s="477">
        <v>132.28279</v>
      </c>
      <c r="D99" s="477">
        <v>188.76982</v>
      </c>
      <c r="E99" s="477">
        <v>57.32654</v>
      </c>
      <c r="F99" s="477">
        <v>0</v>
      </c>
      <c r="G99" s="477">
        <v>0</v>
      </c>
      <c r="H99" s="477">
        <v>8.15524</v>
      </c>
      <c r="I99" s="477">
        <v>0</v>
      </c>
      <c r="J99" s="477">
        <v>0</v>
      </c>
      <c r="K99" s="477">
        <v>0</v>
      </c>
      <c r="L99" s="477">
        <v>0</v>
      </c>
      <c r="M99" s="477">
        <v>0</v>
      </c>
    </row>
    <row r="100" ht="22.5" customHeight="1" spans="1:13">
      <c r="A100" s="478" t="s">
        <v>1650</v>
      </c>
      <c r="B100" s="477">
        <f t="shared" si="17"/>
        <v>7662.9888</v>
      </c>
      <c r="C100" s="477">
        <v>4360.116</v>
      </c>
      <c r="D100" s="477">
        <v>1576.6176</v>
      </c>
      <c r="E100" s="477">
        <v>227.028</v>
      </c>
      <c r="F100" s="477">
        <v>456.4896</v>
      </c>
      <c r="G100" s="477">
        <v>564.7392</v>
      </c>
      <c r="H100" s="477">
        <v>94.5024</v>
      </c>
      <c r="I100" s="477">
        <v>76.9824</v>
      </c>
      <c r="J100" s="477">
        <v>25.6608</v>
      </c>
      <c r="K100" s="477">
        <v>203.8704</v>
      </c>
      <c r="L100" s="477">
        <v>76.9824</v>
      </c>
      <c r="M100" s="477">
        <v>0</v>
      </c>
    </row>
    <row r="101" ht="22.5" customHeight="1" spans="1:13">
      <c r="A101" s="478" t="s">
        <v>1651</v>
      </c>
      <c r="B101" s="477">
        <f t="shared" si="17"/>
        <v>927</v>
      </c>
      <c r="C101" s="477"/>
      <c r="D101" s="477"/>
      <c r="E101" s="477">
        <v>270</v>
      </c>
      <c r="F101" s="477">
        <v>297</v>
      </c>
      <c r="G101" s="477"/>
      <c r="H101" s="477"/>
      <c r="I101" s="477"/>
      <c r="J101" s="477">
        <v>360</v>
      </c>
      <c r="K101" s="477"/>
      <c r="L101" s="477"/>
      <c r="M101" s="477"/>
    </row>
    <row r="102" ht="22.5" customHeight="1" spans="1:13">
      <c r="A102" s="478" t="s">
        <v>1652</v>
      </c>
      <c r="B102" s="477">
        <f t="shared" si="17"/>
        <v>20000</v>
      </c>
      <c r="C102" s="477">
        <v>2000</v>
      </c>
      <c r="D102" s="477">
        <v>2000</v>
      </c>
      <c r="E102" s="477">
        <v>2000</v>
      </c>
      <c r="F102" s="477">
        <v>3000</v>
      </c>
      <c r="G102" s="477">
        <v>3000</v>
      </c>
      <c r="H102" s="477">
        <v>1000</v>
      </c>
      <c r="I102" s="477">
        <v>2000</v>
      </c>
      <c r="J102" s="477">
        <v>1000</v>
      </c>
      <c r="K102" s="477">
        <v>2000</v>
      </c>
      <c r="L102" s="477">
        <v>1000</v>
      </c>
      <c r="M102" s="477">
        <v>1000</v>
      </c>
    </row>
    <row r="103" ht="22.5" customHeight="1" spans="1:13">
      <c r="A103" s="478" t="s">
        <v>1653</v>
      </c>
      <c r="B103" s="477">
        <f t="shared" si="17"/>
        <v>630</v>
      </c>
      <c r="C103" s="477">
        <v>210</v>
      </c>
      <c r="D103" s="477">
        <v>70</v>
      </c>
      <c r="E103" s="477">
        <v>70</v>
      </c>
      <c r="F103" s="477">
        <v>140</v>
      </c>
      <c r="G103" s="477">
        <v>70</v>
      </c>
      <c r="H103" s="477">
        <v>0</v>
      </c>
      <c r="I103" s="477">
        <v>70</v>
      </c>
      <c r="J103" s="477">
        <v>0</v>
      </c>
      <c r="K103" s="477">
        <v>0</v>
      </c>
      <c r="L103" s="477">
        <v>0</v>
      </c>
      <c r="M103" s="477">
        <v>0</v>
      </c>
    </row>
    <row r="104" ht="22.5" customHeight="1" spans="1:13">
      <c r="A104" s="478" t="s">
        <v>1654</v>
      </c>
      <c r="B104" s="477">
        <f t="shared" si="17"/>
        <v>5</v>
      </c>
      <c r="C104" s="477"/>
      <c r="D104" s="477"/>
      <c r="E104" s="477"/>
      <c r="F104" s="477"/>
      <c r="G104" s="477"/>
      <c r="H104" s="477"/>
      <c r="I104" s="477">
        <v>5</v>
      </c>
      <c r="J104" s="477"/>
      <c r="K104" s="477"/>
      <c r="L104" s="477"/>
      <c r="M104" s="477"/>
    </row>
    <row r="105" ht="22.5" customHeight="1" spans="1:13">
      <c r="A105" s="478" t="s">
        <v>1655</v>
      </c>
      <c r="B105" s="477">
        <f t="shared" si="17"/>
        <v>1220</v>
      </c>
      <c r="C105" s="477">
        <v>150</v>
      </c>
      <c r="D105" s="477">
        <v>210</v>
      </c>
      <c r="E105" s="477">
        <v>40</v>
      </c>
      <c r="F105" s="477">
        <v>400</v>
      </c>
      <c r="G105" s="477">
        <v>170</v>
      </c>
      <c r="H105" s="477">
        <v>20</v>
      </c>
      <c r="I105" s="477">
        <v>0</v>
      </c>
      <c r="J105" s="477">
        <v>230</v>
      </c>
      <c r="K105" s="477">
        <v>0</v>
      </c>
      <c r="L105" s="477">
        <v>0</v>
      </c>
      <c r="M105" s="477">
        <v>0</v>
      </c>
    </row>
    <row r="106" ht="22.5" customHeight="1" spans="1:13">
      <c r="A106" s="478" t="s">
        <v>1656</v>
      </c>
      <c r="B106" s="477">
        <f t="shared" si="17"/>
        <v>19871</v>
      </c>
      <c r="C106" s="477">
        <v>349.5</v>
      </c>
      <c r="D106" s="477">
        <v>1549</v>
      </c>
      <c r="E106" s="477">
        <v>4019</v>
      </c>
      <c r="F106" s="477">
        <v>6980.5</v>
      </c>
      <c r="G106" s="477">
        <v>3033</v>
      </c>
      <c r="H106" s="477">
        <v>153</v>
      </c>
      <c r="I106" s="477">
        <v>2133</v>
      </c>
      <c r="J106" s="477">
        <v>254</v>
      </c>
      <c r="K106" s="477">
        <v>995</v>
      </c>
      <c r="L106" s="477">
        <v>405</v>
      </c>
      <c r="M106" s="477">
        <v>0</v>
      </c>
    </row>
    <row r="107" ht="22.5" customHeight="1" spans="1:13">
      <c r="A107" s="478" t="s">
        <v>1657</v>
      </c>
      <c r="B107" s="477">
        <f t="shared" si="17"/>
        <v>7848.917</v>
      </c>
      <c r="C107" s="477"/>
      <c r="D107" s="477"/>
      <c r="E107" s="477">
        <v>91.917</v>
      </c>
      <c r="F107" s="477"/>
      <c r="G107" s="477"/>
      <c r="H107" s="477"/>
      <c r="I107" s="477"/>
      <c r="J107" s="477"/>
      <c r="K107" s="477">
        <v>7757</v>
      </c>
      <c r="L107" s="477"/>
      <c r="M107" s="477"/>
    </row>
    <row r="108" ht="22.5" customHeight="1" spans="1:13">
      <c r="A108" s="478" t="s">
        <v>1658</v>
      </c>
      <c r="B108" s="477">
        <f t="shared" si="17"/>
        <v>4394.48</v>
      </c>
      <c r="C108" s="477">
        <v>0</v>
      </c>
      <c r="D108" s="477">
        <v>0</v>
      </c>
      <c r="E108" s="477">
        <v>0</v>
      </c>
      <c r="F108" s="477">
        <v>0</v>
      </c>
      <c r="G108" s="477">
        <v>0</v>
      </c>
      <c r="H108" s="477">
        <v>0</v>
      </c>
      <c r="I108" s="477">
        <v>0</v>
      </c>
      <c r="J108" s="477">
        <v>4394.48</v>
      </c>
      <c r="K108" s="477">
        <v>0</v>
      </c>
      <c r="L108" s="477">
        <v>0</v>
      </c>
      <c r="M108" s="477">
        <v>0</v>
      </c>
    </row>
    <row r="109" ht="22.5" customHeight="1" spans="1:13">
      <c r="A109" s="478" t="s">
        <v>1659</v>
      </c>
      <c r="B109" s="477">
        <f t="shared" si="17"/>
        <v>69000</v>
      </c>
      <c r="C109" s="477"/>
      <c r="D109" s="477"/>
      <c r="E109" s="477"/>
      <c r="F109" s="477"/>
      <c r="G109" s="477"/>
      <c r="H109" s="477"/>
      <c r="I109" s="477"/>
      <c r="J109" s="477"/>
      <c r="K109" s="477"/>
      <c r="L109" s="477"/>
      <c r="M109" s="477">
        <v>69000</v>
      </c>
    </row>
    <row r="110" ht="22.5" customHeight="1" spans="1:13">
      <c r="A110" s="478" t="s">
        <v>1660</v>
      </c>
      <c r="B110" s="477">
        <f t="shared" si="17"/>
        <v>1100</v>
      </c>
      <c r="C110" s="477">
        <v>0</v>
      </c>
      <c r="D110" s="477">
        <v>0</v>
      </c>
      <c r="E110" s="477">
        <v>0</v>
      </c>
      <c r="F110" s="477">
        <v>0</v>
      </c>
      <c r="G110" s="477">
        <v>0</v>
      </c>
      <c r="H110" s="477">
        <v>0</v>
      </c>
      <c r="I110" s="477">
        <v>0</v>
      </c>
      <c r="J110" s="477">
        <v>1100</v>
      </c>
      <c r="K110" s="477">
        <v>0</v>
      </c>
      <c r="L110" s="477">
        <v>0</v>
      </c>
      <c r="M110" s="477">
        <v>0</v>
      </c>
    </row>
    <row r="111" ht="22.5" customHeight="1" spans="1:13">
      <c r="A111" s="478" t="s">
        <v>1661</v>
      </c>
      <c r="B111" s="477">
        <f t="shared" si="17"/>
        <v>453076</v>
      </c>
      <c r="C111" s="477">
        <v>32750</v>
      </c>
      <c r="D111" s="477">
        <v>80119</v>
      </c>
      <c r="E111" s="477">
        <v>56074</v>
      </c>
      <c r="F111" s="477">
        <v>79600</v>
      </c>
      <c r="G111" s="477">
        <v>87521</v>
      </c>
      <c r="H111" s="477">
        <v>11130</v>
      </c>
      <c r="I111" s="477">
        <v>53794</v>
      </c>
      <c r="J111" s="477">
        <v>7909</v>
      </c>
      <c r="K111" s="477">
        <v>12263</v>
      </c>
      <c r="L111" s="477">
        <v>938</v>
      </c>
      <c r="M111" s="477">
        <v>30978</v>
      </c>
    </row>
    <row r="112" ht="22.5" customHeight="1" spans="1:13">
      <c r="A112" s="478" t="s">
        <v>1662</v>
      </c>
      <c r="B112" s="477">
        <f t="shared" si="17"/>
        <v>23853</v>
      </c>
      <c r="C112" s="477">
        <v>0</v>
      </c>
      <c r="D112" s="477">
        <v>0</v>
      </c>
      <c r="E112" s="477">
        <v>0</v>
      </c>
      <c r="F112" s="477">
        <v>7458</v>
      </c>
      <c r="G112" s="477">
        <v>6625</v>
      </c>
      <c r="H112" s="477">
        <v>0</v>
      </c>
      <c r="I112" s="477">
        <v>5250</v>
      </c>
      <c r="J112" s="477">
        <v>1157</v>
      </c>
      <c r="K112" s="477">
        <v>2302</v>
      </c>
      <c r="L112" s="477">
        <v>1061</v>
      </c>
      <c r="M112" s="477">
        <v>0</v>
      </c>
    </row>
    <row r="113" ht="22.5" customHeight="1" spans="1:13">
      <c r="A113" s="478" t="s">
        <v>1663</v>
      </c>
      <c r="B113" s="477">
        <f t="shared" si="17"/>
        <v>152617.91</v>
      </c>
      <c r="C113" s="477">
        <v>4745.67</v>
      </c>
      <c r="D113" s="477">
        <v>4905</v>
      </c>
      <c r="E113" s="477">
        <v>33380</v>
      </c>
      <c r="F113" s="477">
        <v>35252</v>
      </c>
      <c r="G113" s="477">
        <v>11361</v>
      </c>
      <c r="H113" s="477">
        <v>2700</v>
      </c>
      <c r="I113" s="477">
        <v>15197</v>
      </c>
      <c r="J113" s="477">
        <v>30150</v>
      </c>
      <c r="K113" s="477">
        <v>13124.3</v>
      </c>
      <c r="L113" s="477">
        <v>1802.94</v>
      </c>
      <c r="M113" s="477">
        <v>0</v>
      </c>
    </row>
    <row r="114" ht="22.5" customHeight="1" spans="1:13">
      <c r="A114" s="478" t="s">
        <v>1664</v>
      </c>
      <c r="B114" s="477">
        <f t="shared" si="17"/>
        <v>1315.4724</v>
      </c>
      <c r="C114" s="477">
        <v>747.7596</v>
      </c>
      <c r="D114" s="477">
        <v>272.322</v>
      </c>
      <c r="E114" s="477">
        <v>38.8476</v>
      </c>
      <c r="F114" s="477">
        <v>79.3638</v>
      </c>
      <c r="G114" s="477">
        <v>93.0042</v>
      </c>
      <c r="H114" s="477">
        <v>15.228</v>
      </c>
      <c r="I114" s="477">
        <v>14.4342</v>
      </c>
      <c r="J114" s="477">
        <v>4.8114</v>
      </c>
      <c r="K114" s="477">
        <v>35.2674</v>
      </c>
      <c r="L114" s="477">
        <v>14.4342</v>
      </c>
      <c r="M114" s="477">
        <v>0</v>
      </c>
    </row>
  </sheetData>
  <mergeCells count="1">
    <mergeCell ref="A2:M2"/>
  </mergeCells>
  <printOptions horizontalCentered="1"/>
  <pageMargins left="0.161111111111111" right="0.161111111111111" top="0.60625" bottom="0.60625" header="0.302777777777778" footer="0.302777777777778"/>
  <pageSetup paperSize="8" scale="91" fitToHeight="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55</vt:i4>
      </vt:variant>
    </vt:vector>
  </HeadingPairs>
  <TitlesOfParts>
    <vt:vector size="55" baseType="lpstr">
      <vt:lpstr>目录</vt:lpstr>
      <vt:lpstr>第一部分</vt:lpstr>
      <vt:lpstr>1.深圳市一般公共预算收入决算表</vt:lpstr>
      <vt:lpstr>2.深圳市一般公共预算支出决算表</vt:lpstr>
      <vt:lpstr>3.市本级一般公共预算收入决算表</vt:lpstr>
      <vt:lpstr>4.市本级一般公共预算支出决算表</vt:lpstr>
      <vt:lpstr>5.市本级一般公共预算支出经济分类决算表</vt:lpstr>
      <vt:lpstr>6.基本支出决算经济分类表</vt:lpstr>
      <vt:lpstr>7.市本级对各区税收返还和转移支付决算表</vt:lpstr>
      <vt:lpstr>8.地方政府债务限额及余额情况表</vt:lpstr>
      <vt:lpstr>9.一般债务限额和余额情况表</vt:lpstr>
      <vt:lpstr>10.市本级地方政府债券使用情况表</vt:lpstr>
      <vt:lpstr>11.区级地方政府债券使用情况表</vt:lpstr>
      <vt:lpstr>12.政府债务发行及还本付息情况表</vt:lpstr>
      <vt:lpstr>13.政府债务发行及还本付息明细表</vt:lpstr>
      <vt:lpstr>14.政府债务指标情况表</vt:lpstr>
      <vt:lpstr>第二部分</vt:lpstr>
      <vt:lpstr>1.市本级政府性基金收入决算表</vt:lpstr>
      <vt:lpstr>2.市本级政府性基金支出决算表</vt:lpstr>
      <vt:lpstr>3.市本级政府性基金对区转移支付情况表</vt:lpstr>
      <vt:lpstr>4.专项债务限额和余额情况表</vt:lpstr>
      <vt:lpstr>5.深圳市政府性基金收入情况表</vt:lpstr>
      <vt:lpstr>6.预算支出决算功能分类表</vt:lpstr>
      <vt:lpstr>第三部分</vt:lpstr>
      <vt:lpstr>1.市本级国资收入决算表</vt:lpstr>
      <vt:lpstr>2.市本级国资支出决算表</vt:lpstr>
      <vt:lpstr>3.全市国资收入决算情况表</vt:lpstr>
      <vt:lpstr>4.全市国资支出决算情况表</vt:lpstr>
      <vt:lpstr>5.市本级国资转移支付分区（新区）决算表</vt:lpstr>
      <vt:lpstr>第四部分</vt:lpstr>
      <vt:lpstr>1.社会保险基金资产负债表</vt:lpstr>
      <vt:lpstr>2.社会保险基金决算收支总表</vt:lpstr>
      <vt:lpstr>3.收入决算表</vt:lpstr>
      <vt:lpstr>4.支出决算表</vt:lpstr>
      <vt:lpstr>5.城乡居民基本养老保险基金收支表</vt:lpstr>
      <vt:lpstr>6.机关事业单位基本养老保险基金收支表</vt:lpstr>
      <vt:lpstr>7.职工基本医疗保险基金收支表</vt:lpstr>
      <vt:lpstr>8.城乡居民基本医疗保险基金收支表</vt:lpstr>
      <vt:lpstr>9.失业保险基金收支表</vt:lpstr>
      <vt:lpstr>10.社会保障基金财政专户资产负债表</vt:lpstr>
      <vt:lpstr>11.社会保障基金财政专户收支决算表</vt:lpstr>
      <vt:lpstr>12.财政对社会保险基金补助情况表</vt:lpstr>
      <vt:lpstr>13.职工基本医疗保险补充资料表</vt:lpstr>
      <vt:lpstr>14.城乡居民基本医疗保险补充资料表</vt:lpstr>
      <vt:lpstr>15.失业保险补充资料表</vt:lpstr>
      <vt:lpstr>16.社会保险补充资料表</vt:lpstr>
      <vt:lpstr>17.社会保险补充资料表续</vt:lpstr>
      <vt:lpstr>第五部分</vt:lpstr>
      <vt:lpstr>1.深圳市自有社会保险基金资产负债</vt:lpstr>
      <vt:lpstr>2.收入表</vt:lpstr>
      <vt:lpstr>3.支出表</vt:lpstr>
      <vt:lpstr>4.深圳市机关事业单位基本养老保险（试点）基金收支表</vt:lpstr>
      <vt:lpstr>5.深圳市地方补充养老保险基金收支表</vt:lpstr>
      <vt:lpstr>6.深圳市地方补充医疗保险基金收支表</vt:lpstr>
      <vt:lpstr>7.深圳市自有社会保险基础资料表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黄晓凰</dc:creator>
  <cp:lastModifiedBy>丝瓜</cp:lastModifiedBy>
  <dcterms:created xsi:type="dcterms:W3CDTF">2018-06-17T07:44:00Z</dcterms:created>
  <cp:lastPrinted>2021-08-27T18:15:00Z</cp:lastPrinted>
  <dcterms:modified xsi:type="dcterms:W3CDTF">2023-01-13T13:23:32Z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B80BDDBBADA04B37A059BDA2F74B58A5</vt:lpwstr>
  </property>
</Properties>
</file>