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6645" firstSheet="1" activeTab="1"/>
  </bookViews>
  <sheets>
    <sheet name="2013年本级收入预算" sheetId="1" r:id="rId1"/>
    <sheet name="2013年本级支出预算 " sheetId="2" r:id="rId2"/>
    <sheet name="2013年本级政府性基金预算" sheetId="3" r:id="rId3"/>
    <sheet name="2013年光明新区" sheetId="4" r:id="rId4"/>
    <sheet name="2013年坪山新区" sheetId="5" r:id="rId5"/>
    <sheet name="2013年龙华新区" sheetId="6" r:id="rId6"/>
    <sheet name="2013年大鹏新区" sheetId="7" r:id="rId7"/>
  </sheets>
  <externalReferences>
    <externalReference r:id="rId10"/>
  </externalReferences>
  <definedNames>
    <definedName name="_xlnm.Print_Area" localSheetId="1">'2013年本级支出预算 '!$B$1:$J$134</definedName>
    <definedName name="_xlnm.Print_Titles" localSheetId="1">'2013年本级支出预算 '!$2:$5</definedName>
  </definedNames>
  <calcPr fullCalcOnLoad="1"/>
</workbook>
</file>

<file path=xl/sharedStrings.xml><?xml version="1.0" encoding="utf-8"?>
<sst xmlns="http://schemas.openxmlformats.org/spreadsheetml/2006/main" count="569" uniqueCount="444">
  <si>
    <t>项            目</t>
  </si>
  <si>
    <t>年初预算</t>
  </si>
  <si>
    <t>预算</t>
  </si>
  <si>
    <t>市本级财政支出总计</t>
  </si>
  <si>
    <t>二、转移性支出</t>
  </si>
  <si>
    <t>（一）上解中央支出</t>
  </si>
  <si>
    <t>（二）上解省支出</t>
  </si>
  <si>
    <t>单位：亿元</t>
  </si>
  <si>
    <t xml:space="preserve">       城市维护建设税</t>
  </si>
  <si>
    <t>（三）上解市支出</t>
  </si>
  <si>
    <t>收入总计</t>
  </si>
  <si>
    <t>支出总计</t>
  </si>
  <si>
    <t>(一)一般公共服务</t>
  </si>
  <si>
    <t xml:space="preserve">  其中：行政事业性收费收入</t>
  </si>
  <si>
    <t xml:space="preserve">        罚没收入</t>
  </si>
  <si>
    <t>一、公共财政预算支出</t>
  </si>
  <si>
    <t>单位：亿元</t>
  </si>
  <si>
    <t>科            目</t>
  </si>
  <si>
    <t>备注</t>
  </si>
  <si>
    <t>调整预算</t>
  </si>
  <si>
    <t>预计完成</t>
  </si>
  <si>
    <t>为调整预算%</t>
  </si>
  <si>
    <r>
      <t>年预计完成数</t>
    </r>
    <r>
      <rPr>
        <b/>
        <sz val="12"/>
        <rFont val="Times New Roman"/>
        <family val="1"/>
      </rPr>
      <t>±</t>
    </r>
    <r>
      <rPr>
        <b/>
        <sz val="12"/>
        <rFont val="仿宋_GB2312"/>
        <family val="3"/>
      </rPr>
      <t>%</t>
    </r>
  </si>
  <si>
    <t>一、税收收入</t>
  </si>
  <si>
    <t xml:space="preserve">  其中：增值税</t>
  </si>
  <si>
    <t xml:space="preserve">        营业税</t>
  </si>
  <si>
    <t xml:space="preserve">        企业所得税</t>
  </si>
  <si>
    <t xml:space="preserve">        个人所得税</t>
  </si>
  <si>
    <t xml:space="preserve">        其他各税</t>
  </si>
  <si>
    <t>二、非税收入</t>
  </si>
  <si>
    <t xml:space="preserve">  其中：行政事业性收费收入</t>
  </si>
  <si>
    <t xml:space="preserve">        罚没收入</t>
  </si>
  <si>
    <t xml:space="preserve">        其他各非税收入</t>
  </si>
  <si>
    <t>公共财政预算收入合计</t>
  </si>
  <si>
    <t>三、转移性收入</t>
  </si>
  <si>
    <t xml:space="preserve">  其中：中央补助收入</t>
  </si>
  <si>
    <t xml:space="preserve">        省返还收入</t>
  </si>
  <si>
    <t xml:space="preserve">        上年结转结余</t>
  </si>
  <si>
    <t xml:space="preserve">        调入资金</t>
  </si>
  <si>
    <t>四、债务收入</t>
  </si>
  <si>
    <t>市本级财政收入总计</t>
  </si>
  <si>
    <t>结转下年</t>
  </si>
  <si>
    <t>一、公共财政预算支出</t>
  </si>
  <si>
    <t>（一）一般公共服务</t>
  </si>
  <si>
    <t xml:space="preserve">  其中：人大事务</t>
  </si>
  <si>
    <t xml:space="preserve">        政协事务</t>
  </si>
  <si>
    <t xml:space="preserve">        政府办公厅(室)及相关机构事务</t>
  </si>
  <si>
    <t xml:space="preserve">        发展与改革事务</t>
  </si>
  <si>
    <t xml:space="preserve">        统计信息事务</t>
  </si>
  <si>
    <t xml:space="preserve">        财政事务</t>
  </si>
  <si>
    <t xml:space="preserve">        审计事务</t>
  </si>
  <si>
    <t xml:space="preserve">        人力资源事务</t>
  </si>
  <si>
    <t xml:space="preserve">        商贸事务</t>
  </si>
  <si>
    <t xml:space="preserve">        知识产权事务 </t>
  </si>
  <si>
    <t xml:space="preserve">        工商行政管理事务</t>
  </si>
  <si>
    <t xml:space="preserve">        质量技术监督与检验检疫事务</t>
  </si>
  <si>
    <t xml:space="preserve">        档案事务</t>
  </si>
  <si>
    <t xml:space="preserve">        群众团体事务</t>
  </si>
  <si>
    <t xml:space="preserve">        其他一般公共服务支出</t>
  </si>
  <si>
    <t>（二）国防</t>
  </si>
  <si>
    <t>（三）公共安全</t>
  </si>
  <si>
    <t xml:space="preserve">  其中：武装警察</t>
  </si>
  <si>
    <t xml:space="preserve">        公安</t>
  </si>
  <si>
    <t xml:space="preserve">        法院</t>
  </si>
  <si>
    <t xml:space="preserve">        司法</t>
  </si>
  <si>
    <t xml:space="preserve">        其他公共安全支出</t>
  </si>
  <si>
    <t>（四）教育</t>
  </si>
  <si>
    <t xml:space="preserve">  其中：教育管理事务</t>
  </si>
  <si>
    <t xml:space="preserve">        普通教育</t>
  </si>
  <si>
    <t xml:space="preserve">          其中：小学教育</t>
  </si>
  <si>
    <t xml:space="preserve">                初中教育</t>
  </si>
  <si>
    <t xml:space="preserve">                高中教育</t>
  </si>
  <si>
    <t xml:space="preserve">                高等教育</t>
  </si>
  <si>
    <t xml:space="preserve">        职业教育</t>
  </si>
  <si>
    <t xml:space="preserve">          其中：中专教育</t>
  </si>
  <si>
    <t xml:space="preserve">                技校教育</t>
  </si>
  <si>
    <t xml:space="preserve">                职业高中教育</t>
  </si>
  <si>
    <t xml:space="preserve">                高等职业教育</t>
  </si>
  <si>
    <t xml:space="preserve">        特殊教育</t>
  </si>
  <si>
    <t xml:space="preserve">        教师进修及干部继续教育</t>
  </si>
  <si>
    <t xml:space="preserve">        教育费附加安排的支出</t>
  </si>
  <si>
    <t xml:space="preserve">        其他教育支出</t>
  </si>
  <si>
    <t>（五）科学技术</t>
  </si>
  <si>
    <t xml:space="preserve">        社会科学</t>
  </si>
  <si>
    <t xml:space="preserve">        科学技术普及</t>
  </si>
  <si>
    <t xml:space="preserve">        其他科学技术支出</t>
  </si>
  <si>
    <t>（六）文化体育与传媒</t>
  </si>
  <si>
    <t xml:space="preserve">  其中：文化</t>
  </si>
  <si>
    <t xml:space="preserve">        文物</t>
  </si>
  <si>
    <t xml:space="preserve">        体育</t>
  </si>
  <si>
    <t xml:space="preserve">        广播影视</t>
  </si>
  <si>
    <t xml:space="preserve">        其他文化体育与传媒支出</t>
  </si>
  <si>
    <t>（七）社会保障和就业</t>
  </si>
  <si>
    <t xml:space="preserve">  其中：人力资源和社会保障管理事务</t>
  </si>
  <si>
    <t xml:space="preserve">        民政管理事务</t>
  </si>
  <si>
    <t xml:space="preserve">        行政事业单位离退休</t>
  </si>
  <si>
    <t xml:space="preserve">        就业补助</t>
  </si>
  <si>
    <t xml:space="preserve">        抚恤</t>
  </si>
  <si>
    <t xml:space="preserve">        退役安置</t>
  </si>
  <si>
    <t xml:space="preserve">        社会福利</t>
  </si>
  <si>
    <t xml:space="preserve">        残疾人事业</t>
  </si>
  <si>
    <t xml:space="preserve">        其他社会保障和就业支出</t>
  </si>
  <si>
    <t>（八）医疗卫生</t>
  </si>
  <si>
    <t xml:space="preserve">  其中：医疗卫生管理事务</t>
  </si>
  <si>
    <t xml:space="preserve">        公立医院</t>
  </si>
  <si>
    <t xml:space="preserve">        基层医疗卫生机构</t>
  </si>
  <si>
    <t xml:space="preserve">        公共卫生</t>
  </si>
  <si>
    <t xml:space="preserve">        医疗保障</t>
  </si>
  <si>
    <t xml:space="preserve">        食品和药品监督管理事务</t>
  </si>
  <si>
    <t xml:space="preserve">        其他医疗卫生支出</t>
  </si>
  <si>
    <t>（九）节能环保</t>
  </si>
  <si>
    <t xml:space="preserve"> 其中：环境保护管理事务</t>
  </si>
  <si>
    <t xml:space="preserve">       环境监测与监察</t>
  </si>
  <si>
    <t xml:space="preserve">       污染防治</t>
  </si>
  <si>
    <t xml:space="preserve">       能源节约利用</t>
  </si>
  <si>
    <t xml:space="preserve">       污染减排</t>
  </si>
  <si>
    <t xml:space="preserve">       其他节能环保支出</t>
  </si>
  <si>
    <t>（十）城乡社区事务</t>
  </si>
  <si>
    <t xml:space="preserve">  其中：城乡社区管理事务</t>
  </si>
  <si>
    <t xml:space="preserve">       城乡社区规划与管理</t>
  </si>
  <si>
    <t xml:space="preserve">       城乡社区环境卫生</t>
  </si>
  <si>
    <t xml:space="preserve">       其他城乡社区事务支出</t>
  </si>
  <si>
    <t>（十一）农林水事务</t>
  </si>
  <si>
    <t xml:space="preserve"> 其中：农业</t>
  </si>
  <si>
    <t xml:space="preserve">       林业</t>
  </si>
  <si>
    <t xml:space="preserve">       水利</t>
  </si>
  <si>
    <t xml:space="preserve">       扶贫</t>
  </si>
  <si>
    <t>（十二）交通运输</t>
  </si>
  <si>
    <t xml:space="preserve"> 其中：公路水路运输</t>
  </si>
  <si>
    <t xml:space="preserve">       石油价格改革对交通运输的补贴</t>
  </si>
  <si>
    <t xml:space="preserve">       其他交通运输支出</t>
  </si>
  <si>
    <t>（十三）资源勘探电力信息等事务</t>
  </si>
  <si>
    <t xml:space="preserve"> 其中：建筑业</t>
  </si>
  <si>
    <t xml:space="preserve">       工业和信息产业监管支出</t>
  </si>
  <si>
    <t xml:space="preserve">       国有资产监管</t>
  </si>
  <si>
    <t xml:space="preserve">       支持中小企业发展和管理支出</t>
  </si>
  <si>
    <t xml:space="preserve">       其他资源勘探电力信息等事务支出</t>
  </si>
  <si>
    <t>（十四）商业服务业等事务</t>
  </si>
  <si>
    <t xml:space="preserve"> 其中：商业流通事务</t>
  </si>
  <si>
    <t xml:space="preserve">       旅游业管理与服务支出</t>
  </si>
  <si>
    <t xml:space="preserve">       涉外发展服务支出</t>
  </si>
  <si>
    <t xml:space="preserve">       其他商业服务业等事务支出</t>
  </si>
  <si>
    <t>（十五）金融监管等事务支出</t>
  </si>
  <si>
    <t xml:space="preserve"> 其中：金融发展支出</t>
  </si>
  <si>
    <t xml:space="preserve"> 其中：国土资源事务</t>
  </si>
  <si>
    <t xml:space="preserve">       气象事务</t>
  </si>
  <si>
    <t xml:space="preserve"> 其中：保障性安居工程支出</t>
  </si>
  <si>
    <t xml:space="preserve">       住房改革支出</t>
  </si>
  <si>
    <t xml:space="preserve">       补充还贷准备金</t>
  </si>
  <si>
    <t>（一）上解中央支出</t>
  </si>
  <si>
    <t>（二）上解省支出</t>
  </si>
  <si>
    <t>（三）补助区支出</t>
  </si>
  <si>
    <t>（四）增设预算周转金</t>
  </si>
  <si>
    <t>2012年</t>
  </si>
  <si>
    <t>2013年</t>
  </si>
  <si>
    <t>2013年预算比</t>
  </si>
  <si>
    <t>2012年年初预算±%</t>
  </si>
  <si>
    <r>
      <t>深圳市本级</t>
    </r>
    <r>
      <rPr>
        <b/>
        <sz val="16"/>
        <rFont val="Times New Roman"/>
        <family val="1"/>
      </rPr>
      <t>2013</t>
    </r>
    <r>
      <rPr>
        <b/>
        <sz val="16"/>
        <rFont val="黑体"/>
        <family val="0"/>
      </rPr>
      <t>年公共财政支出预算（草案）</t>
    </r>
  </si>
  <si>
    <r>
      <t>深圳市本级</t>
    </r>
    <r>
      <rPr>
        <b/>
        <sz val="16"/>
        <rFont val="Times New Roman"/>
        <family val="1"/>
      </rPr>
      <t>2013</t>
    </r>
    <r>
      <rPr>
        <b/>
        <sz val="16"/>
        <rFont val="黑体"/>
        <family val="0"/>
      </rPr>
      <t>年公共财政收入预算（草案）</t>
    </r>
  </si>
  <si>
    <t xml:space="preserve"> </t>
  </si>
  <si>
    <t>深圳市本级2013年政府性基金收支预算（草案）</t>
  </si>
  <si>
    <t>单位：亿元</t>
  </si>
  <si>
    <t>收                    入</t>
  </si>
  <si>
    <t>支                 出</t>
  </si>
  <si>
    <t>项       目</t>
  </si>
  <si>
    <t>2012年预计完成</t>
  </si>
  <si>
    <t>2013年预算</t>
  </si>
  <si>
    <t>增减</t>
  </si>
  <si>
    <t>项        目</t>
  </si>
  <si>
    <t>一、文化事业建设费收入</t>
  </si>
  <si>
    <t>一、文化体育与传媒</t>
  </si>
  <si>
    <t>二、残疾人就业保障金收入</t>
  </si>
  <si>
    <t xml:space="preserve">    文化事业建设费安排的支出</t>
  </si>
  <si>
    <t>三、国有土地使用权出让金收入</t>
  </si>
  <si>
    <t>二、社会保障和就业</t>
  </si>
  <si>
    <t>四、国有土地收益基金收入</t>
  </si>
  <si>
    <t xml:space="preserve">    残疾人就业保障金支出</t>
  </si>
  <si>
    <t>五、新增建设用地土地有偿使用费收入</t>
  </si>
  <si>
    <t>三、城乡社区事务</t>
  </si>
  <si>
    <t>六、城市公用事业附加收入</t>
  </si>
  <si>
    <t xml:space="preserve">    国有土地使用权出让金支出</t>
  </si>
  <si>
    <t>七、森林植被恢复费</t>
  </si>
  <si>
    <t xml:space="preserve">    国有土地收益基金支出</t>
  </si>
  <si>
    <t>八、地方水利建设基金收入</t>
  </si>
  <si>
    <t xml:space="preserve">    新增建设用地有偿使用费支出</t>
  </si>
  <si>
    <t>九、港口建设费</t>
  </si>
  <si>
    <t xml:space="preserve">    城市公用事业附加支出</t>
  </si>
  <si>
    <t>十、散装水泥专项资金收入</t>
  </si>
  <si>
    <t>四、农林水事务</t>
  </si>
  <si>
    <t>十一、新型墙体材料专项基金收入</t>
  </si>
  <si>
    <t xml:space="preserve">   森林植被恢复费安排的支出</t>
  </si>
  <si>
    <t>十二、彩票公益金收入</t>
  </si>
  <si>
    <t xml:space="preserve">   地方水利建设基金支出</t>
  </si>
  <si>
    <t>1.福利彩票公益金收入</t>
  </si>
  <si>
    <t>五、交通运输</t>
  </si>
  <si>
    <t>2.体育彩票公益金收入</t>
  </si>
  <si>
    <t xml:space="preserve">   港口建设费安排的支出</t>
  </si>
  <si>
    <t>十三、农业土地开发资金收入</t>
  </si>
  <si>
    <t>六、资源勘探电力信息等事务</t>
  </si>
  <si>
    <t>十四、地方教育附加收入</t>
  </si>
  <si>
    <t xml:space="preserve">   散装水泥专项资金支出</t>
  </si>
  <si>
    <t>十五、贸促会收费</t>
  </si>
  <si>
    <t xml:space="preserve">   新型墙体材料专项基金支出</t>
  </si>
  <si>
    <t>十六、无线电频率占用费</t>
  </si>
  <si>
    <t>七、农业土地开发资金支出</t>
  </si>
  <si>
    <t>十七、其他政府性基金收入</t>
  </si>
  <si>
    <t>八、地方教育附加支出</t>
  </si>
  <si>
    <t>九、贸促会收费支出</t>
  </si>
  <si>
    <t>十、其他支出</t>
  </si>
  <si>
    <t xml:space="preserve">    彩票公益金安排的支出</t>
  </si>
  <si>
    <t xml:space="preserve"> 其中：福利彩票公益金安排的支出</t>
  </si>
  <si>
    <t xml:space="preserve">       体育彩票公益金安排的支出</t>
  </si>
  <si>
    <t xml:space="preserve">   无线电频率占用费安排的支出</t>
  </si>
  <si>
    <t>十一、其他政府性基金支出</t>
  </si>
  <si>
    <t>本年基金收入小计</t>
  </si>
  <si>
    <t>本年基金支出小计</t>
  </si>
  <si>
    <t>上年结转结余收入</t>
  </si>
  <si>
    <t>补助区支出</t>
  </si>
  <si>
    <t>补助收入</t>
  </si>
  <si>
    <t>调出资金</t>
  </si>
  <si>
    <t>调入资金</t>
  </si>
  <si>
    <t>基金滚存结余</t>
  </si>
  <si>
    <t>基金收入总计</t>
  </si>
  <si>
    <t>基金支出总计</t>
  </si>
  <si>
    <t>一、公共财政预算支出</t>
  </si>
  <si>
    <t>(二)国防</t>
  </si>
  <si>
    <t>(三)公共安全</t>
  </si>
  <si>
    <t>(四)教育</t>
  </si>
  <si>
    <t xml:space="preserve">    其中：教育费附加支出</t>
  </si>
  <si>
    <t>(五)科学技术</t>
  </si>
  <si>
    <t>(六)文化体育与传媒</t>
  </si>
  <si>
    <t>(七)社会保障和就业</t>
  </si>
  <si>
    <t>(八)医疗卫生</t>
  </si>
  <si>
    <t>(九)节能环保</t>
  </si>
  <si>
    <t>(十)城乡社区事务</t>
  </si>
  <si>
    <t>(十一)农林水事务</t>
  </si>
  <si>
    <t>(十二)交通运输</t>
  </si>
  <si>
    <t>(十三)资源勘探电力信息等事务</t>
  </si>
  <si>
    <t>(十四)商业服务业等事务</t>
  </si>
  <si>
    <t>(十五)金融监管等事务支出</t>
  </si>
  <si>
    <t>(十六)国土资源气象等事务</t>
  </si>
  <si>
    <t>(十七)住房保障支出</t>
  </si>
  <si>
    <t>(十八)粮油物资储备事务</t>
  </si>
  <si>
    <t>(十九)预备费</t>
  </si>
  <si>
    <t>(二十)其他支出</t>
  </si>
  <si>
    <t>二、转移性支出</t>
  </si>
  <si>
    <t>（一）上解中央支出</t>
  </si>
  <si>
    <t>（二）上解省支出</t>
  </si>
  <si>
    <t>（三）上解市支出</t>
  </si>
  <si>
    <t>三、年终结转结余</t>
  </si>
  <si>
    <t>支出总计</t>
  </si>
  <si>
    <t>深圳市光明新区2013年公共财政收支预算（草案）</t>
  </si>
  <si>
    <t>科            目</t>
  </si>
  <si>
    <t>备注</t>
  </si>
  <si>
    <t>预计完成</t>
  </si>
  <si>
    <t>预算</t>
  </si>
  <si>
    <t>一、公共财政预算收入</t>
  </si>
  <si>
    <t>（一）税收收入</t>
  </si>
  <si>
    <t xml:space="preserve">  其中：增值税</t>
  </si>
  <si>
    <t>(二)公共安全</t>
  </si>
  <si>
    <t xml:space="preserve">        营业税</t>
  </si>
  <si>
    <t>(三)教育</t>
  </si>
  <si>
    <t xml:space="preserve">        企业所得税</t>
  </si>
  <si>
    <t xml:space="preserve">    其中：教育费附加支出</t>
  </si>
  <si>
    <t xml:space="preserve">        个人所得税</t>
  </si>
  <si>
    <t>(四)科学技术</t>
  </si>
  <si>
    <t>(五)文化体育与传媒</t>
  </si>
  <si>
    <t xml:space="preserve">       其他各税</t>
  </si>
  <si>
    <t>(六)社会保障和就业</t>
  </si>
  <si>
    <t>（二）非税收入</t>
  </si>
  <si>
    <t>(七)医疗卫生</t>
  </si>
  <si>
    <t>(八)节能环保</t>
  </si>
  <si>
    <t>(九)城乡社区事务</t>
  </si>
  <si>
    <t xml:space="preserve">        其他收入</t>
  </si>
  <si>
    <t>(十)农林水事务</t>
  </si>
  <si>
    <t>(十一)交通运输</t>
  </si>
  <si>
    <t>(十二)资源勘探电力信息等事务</t>
  </si>
  <si>
    <t>(十三)金融监管等事务支出</t>
  </si>
  <si>
    <t>(十四)国土资源气象等事务</t>
  </si>
  <si>
    <t>(十五)住房保障支出</t>
  </si>
  <si>
    <t>(十六)粮油物资储备事务</t>
  </si>
  <si>
    <t>(十七)预备费</t>
  </si>
  <si>
    <t>(十八)其他支出</t>
  </si>
  <si>
    <t>二、转移性收入</t>
  </si>
  <si>
    <t xml:space="preserve">  其中：中央补助收入</t>
  </si>
  <si>
    <t xml:space="preserve">        省补助收入</t>
  </si>
  <si>
    <t xml:space="preserve">        市补助收入</t>
  </si>
  <si>
    <t>（四）预算稳定调节基金</t>
  </si>
  <si>
    <t xml:space="preserve">        </t>
  </si>
  <si>
    <t>三、上年结转收入</t>
  </si>
  <si>
    <t>四、年终结转结余</t>
  </si>
  <si>
    <t xml:space="preserve">      </t>
  </si>
  <si>
    <t>深圳市坪山新区2013年公共财政收支预算（草案）</t>
  </si>
  <si>
    <t>(二)国防</t>
  </si>
  <si>
    <t>(三)公共安全</t>
  </si>
  <si>
    <t>(四)教育</t>
  </si>
  <si>
    <t xml:space="preserve">        契税</t>
  </si>
  <si>
    <t>(五)科学技术</t>
  </si>
  <si>
    <t>(六)文化体育与传媒</t>
  </si>
  <si>
    <t>——</t>
  </si>
  <si>
    <t>(七)社会保障和就业</t>
  </si>
  <si>
    <t>(八)医疗卫生</t>
  </si>
  <si>
    <t>(九)节能环保</t>
  </si>
  <si>
    <t>(十)城乡社区事务</t>
  </si>
  <si>
    <t>(十一)农林水事务</t>
  </si>
  <si>
    <t>(十二)交通运输</t>
  </si>
  <si>
    <t>(十三)资源勘探电力信息等事务</t>
  </si>
  <si>
    <t>(十四)商业服务业等事务</t>
  </si>
  <si>
    <t>(十五)金融监管等事务支出</t>
  </si>
  <si>
    <t>(十六)国土资源气象等事务</t>
  </si>
  <si>
    <t>(十七)住房保障支出</t>
  </si>
  <si>
    <t>(十八)粮油物资储备事务</t>
  </si>
  <si>
    <t>(十九)预备费</t>
  </si>
  <si>
    <t>(二十)其他支出</t>
  </si>
  <si>
    <t>三、年终结转结余</t>
  </si>
  <si>
    <t>深圳市龙华新区2013年公共财政收支预算（草案）</t>
  </si>
  <si>
    <t>2012年</t>
  </si>
  <si>
    <t>2013年</t>
  </si>
  <si>
    <t>2013年预算比2012</t>
  </si>
  <si>
    <t xml:space="preserve">        专项收入</t>
  </si>
  <si>
    <t>2013年调入国土基金10亿元，调入预算稳定调节金16亿元。</t>
  </si>
  <si>
    <t xml:space="preserve">        与区体制结算收入</t>
  </si>
  <si>
    <t>（十七)国土资源气象事务</t>
  </si>
  <si>
    <t>（十八）住房保障支出</t>
  </si>
  <si>
    <t>（十九）粮油物资储备事务</t>
  </si>
  <si>
    <t>（二十）预备费</t>
  </si>
  <si>
    <t>（二十一）国债还本付息支出</t>
  </si>
  <si>
    <t>（二十二）其他支出</t>
  </si>
  <si>
    <t>其中：地方政府债券收入</t>
  </si>
  <si>
    <t xml:space="preserve">       地方政府债券还本</t>
  </si>
  <si>
    <t xml:space="preserve">       地方政府债券付息</t>
  </si>
  <si>
    <t>（六）年终结转结余</t>
  </si>
  <si>
    <t>（五）安排预算稳定调节金</t>
  </si>
  <si>
    <t>二、地方政府债券还本支出</t>
  </si>
  <si>
    <t>三、转移性支出</t>
  </si>
  <si>
    <t>2013年预算新增一次性安排市属公立医院开办费4亿元。</t>
  </si>
  <si>
    <t>2013年预算增加中央预下达基层卫生机构专项补贴0.2亿元。</t>
  </si>
  <si>
    <t>（十六)援助其他地区支出</t>
  </si>
  <si>
    <t xml:space="preserve"> 其中：国内债务还本付息</t>
  </si>
  <si>
    <t>因支出科目调整，2013年扶贫支出调整至“援助其他地区支出”中反映。</t>
  </si>
  <si>
    <t>2013年新增安排营业税改征增值税企业税负增加财政补贴5亿元。</t>
  </si>
  <si>
    <t>从2013年起，行政事业单位在职人员医疗保险费集中调整至医疗保障科目中反映。</t>
  </si>
  <si>
    <t>2013年新增安排空气环境污染治理经费3亿元。</t>
  </si>
  <si>
    <t>反映偿还财政部代理发行地方政府债券的本金支出，按照财政部的规定，此科目从2013年单列，并调整至公共财政预算支出合计线下单独反映。计划安排22亿元，主要是财政部代理发行的2010年地方政府债券将于2013年到期，需偿还本金22亿元。</t>
  </si>
  <si>
    <t>此科目从2013年起单列，并调整至公共财政预算支出合计线下单独反映。</t>
  </si>
  <si>
    <t>我市继续对市民乘坐公交实行深圳通刷卡补贴、燃油补贴、公交成本规制补贴、优惠群体乘车补贴等，由于油价上涨以及增加新能源公交车，预计2013年市本级安排补贴经费35亿元，比2012年预算增加7亿元。</t>
  </si>
  <si>
    <t>2013年预算安排市第七高级中学、盐田高级中学、香港中文大学（深圳）启动校区等基建项目支出。</t>
  </si>
  <si>
    <t>2013年预算加大了水利领域基建投入力度。</t>
  </si>
  <si>
    <t>2013年对区补助支出增加主要考虑教育费附加收入增长情况，相应增加对区补助支出规模；同时考虑2013年将进行第四轮市区财政体制中期评估，对体制实施以来增加区级的事权增加财力性补助，以及进一步落实第四轮市区财政体制各项新增转移支付制度等。</t>
  </si>
  <si>
    <t>剔除2012年预算一次性安排的支持产业类支出，2013年预算比2012年可比口径增长5.4%。</t>
  </si>
  <si>
    <t>2013年预算安排支持商贸、会展、外经贸发展等资金11.2亿元，比2012年预算增加6.5亿元。</t>
  </si>
  <si>
    <t>政府统贷部分贷款已于2012年到期归还完毕，2013年相应减少安排政府统贷还本付息支出。</t>
  </si>
  <si>
    <t>2012年预计完成数占调整预算的比例较低，主要是2012年市本级向区转移支付了就业补助资金约4.2亿元，相关支出调整至对区补助支出中反映。</t>
  </si>
  <si>
    <t>2012年调整预算数比年初预算数增加主要原因一是市五届人大常委会第十七次会议批准对2012年市本级预算进行了调整；二是根据《预算法》和《预算法实施条例》的相关规定，在年度预算执行中，因上级政府返还或补助而引起的预算收支变化，由本级财政按照上级财政规定的用途安排支出。</t>
  </si>
  <si>
    <t>深圳市大鹏新区2013年公共财政收支预算（草案）</t>
  </si>
  <si>
    <t>单位：亿元</t>
  </si>
  <si>
    <t>科            目</t>
  </si>
  <si>
    <t>2012年</t>
  </si>
  <si>
    <t>2013年</t>
  </si>
  <si>
    <t>预计完成</t>
  </si>
  <si>
    <t>预算</t>
  </si>
  <si>
    <t>一、公共财政预算收入</t>
  </si>
  <si>
    <t>一、公共财政预算支出</t>
  </si>
  <si>
    <t>（一）税收收入</t>
  </si>
  <si>
    <t xml:space="preserve">  其中：增值税</t>
  </si>
  <si>
    <t>(二)国防</t>
  </si>
  <si>
    <t xml:space="preserve">        营业税</t>
  </si>
  <si>
    <t>(三)公共安全</t>
  </si>
  <si>
    <t xml:space="preserve">        企业所得税</t>
  </si>
  <si>
    <t>(四)教育</t>
  </si>
  <si>
    <t xml:space="preserve">        个人所得税</t>
  </si>
  <si>
    <t xml:space="preserve">    其中：教育费附加支出</t>
  </si>
  <si>
    <t xml:space="preserve">        契税</t>
  </si>
  <si>
    <t>(五)科学技术</t>
  </si>
  <si>
    <t xml:space="preserve">       城市维护建设税</t>
  </si>
  <si>
    <t>(六)文化体育与传媒</t>
  </si>
  <si>
    <t xml:space="preserve">       其他各税</t>
  </si>
  <si>
    <t>(七)社会保障和就业</t>
  </si>
  <si>
    <t>（二）非税收入</t>
  </si>
  <si>
    <t>(八)医疗卫生</t>
  </si>
  <si>
    <t>(九)节能环保</t>
  </si>
  <si>
    <t>(十)城乡社区事务</t>
  </si>
  <si>
    <t xml:space="preserve">        其他收入</t>
  </si>
  <si>
    <t>(十一)农林水事务</t>
  </si>
  <si>
    <t>(十二)交通运输</t>
  </si>
  <si>
    <t>(十三)资源勘探电力信息等事务</t>
  </si>
  <si>
    <t>(十四)商业服务业等事务</t>
  </si>
  <si>
    <t>(十五)金融监管等事务支出</t>
  </si>
  <si>
    <t>(十六)国土资源气象等事务</t>
  </si>
  <si>
    <t>(十七)住房保障支出</t>
  </si>
  <si>
    <t>(十八)粮油物资储备事务</t>
  </si>
  <si>
    <t>(十九)预备费</t>
  </si>
  <si>
    <t>(二十)其他支出</t>
  </si>
  <si>
    <t>二、转移性收入</t>
  </si>
  <si>
    <t>二、转移性支出</t>
  </si>
  <si>
    <t xml:space="preserve">  其中：中央补助收入</t>
  </si>
  <si>
    <t>（一）上解中央支出</t>
  </si>
  <si>
    <t xml:space="preserve">        省补助收入</t>
  </si>
  <si>
    <t>（二）上解省支出</t>
  </si>
  <si>
    <t xml:space="preserve">        市补助收入</t>
  </si>
  <si>
    <t>（三）上解市支出</t>
  </si>
  <si>
    <t xml:space="preserve">        调入资金</t>
  </si>
  <si>
    <t>三、安排预算稳定调节基金</t>
  </si>
  <si>
    <t>三、上年结转收入</t>
  </si>
  <si>
    <t>四、年终结转结余</t>
  </si>
  <si>
    <t xml:space="preserve">      </t>
  </si>
  <si>
    <t>收入总计</t>
  </si>
  <si>
    <t>支出总计</t>
  </si>
  <si>
    <t xml:space="preserve">        人口与计划生育事务</t>
  </si>
  <si>
    <t>市档案中心将于2013年投入运行，相应增加开办运行支出。</t>
  </si>
  <si>
    <t>贯彻落实免费孕前检查及婚前检查等健康服务政策，2013年新增安排相关经费支出。</t>
  </si>
  <si>
    <t>2013年预算数比2012年下降主要是减少了基建支出。</t>
  </si>
  <si>
    <t>2012年预计完成数占调整预算的比例较低，主要是2012年市本级向区转移支付了教育均衡化经费约1.6亿元，相关支出调整至对区补助支出中反映，未在此科目中反映。</t>
  </si>
  <si>
    <t xml:space="preserve">        技术研究与开发</t>
  </si>
  <si>
    <t>深入实施自主创新主导战略，2013年安排科技研发资金17.4亿元，比2012年预算增加3亿元。</t>
  </si>
  <si>
    <t xml:space="preserve">  其中：科技重大专项</t>
  </si>
  <si>
    <t>剔除2012年一次性安排的重点项目经费等不可比因素后，2013年预算数比2012年年初预算可比口径增长3%。</t>
  </si>
  <si>
    <t>剔除2012年一次性安排的重点项目经费等不可比因素后，2013年预算数比2012年年初预算持平。</t>
  </si>
  <si>
    <t>2013年预算安排切实体现市委市政府厉行节约和“过紧日子”的要求，严格控制行政部门经费，除市委市政府明确新增工作任务和增人增资、运行维护经费等刚性增支外，一般性行政经费零增长。</t>
  </si>
  <si>
    <t>剔除基建支出等不可比因素后，2013年预算数比2012年年初预算可比口径增长13.6%</t>
  </si>
  <si>
    <t>剔除基建支出等不可比因素后，2013年预算比2012年年初预算可比口径增长14.6%。</t>
  </si>
  <si>
    <t>剔除基建支出等不可比因素后，2013年预算比2012年年初预算可比口径增长27.9%</t>
  </si>
  <si>
    <t>剔除2012年预算一次性安排的支持产业类支出等不可比因素后，2013年预算比2012年年初预算可比口径增长2.2%。</t>
  </si>
  <si>
    <t>2013年新增中央财政转移支付前海合作区2013年现代服务业综合试点补助资金4亿元。</t>
  </si>
  <si>
    <t>剔除2012年中央财政转移支付补助等不可比因素后，2013年预算比2012年年初预算可比口径增长3.6%，</t>
  </si>
  <si>
    <t>剔除基建支出等不可比因素后，2013年预算数比2012年可比口径增长7.3%。</t>
  </si>
  <si>
    <t>随着专利申请量增加，相应增加2013年知识产权专项资金规模。</t>
  </si>
  <si>
    <t>2013年预算安排回补2010年及以前年度政府统贷项目资金缺口支出36亿元；安排偿还政府统贷银行贷款本息支出5亿元。</t>
  </si>
  <si>
    <t>2013年预算安排国债转贷还本付息支出3.1亿元。</t>
  </si>
  <si>
    <t>2013年安排偿还财政部代理发行的地方政府债券利息支出1.5亿元。</t>
  </si>
  <si>
    <t>剔除基建支出等不可比因素后，2013年预算比2012年年初预算可比口径增长32.7%。</t>
  </si>
  <si>
    <t>2013年预算数比2012年下降主要是2013年减少了结转上级补助资金的规模。</t>
  </si>
  <si>
    <t>2013年新设立“援助其他地区支出”类级支出科目，将原在其他类级支出科目中反映的各类援助、援赠等资金支出统一调整至该科目下反映。</t>
  </si>
  <si>
    <t>2013年安排支持金融产业发展专项资金6亿元（含2012年已暂付金融政策资金3亿元和金融发展专项资金3亿元），比2012年预算数减少了6.5亿元（主要是减少了需兑现以前年度金融政策的资金规模）。</t>
  </si>
  <si>
    <t>比2012年预计完成增长</t>
  </si>
  <si>
    <t>比2012年年初预算增长</t>
  </si>
  <si>
    <t>2012年预计完成数占预算数的比例较低，主要是年初预算安排的增人增资、开办费、预算准备金和年初无法明确到具体科目的支出，在年度预算执行中根据实际支出情况分解至各科目中反映。2013年年初预算安排的其他支出主要包括预算准备金9亿元、上年结转的专项经费6.5亿元、预留增人增资经费5亿元、预留基本公共服务均等化支出3亿元、国家赔偿金1亿元、中央预下达2013年补助资金1亿元等。</t>
  </si>
  <si>
    <t>剔除基建支出等不可比因素后，2013年预算数比2012年年初预算可比口径增长20.5%。</t>
  </si>
  <si>
    <t>备注：2013年公共财政收入预算数比2012年预计完成数下降19.4%，主要是辖区核电企业2013年将对部分机组进行检修，预计发电量下降将导致企业所得税减收，以及企业将2012年部分增值税退税延迟至2013年办理，预计2013年增值税减收。</t>
  </si>
  <si>
    <t>剔除营改增试点因素后，2013年本级营业税收入可比增长16%。</t>
  </si>
  <si>
    <t>剔除营改增试点因素后，2013年本级增值税收入可比增长14%。</t>
  </si>
  <si>
    <t>主要是按财政部规定调整2013年收入口径,其中：区上解中央3亿元，区上解省25亿元（基数递增上解和新增定额上解），在本级收入中反映。</t>
  </si>
  <si>
    <t>主要是根据财政部有关规定调整支出口径，2013年区负担的上解省支出25亿元，在本级支出中反映；可比口径增加7亿元，主要是考虑2013年将实施新一轮对省上解政策，预留新增对省定额上解支出5亿元；预留新增其他专项上解支出2亿元。</t>
  </si>
  <si>
    <t>主要是根据财政部有关规定调整支出口径，2013年区负担的上解中央支出3亿元，在本级支出中反映；可比口径增加2亿元，主要是出口退税地方负担增加2亿元。</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</si>
</sst>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_ "/>
    <numFmt numFmtId="184" formatCode="0.0_);[Red]\(0.0\)"/>
    <numFmt numFmtId="185" formatCode="0.0%"/>
    <numFmt numFmtId="186" formatCode="0.0_ "/>
    <numFmt numFmtId="187" formatCode="0.000%"/>
    <numFmt numFmtId="188" formatCode="#,##0.00_);[Red]\(#,##0.00\)"/>
    <numFmt numFmtId="189" formatCode="#,##0.0"/>
    <numFmt numFmtId="190" formatCode="0.0000%"/>
    <numFmt numFmtId="191" formatCode="0.00_ "/>
    <numFmt numFmtId="192" formatCode="0.00_);[Red]\(0.00\)"/>
    <numFmt numFmtId="193" formatCode="0.0000_ "/>
    <numFmt numFmtId="194" formatCode="0_ "/>
    <numFmt numFmtId="195" formatCode="_ * #,##0_ ;_ * \-#,##0_ ;_ * &quot;-&quot;??_ ;_ @_ "/>
    <numFmt numFmtId="196" formatCode="_ * #,##0.0_ ;_ * \-#,##0.0_ ;_ * &quot;-&quot;??_ ;_ @_ "/>
    <numFmt numFmtId="197" formatCode="\+0%"/>
    <numFmt numFmtId="198" formatCode="\+0.0%"/>
    <numFmt numFmtId="199" formatCode="#,##0.000_ "/>
    <numFmt numFmtId="200" formatCode="0.000_);[Red]\(0.000\)"/>
    <numFmt numFmtId="201" formatCode="_ * #,##0.000_ ;_ * \-#,##0.000_ ;_ * &quot;-&quot;??_ ;_ @_ "/>
    <numFmt numFmtId="202" formatCode="0.000_ "/>
    <numFmt numFmtId="203" formatCode="_ * #,##0.0_ ;_ * \-#,##0.0_ ;_ * &quot;-&quot;?_ ;_ @_ "/>
    <numFmt numFmtId="204" formatCode="0.00000%"/>
    <numFmt numFmtId="205" formatCode="0_);[Red]\(0\)"/>
    <numFmt numFmtId="206" formatCode="0.0"/>
    <numFmt numFmtId="207" formatCode="#,##0.0_);[Red]\(#,##0.0\)"/>
    <numFmt numFmtId="208" formatCode="0.0000_);[Red]\(0.0000\)"/>
    <numFmt numFmtId="209" formatCode="0.00000_);[Red]\(0.00000\)"/>
    <numFmt numFmtId="210" formatCode="0.000000_);[Red]\(0.000000\)"/>
    <numFmt numFmtId="211" formatCode="#,##0.0000_ "/>
    <numFmt numFmtId="212" formatCode="#,##0.00000_ "/>
    <numFmt numFmtId="213" formatCode="0.00000_ "/>
    <numFmt numFmtId="214" formatCode="&quot;￥&quot;#,##0;\-&quot;￥&quot;#,##0"/>
    <numFmt numFmtId="215" formatCode="&quot;￥&quot;#,##0;[Red]\-&quot;￥&quot;#,##0"/>
    <numFmt numFmtId="216" formatCode="&quot;￥&quot;#,##0.00;\-&quot;￥&quot;#,##0.00"/>
    <numFmt numFmtId="217" formatCode="&quot;￥&quot;#,##0.00;[Red]\-&quot;￥&quot;#,##0.00"/>
    <numFmt numFmtId="218" formatCode="_-&quot;￥&quot;* #,##0_-;\-&quot;￥&quot;* #,##0_-;_-&quot;￥&quot;* &quot;-&quot;_-;_-@_-"/>
    <numFmt numFmtId="219" formatCode="_-* #,##0_-;\-* #,##0_-;_-* &quot;-&quot;_-;_-@_-"/>
    <numFmt numFmtId="220" formatCode="_-&quot;￥&quot;* #,##0.00_-;\-&quot;￥&quot;* #,##0.00_-;_-&quot;￥&quot;* &quot;-&quot;??_-;_-@_-"/>
    <numFmt numFmtId="221" formatCode="_-* #,##0.00_-;\-* #,##0.00_-;_-* &quot;-&quot;??_-;_-@_-"/>
    <numFmt numFmtId="222" formatCode="0;_저"/>
    <numFmt numFmtId="223" formatCode="0;_吀"/>
    <numFmt numFmtId="224" formatCode="_ * #,##0.0000_ ;_ * \-#,##0.0000_ ;_ * &quot;-&quot;??_ ;_ @_ "/>
  </numFmts>
  <fonts count="51">
    <font>
      <sz val="12"/>
      <name val="宋体"/>
      <family val="0"/>
    </font>
    <font>
      <sz val="9"/>
      <name val="宋体"/>
      <family val="0"/>
    </font>
    <font>
      <b/>
      <sz val="16"/>
      <name val="黑体"/>
      <family val="0"/>
    </font>
    <font>
      <b/>
      <sz val="16"/>
      <name val="Times New Roman"/>
      <family val="1"/>
    </font>
    <font>
      <b/>
      <sz val="11"/>
      <name val="黑体"/>
      <family val="0"/>
    </font>
    <font>
      <sz val="11"/>
      <name val="仿宋_GB2312"/>
      <family val="3"/>
    </font>
    <font>
      <sz val="12"/>
      <name val="仿宋_GB2312"/>
      <family val="3"/>
    </font>
    <font>
      <b/>
      <sz val="11"/>
      <name val="仿宋_GB2312"/>
      <family val="3"/>
    </font>
    <font>
      <b/>
      <sz val="12"/>
      <name val="仿宋_GB2312"/>
      <family val="3"/>
    </font>
    <font>
      <sz val="10"/>
      <name val="Times New Roman"/>
      <family val="1"/>
    </font>
    <font>
      <sz val="12"/>
      <name val="Times New Roman"/>
      <family val="1"/>
    </font>
    <font>
      <b/>
      <sz val="12"/>
      <name val="黑体"/>
      <family val="0"/>
    </font>
    <font>
      <b/>
      <sz val="12"/>
      <name val="宋体"/>
      <family val="0"/>
    </font>
    <font>
      <sz val="13"/>
      <name val="仿宋_GB2312"/>
      <family val="3"/>
    </font>
    <font>
      <b/>
      <sz val="13"/>
      <name val="仿宋_GB2312"/>
      <family val="3"/>
    </font>
    <font>
      <sz val="13"/>
      <name val="宋体"/>
      <family val="0"/>
    </font>
    <font>
      <b/>
      <sz val="14"/>
      <name val="仿宋_GB2312"/>
      <family val="3"/>
    </font>
    <font>
      <u val="single"/>
      <sz val="9.6"/>
      <color indexed="12"/>
      <name val="宋体"/>
      <family val="0"/>
    </font>
    <font>
      <u val="single"/>
      <sz val="9.6"/>
      <color indexed="36"/>
      <name val="宋体"/>
      <family val="0"/>
    </font>
    <font>
      <sz val="16"/>
      <name val="仿宋_GB2312"/>
      <family val="3"/>
    </font>
    <font>
      <sz val="11"/>
      <name val="宋体"/>
      <family val="0"/>
    </font>
    <font>
      <sz val="11"/>
      <name val="黑体"/>
      <family val="0"/>
    </font>
    <font>
      <sz val="12"/>
      <color indexed="10"/>
      <name val="黑体"/>
      <family val="0"/>
    </font>
    <font>
      <b/>
      <sz val="12"/>
      <color indexed="10"/>
      <name val="黑体"/>
      <family val="0"/>
    </font>
    <font>
      <sz val="12"/>
      <name val="黑体"/>
      <family val="0"/>
    </font>
    <font>
      <b/>
      <sz val="16"/>
      <name val="仿宋_GB2312"/>
      <family val="3"/>
    </font>
    <font>
      <b/>
      <sz val="14"/>
      <name val="宋体"/>
      <family val="0"/>
    </font>
    <font>
      <b/>
      <sz val="12"/>
      <name val="Times New Roman"/>
      <family val="1"/>
    </font>
    <font>
      <b/>
      <sz val="10"/>
      <name val="仿宋_GB2312"/>
      <family val="3"/>
    </font>
    <font>
      <sz val="10"/>
      <name val="仿宋_GB2312"/>
      <family val="3"/>
    </font>
    <font>
      <b/>
      <sz val="18"/>
      <name val="黑体"/>
      <family val="0"/>
    </font>
    <font>
      <b/>
      <sz val="11"/>
      <name val="宋体"/>
      <family val="0"/>
    </font>
    <font>
      <b/>
      <sz val="18"/>
      <name val="仿宋_GB2312"/>
      <family val="3"/>
    </font>
    <font>
      <sz val="10"/>
      <name val="Arial"/>
      <family val="2"/>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color indexed="63"/>
      </right>
      <top style="medium"/>
      <bottom>
        <color indexed="63"/>
      </bottom>
    </border>
    <border>
      <left style="thin"/>
      <right style="medium"/>
      <top style="thin"/>
      <bottom style="medium"/>
    </border>
    <border>
      <left style="medium"/>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style="medium"/>
      <top>
        <color indexed="63"/>
      </top>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9">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33" fillId="0" borderId="0" applyNumberFormat="0" applyFont="0" applyFill="0" applyBorder="0" applyAlignment="0" applyProtection="0"/>
    <xf numFmtId="0" fontId="0" fillId="0" borderId="0">
      <alignment vertical="center"/>
      <protection/>
    </xf>
    <xf numFmtId="0" fontId="0" fillId="0" borderId="0">
      <alignment/>
      <protection/>
    </xf>
    <xf numFmtId="0" fontId="10" fillId="0" borderId="0">
      <alignment/>
      <protection/>
    </xf>
    <xf numFmtId="0" fontId="0" fillId="0" borderId="0">
      <alignment/>
      <protection/>
    </xf>
    <xf numFmtId="0" fontId="17"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16" borderId="5" applyNumberFormat="0" applyAlignment="0" applyProtection="0"/>
    <xf numFmtId="0" fontId="44" fillId="17"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8" fillId="22" borderId="0" applyNumberFormat="0" applyBorder="0" applyAlignment="0" applyProtection="0"/>
    <xf numFmtId="0" fontId="49" fillId="16" borderId="8" applyNumberFormat="0" applyAlignment="0" applyProtection="0"/>
    <xf numFmtId="0" fontId="50" fillId="7" borderId="5" applyNumberFormat="0" applyAlignment="0" applyProtection="0"/>
    <xf numFmtId="0" fontId="10" fillId="0" borderId="0">
      <alignment/>
      <protection/>
    </xf>
    <xf numFmtId="0" fontId="18" fillId="0" borderId="0" applyNumberFormat="0" applyFill="0" applyBorder="0" applyAlignment="0" applyProtection="0"/>
    <xf numFmtId="0" fontId="0" fillId="23" borderId="9" applyNumberFormat="0" applyFont="0" applyAlignment="0" applyProtection="0"/>
  </cellStyleXfs>
  <cellXfs count="513">
    <xf numFmtId="0" fontId="0" fillId="0" borderId="0" xfId="0" applyAlignment="1">
      <alignment/>
    </xf>
    <xf numFmtId="0" fontId="5" fillId="0" borderId="10" xfId="0" applyFont="1" applyBorder="1" applyAlignment="1">
      <alignment/>
    </xf>
    <xf numFmtId="0" fontId="6" fillId="0" borderId="0" xfId="0" applyFont="1" applyAlignment="1">
      <alignment/>
    </xf>
    <xf numFmtId="0" fontId="0" fillId="0" borderId="0" xfId="0" applyBorder="1" applyAlignment="1">
      <alignment/>
    </xf>
    <xf numFmtId="0" fontId="6" fillId="0" borderId="0" xfId="0" applyFont="1" applyBorder="1" applyAlignment="1">
      <alignment/>
    </xf>
    <xf numFmtId="3" fontId="4" fillId="0" borderId="0" xfId="0" applyNumberFormat="1" applyFont="1" applyBorder="1" applyAlignment="1">
      <alignment/>
    </xf>
    <xf numFmtId="0" fontId="11" fillId="0" borderId="0" xfId="0" applyFont="1" applyBorder="1" applyAlignment="1">
      <alignment horizontal="center"/>
    </xf>
    <xf numFmtId="0" fontId="12" fillId="0" borderId="0" xfId="0" applyFont="1" applyAlignment="1">
      <alignment/>
    </xf>
    <xf numFmtId="0" fontId="8" fillId="0" borderId="0" xfId="0" applyFont="1" applyAlignment="1">
      <alignment/>
    </xf>
    <xf numFmtId="0" fontId="13" fillId="0" borderId="0" xfId="0" applyFont="1" applyAlignment="1">
      <alignment/>
    </xf>
    <xf numFmtId="0" fontId="14" fillId="0" borderId="0" xfId="0" applyFont="1" applyAlignment="1">
      <alignment/>
    </xf>
    <xf numFmtId="0" fontId="8" fillId="0" borderId="0" xfId="0" applyFont="1" applyBorder="1" applyAlignment="1">
      <alignment/>
    </xf>
    <xf numFmtId="176" fontId="7" fillId="0" borderId="10" xfId="0" applyNumberFormat="1" applyFont="1" applyBorder="1" applyAlignment="1">
      <alignment/>
    </xf>
    <xf numFmtId="183" fontId="13" fillId="0" borderId="11" xfId="0" applyNumberFormat="1" applyFont="1" applyBorder="1" applyAlignment="1">
      <alignment wrapText="1"/>
    </xf>
    <xf numFmtId="183" fontId="13" fillId="0" borderId="12" xfId="0" applyNumberFormat="1" applyFont="1" applyBorder="1" applyAlignment="1">
      <alignment horizontal="right" wrapText="1"/>
    </xf>
    <xf numFmtId="183" fontId="14" fillId="0" borderId="13" xfId="0" applyNumberFormat="1" applyFont="1" applyBorder="1" applyAlignment="1">
      <alignment horizontal="right" wrapText="1"/>
    </xf>
    <xf numFmtId="185" fontId="14" fillId="0" borderId="13" xfId="0" applyNumberFormat="1" applyFont="1" applyBorder="1" applyAlignment="1">
      <alignment wrapText="1"/>
    </xf>
    <xf numFmtId="185" fontId="13" fillId="0" borderId="11" xfId="0" applyNumberFormat="1" applyFont="1" applyBorder="1" applyAlignment="1">
      <alignment wrapText="1"/>
    </xf>
    <xf numFmtId="185" fontId="13" fillId="0" borderId="12" xfId="0" applyNumberFormat="1" applyFont="1" applyBorder="1" applyAlignment="1">
      <alignment wrapText="1"/>
    </xf>
    <xf numFmtId="185" fontId="14" fillId="0" borderId="13" xfId="0" applyNumberFormat="1" applyFont="1" applyBorder="1" applyAlignment="1">
      <alignment/>
    </xf>
    <xf numFmtId="183" fontId="14" fillId="0" borderId="10" xfId="0" applyNumberFormat="1" applyFont="1" applyBorder="1" applyAlignment="1">
      <alignment horizontal="right" wrapText="1"/>
    </xf>
    <xf numFmtId="183" fontId="14" fillId="0" borderId="14" xfId="0" applyNumberFormat="1" applyFont="1" applyBorder="1" applyAlignment="1">
      <alignment wrapText="1"/>
    </xf>
    <xf numFmtId="183" fontId="14" fillId="0" borderId="14" xfId="0" applyNumberFormat="1" applyFont="1" applyBorder="1" applyAlignment="1">
      <alignment horizontal="right" wrapText="1"/>
    </xf>
    <xf numFmtId="185" fontId="14" fillId="0" borderId="15" xfId="0" applyNumberFormat="1" applyFont="1" applyBorder="1" applyAlignment="1">
      <alignment/>
    </xf>
    <xf numFmtId="185" fontId="14" fillId="0" borderId="14" xfId="0" applyNumberFormat="1" applyFont="1" applyBorder="1" applyAlignment="1">
      <alignment/>
    </xf>
    <xf numFmtId="183" fontId="13" fillId="0" borderId="15" xfId="0" applyNumberFormat="1" applyFont="1" applyBorder="1" applyAlignment="1">
      <alignment wrapText="1"/>
    </xf>
    <xf numFmtId="183" fontId="13" fillId="0" borderId="16" xfId="0" applyNumberFormat="1" applyFont="1" applyBorder="1" applyAlignment="1">
      <alignment horizontal="right" wrapText="1"/>
    </xf>
    <xf numFmtId="183" fontId="14" fillId="0" borderId="17" xfId="0" applyNumberFormat="1" applyFont="1" applyBorder="1" applyAlignment="1">
      <alignment horizontal="right" wrapText="1"/>
    </xf>
    <xf numFmtId="0" fontId="13" fillId="0" borderId="18" xfId="0" applyFont="1" applyBorder="1" applyAlignment="1">
      <alignment/>
    </xf>
    <xf numFmtId="0" fontId="12" fillId="22" borderId="0" xfId="0" applyFont="1" applyFill="1" applyAlignment="1">
      <alignment/>
    </xf>
    <xf numFmtId="0" fontId="9" fillId="0" borderId="0" xfId="0" applyFont="1" applyFill="1" applyBorder="1" applyAlignment="1" quotePrefix="1">
      <alignment horizontal="left"/>
    </xf>
    <xf numFmtId="0" fontId="0" fillId="0" borderId="0" xfId="0" applyFill="1" applyBorder="1" applyAlignment="1">
      <alignment/>
    </xf>
    <xf numFmtId="0" fontId="12" fillId="0" borderId="0" xfId="0" applyFont="1" applyFill="1" applyAlignment="1">
      <alignment/>
    </xf>
    <xf numFmtId="0" fontId="0" fillId="0" borderId="0" xfId="0" applyFill="1" applyAlignment="1">
      <alignment/>
    </xf>
    <xf numFmtId="0" fontId="12" fillId="0" borderId="0" xfId="0" applyFont="1" applyFill="1" applyBorder="1" applyAlignment="1">
      <alignment/>
    </xf>
    <xf numFmtId="0" fontId="5" fillId="0" borderId="0" xfId="0" applyFont="1" applyBorder="1" applyAlignment="1">
      <alignment vertical="top" wrapText="1"/>
    </xf>
    <xf numFmtId="0" fontId="5" fillId="0" borderId="0" xfId="0" applyFont="1" applyBorder="1" applyAlignment="1">
      <alignment vertical="center" wrapText="1"/>
    </xf>
    <xf numFmtId="185" fontId="5" fillId="0" borderId="11" xfId="0" applyNumberFormat="1" applyFont="1" applyBorder="1" applyAlignment="1" quotePrefix="1">
      <alignment horizontal="right" vertical="center"/>
    </xf>
    <xf numFmtId="185" fontId="5" fillId="0" borderId="0" xfId="0" applyNumberFormat="1" applyFont="1" applyBorder="1" applyAlignment="1">
      <alignment vertical="center"/>
    </xf>
    <xf numFmtId="184" fontId="5" fillId="0" borderId="11" xfId="43" applyNumberFormat="1" applyFont="1" applyFill="1" applyBorder="1" applyAlignment="1" quotePrefix="1">
      <alignment horizontal="right" vertical="center" wrapText="1"/>
      <protection/>
    </xf>
    <xf numFmtId="184" fontId="5" fillId="0" borderId="11" xfId="43" applyNumberFormat="1" applyFont="1" applyFill="1" applyBorder="1" applyAlignment="1">
      <alignment horizontal="right" vertical="center" wrapText="1"/>
      <protection/>
    </xf>
    <xf numFmtId="185" fontId="5" fillId="0" borderId="11" xfId="0" applyNumberFormat="1" applyFont="1" applyBorder="1" applyAlignment="1">
      <alignment vertical="center"/>
    </xf>
    <xf numFmtId="184" fontId="5" fillId="0" borderId="15" xfId="43" applyNumberFormat="1" applyFont="1" applyFill="1" applyBorder="1" applyAlignment="1">
      <alignment horizontal="right" vertical="center" wrapText="1"/>
      <protection/>
    </xf>
    <xf numFmtId="185" fontId="5" fillId="0" borderId="13" xfId="0" applyNumberFormat="1" applyFont="1" applyBorder="1" applyAlignment="1" quotePrefix="1">
      <alignment horizontal="right" vertical="center"/>
    </xf>
    <xf numFmtId="185" fontId="5" fillId="0" borderId="18" xfId="0" applyNumberFormat="1" applyFont="1" applyBorder="1" applyAlignment="1">
      <alignment vertical="center"/>
    </xf>
    <xf numFmtId="184" fontId="5" fillId="0" borderId="12" xfId="43" applyNumberFormat="1" applyFont="1" applyFill="1" applyBorder="1" applyAlignment="1" quotePrefix="1">
      <alignment horizontal="right" vertical="center" wrapText="1"/>
      <protection/>
    </xf>
    <xf numFmtId="184" fontId="5" fillId="0" borderId="12" xfId="43" applyNumberFormat="1" applyFont="1" applyFill="1" applyBorder="1" applyAlignment="1">
      <alignment horizontal="right" vertical="center" wrapText="1"/>
      <protection/>
    </xf>
    <xf numFmtId="185" fontId="5" fillId="0" borderId="12" xfId="0" applyNumberFormat="1" applyFont="1" applyBorder="1" applyAlignment="1">
      <alignment vertical="center"/>
    </xf>
    <xf numFmtId="184" fontId="5" fillId="0" borderId="16" xfId="43" applyNumberFormat="1" applyFont="1" applyFill="1" applyBorder="1" applyAlignment="1">
      <alignment horizontal="right" vertical="center" wrapText="1"/>
      <protection/>
    </xf>
    <xf numFmtId="185" fontId="5" fillId="0" borderId="12" xfId="0" applyNumberFormat="1" applyFont="1" applyBorder="1" applyAlignment="1" quotePrefix="1">
      <alignment horizontal="right" vertical="center"/>
    </xf>
    <xf numFmtId="0" fontId="5" fillId="0" borderId="18" xfId="0" applyFont="1" applyBorder="1" applyAlignment="1">
      <alignment vertical="center" wrapText="1"/>
    </xf>
    <xf numFmtId="185" fontId="5" fillId="0" borderId="0" xfId="0" applyNumberFormat="1" applyFont="1" applyBorder="1" applyAlignment="1">
      <alignment horizontal="left" vertical="center"/>
    </xf>
    <xf numFmtId="0" fontId="6" fillId="0" borderId="19" xfId="0" applyFont="1" applyBorder="1" applyAlignment="1">
      <alignment vertical="top" wrapText="1"/>
    </xf>
    <xf numFmtId="185" fontId="8" fillId="0" borderId="19" xfId="0" applyNumberFormat="1" applyFont="1" applyBorder="1" applyAlignment="1">
      <alignment vertical="center"/>
    </xf>
    <xf numFmtId="184" fontId="8" fillId="0" borderId="20" xfId="43" applyNumberFormat="1" applyFont="1" applyFill="1" applyBorder="1" applyAlignment="1" quotePrefix="1">
      <alignment horizontal="right" vertical="center" wrapText="1"/>
      <protection/>
    </xf>
    <xf numFmtId="184" fontId="8" fillId="0" borderId="20" xfId="43" applyNumberFormat="1" applyFont="1" applyFill="1" applyBorder="1" applyAlignment="1">
      <alignment horizontal="right" vertical="center" wrapText="1"/>
      <protection/>
    </xf>
    <xf numFmtId="184" fontId="8" fillId="0" borderId="21" xfId="43" applyNumberFormat="1" applyFont="1" applyFill="1" applyBorder="1" applyAlignment="1">
      <alignment horizontal="right" vertical="center" wrapText="1"/>
      <protection/>
    </xf>
    <xf numFmtId="185" fontId="8" fillId="0" borderId="20" xfId="0" applyNumberFormat="1" applyFont="1" applyBorder="1" applyAlignment="1">
      <alignment vertical="center"/>
    </xf>
    <xf numFmtId="185" fontId="8" fillId="0" borderId="20" xfId="0" applyNumberFormat="1" applyFont="1" applyBorder="1" applyAlignment="1" quotePrefix="1">
      <alignment horizontal="right" vertical="center"/>
    </xf>
    <xf numFmtId="0" fontId="16" fillId="0" borderId="22" xfId="0" applyFont="1" applyFill="1" applyBorder="1" applyAlignment="1" quotePrefix="1">
      <alignment horizontal="center"/>
    </xf>
    <xf numFmtId="0" fontId="8" fillId="0" borderId="0" xfId="0" applyFont="1" applyFill="1" applyAlignment="1">
      <alignment horizontal="right"/>
    </xf>
    <xf numFmtId="0" fontId="8" fillId="0" borderId="0" xfId="0" applyFont="1" applyBorder="1" applyAlignment="1">
      <alignment horizontal="left" vertical="center"/>
    </xf>
    <xf numFmtId="0" fontId="8" fillId="0" borderId="18" xfId="0" applyFont="1" applyBorder="1" applyAlignment="1">
      <alignment/>
    </xf>
    <xf numFmtId="0" fontId="5" fillId="0" borderId="0" xfId="0" applyFont="1" applyBorder="1" applyAlignment="1">
      <alignment horizontal="left" vertical="center" wrapText="1"/>
    </xf>
    <xf numFmtId="0" fontId="5" fillId="0" borderId="21" xfId="0" applyFont="1" applyBorder="1" applyAlignment="1">
      <alignment vertical="center" wrapText="1"/>
    </xf>
    <xf numFmtId="0" fontId="5" fillId="0" borderId="19" xfId="0" applyFont="1" applyBorder="1" applyAlignment="1">
      <alignment vertical="center" wrapText="1"/>
    </xf>
    <xf numFmtId="0" fontId="5" fillId="0" borderId="15" xfId="0" applyFont="1" applyBorder="1" applyAlignment="1">
      <alignment vertical="center" wrapText="1"/>
    </xf>
    <xf numFmtId="0" fontId="8" fillId="0" borderId="22" xfId="0" applyFont="1" applyBorder="1" applyAlignment="1">
      <alignment horizontal="centerContinuous"/>
    </xf>
    <xf numFmtId="0" fontId="8" fillId="0" borderId="12" xfId="0" applyFont="1" applyBorder="1" applyAlignment="1" quotePrefix="1">
      <alignment horizontal="center"/>
    </xf>
    <xf numFmtId="0" fontId="14" fillId="0" borderId="23" xfId="0" applyFont="1" applyBorder="1" applyAlignment="1" quotePrefix="1">
      <alignment horizontal="centerContinuous"/>
    </xf>
    <xf numFmtId="0" fontId="16" fillId="0" borderId="11" xfId="0" applyFont="1" applyBorder="1" applyAlignment="1" quotePrefix="1">
      <alignment horizontal="center"/>
    </xf>
    <xf numFmtId="0" fontId="8" fillId="0" borderId="13" xfId="0" applyFont="1" applyBorder="1" applyAlignment="1" quotePrefix="1">
      <alignment horizontal="center"/>
    </xf>
    <xf numFmtId="0" fontId="8" fillId="0" borderId="13" xfId="0" applyFont="1" applyBorder="1" applyAlignment="1">
      <alignment horizontal="center"/>
    </xf>
    <xf numFmtId="0" fontId="16" fillId="0" borderId="23" xfId="0" applyFont="1" applyBorder="1" applyAlignment="1">
      <alignment horizontal="centerContinuous"/>
    </xf>
    <xf numFmtId="0" fontId="16" fillId="0" borderId="23" xfId="0" applyFont="1" applyBorder="1" applyAlignment="1" quotePrefix="1">
      <alignment horizontal="centerContinuous"/>
    </xf>
    <xf numFmtId="0" fontId="16" fillId="0" borderId="13" xfId="0" applyFont="1" applyBorder="1" applyAlignment="1">
      <alignment horizontal="center"/>
    </xf>
    <xf numFmtId="183" fontId="13" fillId="0" borderId="15" xfId="0" applyNumberFormat="1" applyFont="1" applyBorder="1" applyAlignment="1">
      <alignment horizontal="right" wrapText="1"/>
    </xf>
    <xf numFmtId="183" fontId="13" fillId="0" borderId="0" xfId="0" applyNumberFormat="1" applyFont="1" applyBorder="1" applyAlignment="1">
      <alignment horizontal="right" wrapText="1"/>
    </xf>
    <xf numFmtId="183" fontId="13" fillId="0" borderId="18" xfId="0" applyNumberFormat="1" applyFont="1" applyBorder="1" applyAlignment="1">
      <alignment horizontal="right" wrapText="1"/>
    </xf>
    <xf numFmtId="184" fontId="5" fillId="0" borderId="20" xfId="43" applyNumberFormat="1" applyFont="1" applyFill="1" applyBorder="1" applyAlignment="1" quotePrefix="1">
      <alignment horizontal="right" vertical="center" wrapText="1"/>
      <protection/>
    </xf>
    <xf numFmtId="185" fontId="5" fillId="0" borderId="20" xfId="0" applyNumberFormat="1" applyFont="1" applyBorder="1" applyAlignment="1">
      <alignment vertical="center"/>
    </xf>
    <xf numFmtId="184" fontId="5" fillId="0" borderId="21" xfId="43" applyNumberFormat="1" applyFont="1" applyFill="1" applyBorder="1" applyAlignment="1">
      <alignment horizontal="right" vertical="center" wrapText="1"/>
      <protection/>
    </xf>
    <xf numFmtId="184" fontId="5" fillId="0" borderId="13" xfId="43" applyNumberFormat="1" applyFont="1" applyFill="1" applyBorder="1" applyAlignment="1" quotePrefix="1">
      <alignment horizontal="right" vertical="center" wrapText="1"/>
      <protection/>
    </xf>
    <xf numFmtId="0" fontId="8" fillId="0" borderId="19" xfId="0" applyFont="1" applyBorder="1" applyAlignment="1" quotePrefix="1">
      <alignment horizontal="left" vertical="center"/>
    </xf>
    <xf numFmtId="185" fontId="5" fillId="0" borderId="17" xfId="0" applyNumberFormat="1" applyFont="1" applyBorder="1" applyAlignment="1">
      <alignment vertical="center"/>
    </xf>
    <xf numFmtId="184" fontId="5" fillId="0" borderId="24" xfId="43" applyNumberFormat="1" applyFont="1" applyFill="1" applyBorder="1" applyAlignment="1">
      <alignment horizontal="right" vertical="center" wrapText="1"/>
      <protection/>
    </xf>
    <xf numFmtId="184" fontId="5" fillId="0" borderId="14" xfId="43" applyNumberFormat="1" applyFont="1" applyFill="1" applyBorder="1" applyAlignment="1">
      <alignment horizontal="right" vertical="center" wrapText="1"/>
      <protection/>
    </xf>
    <xf numFmtId="0" fontId="5" fillId="0" borderId="14" xfId="0" applyFont="1" applyBorder="1" applyAlignment="1">
      <alignment vertical="center" wrapText="1"/>
    </xf>
    <xf numFmtId="184" fontId="5" fillId="0" borderId="0" xfId="43" applyNumberFormat="1" applyFont="1" applyFill="1" applyBorder="1" applyAlignment="1">
      <alignment horizontal="right" vertical="center" wrapText="1"/>
      <protection/>
    </xf>
    <xf numFmtId="0" fontId="5" fillId="0" borderId="16" xfId="0" applyFont="1" applyBorder="1" applyAlignment="1">
      <alignment vertical="center" wrapText="1"/>
    </xf>
    <xf numFmtId="0" fontId="20" fillId="0" borderId="0" xfId="0" applyFont="1" applyFill="1" applyBorder="1" applyAlignment="1">
      <alignment horizontal="left"/>
    </xf>
    <xf numFmtId="0" fontId="5" fillId="0" borderId="10" xfId="0" applyFont="1" applyBorder="1" applyAlignment="1">
      <alignment horizontal="right"/>
    </xf>
    <xf numFmtId="0" fontId="14" fillId="0" borderId="24" xfId="0" applyFont="1" applyBorder="1" applyAlignment="1">
      <alignment/>
    </xf>
    <xf numFmtId="1" fontId="13" fillId="0" borderId="23" xfId="0" applyNumberFormat="1" applyFont="1" applyBorder="1" applyAlignment="1">
      <alignment/>
    </xf>
    <xf numFmtId="0" fontId="13" fillId="0" borderId="23" xfId="0" applyFont="1" applyBorder="1" applyAlignment="1">
      <alignment/>
    </xf>
    <xf numFmtId="1" fontId="13" fillId="0" borderId="25" xfId="0" applyNumberFormat="1" applyFont="1" applyBorder="1" applyAlignment="1">
      <alignment/>
    </xf>
    <xf numFmtId="1" fontId="14" fillId="0" borderId="24" xfId="0" applyNumberFormat="1" applyFont="1" applyBorder="1" applyAlignment="1">
      <alignment/>
    </xf>
    <xf numFmtId="0" fontId="14" fillId="0" borderId="26" xfId="0" applyFont="1" applyBorder="1" applyAlignment="1" quotePrefix="1">
      <alignment/>
    </xf>
    <xf numFmtId="0" fontId="16" fillId="0" borderId="0" xfId="0" applyFont="1" applyBorder="1" applyAlignment="1">
      <alignment horizontal="left" vertical="center"/>
    </xf>
    <xf numFmtId="185" fontId="8" fillId="0" borderId="18" xfId="0" applyNumberFormat="1" applyFont="1" applyBorder="1" applyAlignment="1">
      <alignment vertical="center"/>
    </xf>
    <xf numFmtId="184" fontId="8" fillId="0" borderId="12" xfId="43" applyNumberFormat="1" applyFont="1" applyFill="1" applyBorder="1" applyAlignment="1" quotePrefix="1">
      <alignment horizontal="right" vertical="center" wrapText="1"/>
      <protection/>
    </xf>
    <xf numFmtId="185" fontId="8" fillId="0" borderId="12" xfId="0" applyNumberFormat="1" applyFont="1" applyBorder="1" applyAlignment="1">
      <alignment vertical="center"/>
    </xf>
    <xf numFmtId="184" fontId="5" fillId="0" borderId="13" xfId="43" applyNumberFormat="1" applyFont="1" applyFill="1" applyBorder="1" applyAlignment="1">
      <alignment horizontal="right" vertical="center" wrapText="1"/>
      <protection/>
    </xf>
    <xf numFmtId="184" fontId="8" fillId="0" borderId="16" xfId="43" applyNumberFormat="1" applyFont="1" applyFill="1" applyBorder="1" applyAlignment="1">
      <alignment horizontal="right" vertical="center" wrapText="1"/>
      <protection/>
    </xf>
    <xf numFmtId="184" fontId="8" fillId="0" borderId="13" xfId="43" applyNumberFormat="1" applyFont="1" applyFill="1" applyBorder="1" applyAlignment="1">
      <alignment horizontal="right" vertical="center" wrapText="1"/>
      <protection/>
    </xf>
    <xf numFmtId="184" fontId="8" fillId="0" borderId="14" xfId="43" applyNumberFormat="1" applyFont="1" applyFill="1" applyBorder="1" applyAlignment="1">
      <alignment horizontal="right" vertical="center" wrapText="1"/>
      <protection/>
    </xf>
    <xf numFmtId="0" fontId="28" fillId="0" borderId="14" xfId="0" applyFont="1" applyBorder="1" applyAlignment="1">
      <alignment horizontal="center"/>
    </xf>
    <xf numFmtId="0" fontId="29" fillId="0" borderId="15" xfId="0" applyFont="1" applyBorder="1" applyAlignment="1">
      <alignment/>
    </xf>
    <xf numFmtId="0" fontId="28" fillId="0" borderId="14" xfId="0" applyFont="1" applyBorder="1" applyAlignment="1">
      <alignment/>
    </xf>
    <xf numFmtId="185" fontId="14" fillId="0" borderId="27" xfId="0" applyNumberFormat="1" applyFont="1" applyBorder="1" applyAlignment="1">
      <alignment wrapText="1"/>
    </xf>
    <xf numFmtId="185" fontId="14" fillId="0" borderId="28" xfId="0" applyNumberFormat="1" applyFont="1" applyBorder="1" applyAlignment="1">
      <alignment/>
    </xf>
    <xf numFmtId="0" fontId="14" fillId="0" borderId="28" xfId="0" applyFont="1" applyBorder="1" applyAlignment="1">
      <alignment/>
    </xf>
    <xf numFmtId="0" fontId="0" fillId="0" borderId="0" xfId="41" applyFont="1">
      <alignment vertical="center"/>
      <protection/>
    </xf>
    <xf numFmtId="185" fontId="12" fillId="0" borderId="0" xfId="41" applyNumberFormat="1" applyFont="1">
      <alignment vertical="center"/>
      <protection/>
    </xf>
    <xf numFmtId="0" fontId="0" fillId="0" borderId="0" xfId="41" applyBorder="1">
      <alignment vertical="center"/>
      <protection/>
    </xf>
    <xf numFmtId="186" fontId="0" fillId="0" borderId="0" xfId="41" applyNumberFormat="1" applyFont="1">
      <alignment vertical="center"/>
      <protection/>
    </xf>
    <xf numFmtId="186" fontId="12" fillId="0" borderId="0" xfId="41" applyNumberFormat="1" applyFont="1">
      <alignment vertical="center"/>
      <protection/>
    </xf>
    <xf numFmtId="0" fontId="0" fillId="0" borderId="0" xfId="41">
      <alignment vertical="center"/>
      <protection/>
    </xf>
    <xf numFmtId="0" fontId="5" fillId="0" borderId="0" xfId="41" applyFont="1" applyBorder="1">
      <alignment vertical="center"/>
      <protection/>
    </xf>
    <xf numFmtId="176" fontId="5" fillId="0" borderId="0" xfId="41" applyNumberFormat="1" applyFont="1" applyBorder="1">
      <alignment vertical="center"/>
      <protection/>
    </xf>
    <xf numFmtId="185" fontId="7" fillId="0" borderId="0" xfId="41" applyNumberFormat="1" applyFont="1" applyBorder="1">
      <alignment vertical="center"/>
      <protection/>
    </xf>
    <xf numFmtId="176" fontId="7" fillId="0" borderId="0" xfId="41" applyNumberFormat="1" applyFont="1" applyBorder="1">
      <alignment vertical="center"/>
      <protection/>
    </xf>
    <xf numFmtId="186" fontId="5" fillId="0" borderId="0" xfId="41" applyNumberFormat="1" applyFont="1" applyBorder="1">
      <alignment vertical="center"/>
      <protection/>
    </xf>
    <xf numFmtId="186" fontId="7" fillId="0" borderId="0" xfId="41" applyNumberFormat="1" applyFont="1" applyBorder="1">
      <alignment vertical="center"/>
      <protection/>
    </xf>
    <xf numFmtId="0" fontId="6" fillId="0" borderId="0" xfId="41" applyFont="1">
      <alignment vertical="center"/>
      <protection/>
    </xf>
    <xf numFmtId="185" fontId="8" fillId="0" borderId="20" xfId="41" applyNumberFormat="1" applyFont="1" applyBorder="1" applyAlignment="1">
      <alignment horizontal="center" vertical="center" wrapText="1"/>
      <protection/>
    </xf>
    <xf numFmtId="185" fontId="6" fillId="0" borderId="20" xfId="41" applyNumberFormat="1" applyFont="1" applyBorder="1" applyAlignment="1">
      <alignment horizontal="center" vertical="center" wrapText="1"/>
      <protection/>
    </xf>
    <xf numFmtId="0" fontId="8" fillId="0" borderId="0" xfId="41" applyFont="1">
      <alignment vertical="center"/>
      <protection/>
    </xf>
    <xf numFmtId="0" fontId="6" fillId="0" borderId="0" xfId="41" applyFont="1" applyAlignment="1">
      <alignment vertical="center"/>
      <protection/>
    </xf>
    <xf numFmtId="0" fontId="6" fillId="0" borderId="0" xfId="41" applyFont="1" applyFill="1">
      <alignment vertical="center"/>
      <protection/>
    </xf>
    <xf numFmtId="185" fontId="8" fillId="0" borderId="0" xfId="41" applyNumberFormat="1" applyFont="1">
      <alignment vertical="center"/>
      <protection/>
    </xf>
    <xf numFmtId="0" fontId="0" fillId="0" borderId="0" xfId="41" applyFont="1" applyBorder="1">
      <alignment vertical="center"/>
      <protection/>
    </xf>
    <xf numFmtId="183" fontId="14" fillId="0" borderId="17" xfId="0" applyNumberFormat="1" applyFont="1" applyBorder="1" applyAlignment="1">
      <alignment wrapText="1"/>
    </xf>
    <xf numFmtId="183" fontId="13" fillId="0" borderId="0" xfId="0" applyNumberFormat="1" applyFont="1" applyBorder="1" applyAlignment="1">
      <alignment wrapText="1"/>
    </xf>
    <xf numFmtId="183" fontId="13" fillId="0" borderId="25" xfId="0" applyNumberFormat="1" applyFont="1" applyBorder="1" applyAlignment="1">
      <alignment horizontal="right" wrapText="1"/>
    </xf>
    <xf numFmtId="185" fontId="14" fillId="0" borderId="11" xfId="0" applyNumberFormat="1" applyFont="1" applyBorder="1" applyAlignment="1">
      <alignment wrapText="1"/>
    </xf>
    <xf numFmtId="185" fontId="13" fillId="0" borderId="15" xfId="0" applyNumberFormat="1" applyFont="1" applyBorder="1" applyAlignment="1">
      <alignment/>
    </xf>
    <xf numFmtId="0" fontId="29" fillId="0" borderId="0" xfId="0" applyFont="1" applyBorder="1" applyAlignment="1">
      <alignment/>
    </xf>
    <xf numFmtId="0" fontId="29" fillId="0" borderId="0" xfId="0" applyFont="1" applyBorder="1" applyAlignment="1">
      <alignment wrapText="1"/>
    </xf>
    <xf numFmtId="0" fontId="29" fillId="0" borderId="0" xfId="0" applyFont="1" applyBorder="1" applyAlignment="1">
      <alignment vertical="center" wrapText="1"/>
    </xf>
    <xf numFmtId="185" fontId="13" fillId="0" borderId="11" xfId="0" applyNumberFormat="1" applyFont="1" applyBorder="1" applyAlignment="1">
      <alignment/>
    </xf>
    <xf numFmtId="0" fontId="29" fillId="0" borderId="16" xfId="0" applyFont="1" applyBorder="1" applyAlignment="1">
      <alignment wrapText="1"/>
    </xf>
    <xf numFmtId="1" fontId="13" fillId="0" borderId="23" xfId="0" applyNumberFormat="1" applyFont="1" applyBorder="1" applyAlignment="1">
      <alignment vertical="center"/>
    </xf>
    <xf numFmtId="183" fontId="13" fillId="0" borderId="15" xfId="0" applyNumberFormat="1" applyFont="1" applyBorder="1" applyAlignment="1">
      <alignment vertical="center" wrapText="1"/>
    </xf>
    <xf numFmtId="0" fontId="29" fillId="0" borderId="0" xfId="0" applyFont="1" applyBorder="1" applyAlignment="1">
      <alignment vertical="center"/>
    </xf>
    <xf numFmtId="0" fontId="29" fillId="0" borderId="17" xfId="0" applyFont="1" applyBorder="1" applyAlignment="1">
      <alignment wrapText="1"/>
    </xf>
    <xf numFmtId="185" fontId="13" fillId="0" borderId="25" xfId="0" applyNumberFormat="1" applyFont="1" applyBorder="1" applyAlignment="1">
      <alignment/>
    </xf>
    <xf numFmtId="185" fontId="5" fillId="0" borderId="20" xfId="0" applyNumberFormat="1" applyFont="1" applyBorder="1" applyAlignment="1" quotePrefix="1">
      <alignment horizontal="right" vertical="center"/>
    </xf>
    <xf numFmtId="185" fontId="7" fillId="0" borderId="20" xfId="0" applyNumberFormat="1" applyFont="1" applyBorder="1" applyAlignment="1" quotePrefix="1">
      <alignment horizontal="right" vertical="center"/>
    </xf>
    <xf numFmtId="185" fontId="5" fillId="0" borderId="0" xfId="0" applyNumberFormat="1" applyFont="1" applyFill="1" applyBorder="1" applyAlignment="1">
      <alignment vertical="center"/>
    </xf>
    <xf numFmtId="0" fontId="8" fillId="0" borderId="29" xfId="0" applyFont="1" applyBorder="1" applyAlignment="1">
      <alignment vertical="center"/>
    </xf>
    <xf numFmtId="184" fontId="8" fillId="0" borderId="27" xfId="43" applyNumberFormat="1" applyFont="1" applyFill="1" applyBorder="1" applyAlignment="1">
      <alignment horizontal="right" vertical="center" wrapText="1"/>
      <protection/>
    </xf>
    <xf numFmtId="185" fontId="5" fillId="0" borderId="27" xfId="0" applyNumberFormat="1" applyFont="1" applyBorder="1" applyAlignment="1">
      <alignment vertical="center"/>
    </xf>
    <xf numFmtId="184" fontId="8" fillId="0" borderId="28" xfId="43" applyNumberFormat="1" applyFont="1" applyFill="1" applyBorder="1" applyAlignment="1">
      <alignment horizontal="right" vertical="center" wrapText="1"/>
      <protection/>
    </xf>
    <xf numFmtId="0" fontId="5" fillId="0" borderId="29" xfId="0" applyFont="1" applyBorder="1" applyAlignment="1">
      <alignment vertical="center" wrapText="1"/>
    </xf>
    <xf numFmtId="185" fontId="7" fillId="0" borderId="12" xfId="0" applyNumberFormat="1" applyFont="1" applyBorder="1" applyAlignment="1" quotePrefix="1">
      <alignment horizontal="right" vertical="center"/>
    </xf>
    <xf numFmtId="185" fontId="5" fillId="0" borderId="19" xfId="0" applyNumberFormat="1" applyFont="1" applyBorder="1" applyAlignment="1">
      <alignment vertical="center"/>
    </xf>
    <xf numFmtId="1" fontId="14" fillId="0" borderId="24" xfId="0" applyNumberFormat="1" applyFont="1" applyBorder="1" applyAlignment="1">
      <alignment vertical="center"/>
    </xf>
    <xf numFmtId="183" fontId="14" fillId="0" borderId="11" xfId="0" applyNumberFormat="1" applyFont="1" applyBorder="1" applyAlignment="1">
      <alignment horizontal="right" vertical="center" wrapText="1"/>
    </xf>
    <xf numFmtId="185" fontId="14" fillId="0" borderId="20" xfId="0" applyNumberFormat="1" applyFont="1" applyBorder="1" applyAlignment="1">
      <alignment vertical="center" wrapText="1"/>
    </xf>
    <xf numFmtId="185" fontId="14" fillId="0" borderId="16" xfId="0" applyNumberFormat="1" applyFont="1" applyBorder="1" applyAlignment="1">
      <alignment vertical="center"/>
    </xf>
    <xf numFmtId="0" fontId="29" fillId="0" borderId="15" xfId="0" applyFont="1" applyBorder="1" applyAlignment="1">
      <alignment vertical="center"/>
    </xf>
    <xf numFmtId="0" fontId="5" fillId="0" borderId="19" xfId="0" applyFont="1" applyBorder="1" applyAlignment="1">
      <alignment horizontal="left" vertical="center" wrapText="1"/>
    </xf>
    <xf numFmtId="184" fontId="0" fillId="0" borderId="0" xfId="0" applyNumberFormat="1" applyFill="1" applyBorder="1" applyAlignment="1">
      <alignment/>
    </xf>
    <xf numFmtId="184" fontId="8" fillId="0" borderId="13" xfId="43" applyNumberFormat="1" applyFont="1" applyFill="1" applyBorder="1" applyAlignment="1" quotePrefix="1">
      <alignment horizontal="right" vertical="center" wrapText="1"/>
      <protection/>
    </xf>
    <xf numFmtId="185" fontId="5" fillId="0" borderId="15" xfId="0" applyNumberFormat="1" applyFont="1" applyBorder="1" applyAlignment="1" quotePrefix="1">
      <alignment horizontal="right" vertical="center"/>
    </xf>
    <xf numFmtId="183" fontId="14" fillId="0" borderId="27" xfId="0" applyNumberFormat="1" applyFont="1" applyBorder="1" applyAlignment="1">
      <alignment horizontal="right" wrapText="1"/>
    </xf>
    <xf numFmtId="184" fontId="5" fillId="0" borderId="23" xfId="43" applyNumberFormat="1" applyFont="1" applyFill="1" applyBorder="1" applyAlignment="1">
      <alignment horizontal="right" vertical="center" wrapText="1"/>
      <protection/>
    </xf>
    <xf numFmtId="184" fontId="8" fillId="0" borderId="12" xfId="43" applyNumberFormat="1" applyFont="1" applyFill="1" applyBorder="1" applyAlignment="1">
      <alignment horizontal="right" vertical="center" wrapText="1"/>
      <protection/>
    </xf>
    <xf numFmtId="185" fontId="5" fillId="0" borderId="11" xfId="0" applyNumberFormat="1" applyFont="1" applyFill="1" applyBorder="1" applyAlignment="1" quotePrefix="1">
      <alignment horizontal="right" vertical="center"/>
    </xf>
    <xf numFmtId="185" fontId="7" fillId="0" borderId="27" xfId="0" applyNumberFormat="1" applyFont="1" applyBorder="1" applyAlignment="1" quotePrefix="1">
      <alignment horizontal="right" vertical="center"/>
    </xf>
    <xf numFmtId="185" fontId="5" fillId="0" borderId="15" xfId="0" applyNumberFormat="1" applyFont="1" applyFill="1" applyBorder="1" applyAlignment="1" quotePrefix="1">
      <alignment horizontal="right" vertical="center"/>
    </xf>
    <xf numFmtId="0" fontId="5" fillId="0" borderId="15" xfId="0" applyFont="1" applyBorder="1" applyAlignment="1">
      <alignment vertical="top" wrapText="1"/>
    </xf>
    <xf numFmtId="0" fontId="29" fillId="0" borderId="14" xfId="0" applyFont="1" applyBorder="1" applyAlignment="1">
      <alignment vertical="center" wrapText="1"/>
    </xf>
    <xf numFmtId="192" fontId="5" fillId="0" borderId="0" xfId="41" applyNumberFormat="1" applyFont="1" applyBorder="1">
      <alignment vertical="center"/>
      <protection/>
    </xf>
    <xf numFmtId="192" fontId="7" fillId="0" borderId="0" xfId="41" applyNumberFormat="1" applyFont="1" applyBorder="1">
      <alignment vertical="center"/>
      <protection/>
    </xf>
    <xf numFmtId="192" fontId="8" fillId="0" borderId="22" xfId="41" applyNumberFormat="1" applyFont="1" applyBorder="1" applyAlignment="1">
      <alignment horizontal="center"/>
      <protection/>
    </xf>
    <xf numFmtId="185" fontId="8" fillId="0" borderId="30" xfId="41" applyNumberFormat="1" applyFont="1" applyBorder="1" applyAlignment="1">
      <alignment horizontal="center"/>
      <protection/>
    </xf>
    <xf numFmtId="186" fontId="8" fillId="0" borderId="22" xfId="41" applyNumberFormat="1" applyFont="1" applyBorder="1" applyAlignment="1">
      <alignment horizontal="center"/>
      <protection/>
    </xf>
    <xf numFmtId="192" fontId="8" fillId="0" borderId="11" xfId="41" applyNumberFormat="1" applyFont="1" applyBorder="1" applyAlignment="1" quotePrefix="1">
      <alignment horizontal="center"/>
      <protection/>
    </xf>
    <xf numFmtId="192" fontId="8" fillId="0" borderId="11" xfId="41" applyNumberFormat="1" applyFont="1" applyBorder="1" applyAlignment="1">
      <alignment horizontal="center"/>
      <protection/>
    </xf>
    <xf numFmtId="185" fontId="8" fillId="0" borderId="23" xfId="41" applyNumberFormat="1" applyFont="1" applyBorder="1" applyAlignment="1" quotePrefix="1">
      <alignment horizontal="center"/>
      <protection/>
    </xf>
    <xf numFmtId="192" fontId="6" fillId="0" borderId="0" xfId="41" applyNumberFormat="1" applyFont="1">
      <alignment vertical="center"/>
      <protection/>
    </xf>
    <xf numFmtId="192" fontId="8" fillId="0" borderId="0" xfId="41" applyNumberFormat="1" applyFont="1">
      <alignment vertical="center"/>
      <protection/>
    </xf>
    <xf numFmtId="192" fontId="0" fillId="0" borderId="0" xfId="41" applyNumberFormat="1" applyFont="1">
      <alignment vertical="center"/>
      <protection/>
    </xf>
    <xf numFmtId="192" fontId="12" fillId="0" borderId="0" xfId="41" applyNumberFormat="1" applyFont="1">
      <alignment vertical="center"/>
      <protection/>
    </xf>
    <xf numFmtId="0" fontId="8" fillId="0" borderId="31" xfId="41" applyFont="1" applyBorder="1">
      <alignment vertical="center"/>
      <protection/>
    </xf>
    <xf numFmtId="1" fontId="6" fillId="0" borderId="31" xfId="41" applyNumberFormat="1" applyFont="1" applyBorder="1">
      <alignment vertical="center"/>
      <protection/>
    </xf>
    <xf numFmtId="0" fontId="6" fillId="0" borderId="31" xfId="41" applyFont="1" applyBorder="1">
      <alignment vertical="center"/>
      <protection/>
    </xf>
    <xf numFmtId="1" fontId="8" fillId="0" borderId="31" xfId="41" applyNumberFormat="1" applyFont="1" applyBorder="1">
      <alignment vertical="center"/>
      <protection/>
    </xf>
    <xf numFmtId="1" fontId="6" fillId="0" borderId="31" xfId="41" applyNumberFormat="1" applyFont="1" applyBorder="1" applyAlignment="1">
      <alignment vertical="center"/>
      <protection/>
    </xf>
    <xf numFmtId="1" fontId="6" fillId="0" borderId="31" xfId="41" applyNumberFormat="1" applyFont="1" applyFill="1" applyBorder="1">
      <alignment vertical="center"/>
      <protection/>
    </xf>
    <xf numFmtId="0" fontId="6" fillId="0" borderId="0" xfId="41" applyFont="1" applyBorder="1">
      <alignment vertical="center"/>
      <protection/>
    </xf>
    <xf numFmtId="0" fontId="8" fillId="0" borderId="0" xfId="41" applyFont="1" applyBorder="1">
      <alignment vertical="center"/>
      <protection/>
    </xf>
    <xf numFmtId="0" fontId="6" fillId="0" borderId="0" xfId="41" applyFont="1" applyBorder="1" applyAlignment="1">
      <alignment vertical="center"/>
      <protection/>
    </xf>
    <xf numFmtId="0" fontId="6" fillId="0" borderId="0" xfId="41" applyFont="1" applyFill="1" applyBorder="1">
      <alignment vertical="center"/>
      <protection/>
    </xf>
    <xf numFmtId="1" fontId="19" fillId="0" borderId="0" xfId="42" applyNumberFormat="1" applyFont="1" applyProtection="1">
      <alignment/>
      <protection locked="0"/>
    </xf>
    <xf numFmtId="1" fontId="20" fillId="0" borderId="0" xfId="42" applyNumberFormat="1" applyFont="1" applyProtection="1">
      <alignment/>
      <protection locked="0"/>
    </xf>
    <xf numFmtId="1" fontId="31" fillId="0" borderId="0" xfId="42" applyNumberFormat="1" applyFont="1" applyProtection="1">
      <alignment/>
      <protection locked="0"/>
    </xf>
    <xf numFmtId="1" fontId="20" fillId="0" borderId="0" xfId="42" applyNumberFormat="1" applyFont="1" applyAlignment="1" applyProtection="1">
      <alignment vertical="center"/>
      <protection locked="0"/>
    </xf>
    <xf numFmtId="1" fontId="31" fillId="0" borderId="0" xfId="42" applyNumberFormat="1" applyFont="1" applyAlignment="1" applyProtection="1">
      <alignment horizontal="right" vertical="center"/>
      <protection locked="0"/>
    </xf>
    <xf numFmtId="0" fontId="20" fillId="0" borderId="0" xfId="42" applyFont="1" applyProtection="1">
      <alignment/>
      <protection locked="0"/>
    </xf>
    <xf numFmtId="1" fontId="21" fillId="0" borderId="0" xfId="42" applyNumberFormat="1" applyFont="1" applyAlignment="1" applyProtection="1">
      <alignment horizontal="center"/>
      <protection locked="0"/>
    </xf>
    <xf numFmtId="1" fontId="4" fillId="0" borderId="0" xfId="42" applyNumberFormat="1" applyFont="1" applyAlignment="1" applyProtection="1">
      <alignment horizontal="center"/>
      <protection locked="0"/>
    </xf>
    <xf numFmtId="1" fontId="4" fillId="0" borderId="0" xfId="42" applyNumberFormat="1" applyFont="1" applyAlignment="1" applyProtection="1">
      <alignment horizontal="right"/>
      <protection locked="0"/>
    </xf>
    <xf numFmtId="1" fontId="22" fillId="0" borderId="0" xfId="42" applyNumberFormat="1" applyFont="1" applyAlignment="1" applyProtection="1">
      <alignment horizontal="left"/>
      <protection locked="0"/>
    </xf>
    <xf numFmtId="1" fontId="23" fillId="0" borderId="0" xfId="42" applyNumberFormat="1" applyFont="1" applyAlignment="1" applyProtection="1">
      <alignment horizontal="left"/>
      <protection locked="0"/>
    </xf>
    <xf numFmtId="1" fontId="0" fillId="0" borderId="0" xfId="42" applyNumberFormat="1" applyFont="1" applyAlignment="1" applyProtection="1">
      <alignment horizontal="centerContinuous"/>
      <protection locked="0"/>
    </xf>
    <xf numFmtId="1" fontId="0" fillId="0" borderId="0" xfId="42" applyNumberFormat="1" applyFont="1" applyAlignment="1" applyProtection="1">
      <alignment/>
      <protection locked="0"/>
    </xf>
    <xf numFmtId="1" fontId="23" fillId="0" borderId="0" xfId="42" applyNumberFormat="1" applyFont="1" applyAlignment="1" applyProtection="1">
      <alignment horizontal="right"/>
      <protection locked="0"/>
    </xf>
    <xf numFmtId="1" fontId="24" fillId="0" borderId="0" xfId="42" applyNumberFormat="1" applyFont="1" applyAlignment="1" applyProtection="1">
      <alignment/>
      <protection locked="0"/>
    </xf>
    <xf numFmtId="0" fontId="0" fillId="0" borderId="0" xfId="42" applyFont="1" applyProtection="1">
      <alignment/>
      <protection locked="0"/>
    </xf>
    <xf numFmtId="1" fontId="6" fillId="0" borderId="31" xfId="42" applyNumberFormat="1" applyFont="1" applyBorder="1" applyAlignment="1" applyProtection="1">
      <alignment horizontal="left"/>
      <protection locked="0"/>
    </xf>
    <xf numFmtId="192" fontId="0" fillId="0" borderId="0" xfId="42" applyNumberFormat="1" applyFont="1" applyProtection="1">
      <alignment/>
      <protection locked="0"/>
    </xf>
    <xf numFmtId="1" fontId="6" fillId="0" borderId="31" xfId="42" applyNumberFormat="1" applyFont="1" applyBorder="1" applyProtection="1">
      <alignment/>
      <protection locked="0"/>
    </xf>
    <xf numFmtId="1" fontId="8" fillId="0" borderId="31" xfId="42" applyNumberFormat="1" applyFont="1" applyBorder="1" applyAlignment="1" applyProtection="1">
      <alignment horizontal="center" vertical="center"/>
      <protection locked="0"/>
    </xf>
    <xf numFmtId="1" fontId="8" fillId="0" borderId="31" xfId="42" applyNumberFormat="1" applyFont="1" applyBorder="1" applyAlignment="1" applyProtection="1">
      <alignment horizontal="center"/>
      <protection locked="0"/>
    </xf>
    <xf numFmtId="1" fontId="6" fillId="0" borderId="31" xfId="42" applyNumberFormat="1" applyFont="1" applyBorder="1" applyAlignment="1" applyProtection="1">
      <alignment/>
      <protection locked="0"/>
    </xf>
    <xf numFmtId="1" fontId="16" fillId="0" borderId="32" xfId="42" applyNumberFormat="1" applyFont="1" applyBorder="1" applyAlignment="1" applyProtection="1">
      <alignment horizontal="center" vertical="center"/>
      <protection locked="0"/>
    </xf>
    <xf numFmtId="0" fontId="26" fillId="0" borderId="0" xfId="42" applyFont="1" applyProtection="1">
      <alignment/>
      <protection locked="0"/>
    </xf>
    <xf numFmtId="1" fontId="6" fillId="0" borderId="0" xfId="42" applyNumberFormat="1" applyFont="1" applyBorder="1" applyProtection="1">
      <alignment/>
      <protection locked="0"/>
    </xf>
    <xf numFmtId="182" fontId="6" fillId="0" borderId="0" xfId="42" applyNumberFormat="1" applyFont="1" applyBorder="1" applyAlignment="1" applyProtection="1">
      <alignment horizontal="right" vertical="center"/>
      <protection locked="0"/>
    </xf>
    <xf numFmtId="182" fontId="8" fillId="0" borderId="0" xfId="42" applyNumberFormat="1" applyFont="1" applyBorder="1" applyAlignment="1" applyProtection="1">
      <alignment horizontal="right" vertical="center"/>
      <protection locked="0"/>
    </xf>
    <xf numFmtId="182" fontId="6" fillId="0" borderId="0" xfId="42" applyNumberFormat="1" applyFont="1" applyBorder="1" applyAlignment="1" applyProtection="1">
      <alignment horizontal="right"/>
      <protection locked="0"/>
    </xf>
    <xf numFmtId="1" fontId="0" fillId="0" borderId="0" xfId="42" applyNumberFormat="1" applyFont="1" applyProtection="1">
      <alignment/>
      <protection locked="0"/>
    </xf>
    <xf numFmtId="1" fontId="0" fillId="0" borderId="0" xfId="42" applyNumberFormat="1" applyFont="1" applyAlignment="1" applyProtection="1">
      <alignment vertical="center"/>
      <protection locked="0"/>
    </xf>
    <xf numFmtId="186" fontId="12" fillId="0" borderId="0" xfId="42" applyNumberFormat="1" applyFont="1" applyAlignment="1" applyProtection="1">
      <alignment horizontal="right" vertical="center"/>
      <protection locked="0"/>
    </xf>
    <xf numFmtId="186" fontId="0" fillId="0" borderId="0" xfId="42" applyNumberFormat="1" applyFont="1" applyAlignment="1" applyProtection="1">
      <alignment vertical="center"/>
      <protection locked="0"/>
    </xf>
    <xf numFmtId="1" fontId="12" fillId="0" borderId="0" xfId="42" applyNumberFormat="1" applyFont="1" applyAlignment="1" applyProtection="1">
      <alignment horizontal="right" vertical="center"/>
      <protection locked="0"/>
    </xf>
    <xf numFmtId="185" fontId="6" fillId="0" borderId="20" xfId="41" applyNumberFormat="1" applyFont="1" applyFill="1" applyBorder="1" applyAlignment="1">
      <alignment horizontal="center" vertical="center" wrapText="1"/>
      <protection/>
    </xf>
    <xf numFmtId="185" fontId="6" fillId="0" borderId="21" xfId="41" applyNumberFormat="1" applyFont="1" applyBorder="1" applyAlignment="1">
      <alignment horizontal="center" vertical="center" wrapText="1"/>
      <protection/>
    </xf>
    <xf numFmtId="185" fontId="8" fillId="0" borderId="21" xfId="41" applyNumberFormat="1" applyFont="1" applyBorder="1" applyAlignment="1">
      <alignment horizontal="center" vertical="center" wrapText="1"/>
      <protection/>
    </xf>
    <xf numFmtId="1" fontId="6" fillId="0" borderId="25" xfId="0" applyNumberFormat="1" applyFont="1" applyBorder="1" applyAlignment="1">
      <alignment/>
    </xf>
    <xf numFmtId="0" fontId="25" fillId="0" borderId="20" xfId="42" applyNumberFormat="1" applyFont="1" applyBorder="1" applyAlignment="1" applyProtection="1">
      <alignment horizontal="center"/>
      <protection locked="0"/>
    </xf>
    <xf numFmtId="0" fontId="25" fillId="0" borderId="31" xfId="42" applyNumberFormat="1" applyFont="1" applyBorder="1" applyAlignment="1" applyProtection="1">
      <alignment horizontal="center"/>
      <protection locked="0"/>
    </xf>
    <xf numFmtId="0" fontId="25" fillId="0" borderId="33" xfId="42" applyNumberFormat="1" applyFont="1" applyBorder="1" applyAlignment="1" applyProtection="1">
      <alignment horizontal="center"/>
      <protection locked="0"/>
    </xf>
    <xf numFmtId="0" fontId="25" fillId="0" borderId="20" xfId="42" applyNumberFormat="1" applyFont="1" applyBorder="1" applyAlignment="1" applyProtection="1">
      <alignment horizontal="right"/>
      <protection locked="0"/>
    </xf>
    <xf numFmtId="0" fontId="25" fillId="0" borderId="21" xfId="42" applyNumberFormat="1" applyFont="1" applyBorder="1" applyAlignment="1" applyProtection="1">
      <alignment horizontal="center"/>
      <protection locked="0"/>
    </xf>
    <xf numFmtId="0" fontId="7" fillId="0" borderId="10" xfId="41" applyFont="1" applyBorder="1" applyAlignment="1">
      <alignment horizontal="center"/>
      <protection/>
    </xf>
    <xf numFmtId="0" fontId="7" fillId="0" borderId="0" xfId="41" applyFont="1" applyBorder="1" applyAlignment="1">
      <alignment horizontal="center"/>
      <protection/>
    </xf>
    <xf numFmtId="186" fontId="8" fillId="0" borderId="34" xfId="41" applyNumberFormat="1" applyFont="1" applyBorder="1" applyAlignment="1">
      <alignment horizontal="center"/>
      <protection/>
    </xf>
    <xf numFmtId="192" fontId="8" fillId="0" borderId="20" xfId="44" applyNumberFormat="1" applyFont="1" applyBorder="1" applyAlignment="1">
      <alignment horizontal="center" vertical="center"/>
      <protection/>
    </xf>
    <xf numFmtId="185" fontId="8" fillId="0" borderId="20" xfId="44" applyNumberFormat="1" applyFont="1" applyBorder="1" applyAlignment="1">
      <alignment horizontal="center" vertical="center"/>
      <protection/>
    </xf>
    <xf numFmtId="191" fontId="8" fillId="0" borderId="20" xfId="41" applyNumberFormat="1" applyFont="1" applyBorder="1" applyAlignment="1">
      <alignment horizontal="center" vertical="center" wrapText="1"/>
      <protection/>
    </xf>
    <xf numFmtId="191" fontId="8" fillId="0" borderId="21" xfId="41" applyNumberFormat="1" applyFont="1" applyBorder="1" applyAlignment="1">
      <alignment horizontal="center" vertical="center" wrapText="1"/>
      <protection/>
    </xf>
    <xf numFmtId="0" fontId="8" fillId="0" borderId="19" xfId="41" applyFont="1" applyBorder="1" applyAlignment="1">
      <alignment horizontal="center"/>
      <protection/>
    </xf>
    <xf numFmtId="192" fontId="8" fillId="0" borderId="20" xfId="41" applyNumberFormat="1" applyFont="1" applyBorder="1" applyAlignment="1">
      <alignment horizontal="center" vertical="center" wrapText="1"/>
      <protection/>
    </xf>
    <xf numFmtId="0" fontId="29" fillId="0" borderId="19" xfId="41" applyFont="1" applyBorder="1" applyAlignment="1">
      <alignment horizontal="left" vertical="center" wrapText="1"/>
      <protection/>
    </xf>
    <xf numFmtId="0" fontId="6" fillId="0" borderId="19" xfId="41" applyFont="1" applyBorder="1">
      <alignment vertical="center"/>
      <protection/>
    </xf>
    <xf numFmtId="191" fontId="8" fillId="0" borderId="20" xfId="41" applyNumberFormat="1" applyFont="1" applyBorder="1" applyAlignment="1">
      <alignment horizontal="center" vertical="center"/>
      <protection/>
    </xf>
    <xf numFmtId="0" fontId="8" fillId="0" borderId="19" xfId="41" applyFont="1" applyBorder="1">
      <alignment vertical="center"/>
      <protection/>
    </xf>
    <xf numFmtId="0" fontId="6" fillId="0" borderId="19" xfId="41" applyFont="1" applyFill="1" applyBorder="1">
      <alignment vertical="center"/>
      <protection/>
    </xf>
    <xf numFmtId="191" fontId="6" fillId="0" borderId="20" xfId="41" applyNumberFormat="1" applyFont="1" applyBorder="1" applyAlignment="1">
      <alignment horizontal="center" vertical="center"/>
      <protection/>
    </xf>
    <xf numFmtId="191" fontId="6" fillId="0" borderId="20" xfId="41" applyNumberFormat="1" applyFont="1" applyBorder="1" applyAlignment="1">
      <alignment horizontal="center" vertical="center" wrapText="1"/>
      <protection/>
    </xf>
    <xf numFmtId="192" fontId="6" fillId="0" borderId="20" xfId="41" applyNumberFormat="1" applyFont="1" applyBorder="1" applyAlignment="1">
      <alignment horizontal="center" vertical="center" wrapText="1"/>
      <protection/>
    </xf>
    <xf numFmtId="0" fontId="8" fillId="0" borderId="29" xfId="41" applyFont="1" applyBorder="1">
      <alignment vertical="center"/>
      <protection/>
    </xf>
    <xf numFmtId="192" fontId="6" fillId="0" borderId="20" xfId="44" applyNumberFormat="1" applyFont="1" applyBorder="1" applyAlignment="1">
      <alignment horizontal="center" vertical="center"/>
      <protection/>
    </xf>
    <xf numFmtId="192" fontId="6" fillId="0" borderId="20" xfId="41" applyNumberFormat="1" applyFont="1" applyFill="1" applyBorder="1" applyAlignment="1">
      <alignment horizontal="center" vertical="center" wrapText="1"/>
      <protection/>
    </xf>
    <xf numFmtId="192" fontId="25" fillId="0" borderId="27" xfId="41" applyNumberFormat="1" applyFont="1" applyBorder="1" applyAlignment="1">
      <alignment horizontal="center" vertical="center" wrapText="1"/>
      <protection/>
    </xf>
    <xf numFmtId="185" fontId="25" fillId="0" borderId="27" xfId="41" applyNumberFormat="1" applyFont="1" applyBorder="1" applyAlignment="1">
      <alignment horizontal="center" vertical="center" wrapText="1"/>
      <protection/>
    </xf>
    <xf numFmtId="191" fontId="25" fillId="0" borderId="27" xfId="41" applyNumberFormat="1" applyFont="1" applyBorder="1" applyAlignment="1">
      <alignment horizontal="center" vertical="center" wrapText="1"/>
      <protection/>
    </xf>
    <xf numFmtId="191" fontId="25" fillId="0" borderId="28" xfId="41" applyNumberFormat="1" applyFont="1" applyBorder="1" applyAlignment="1">
      <alignment horizontal="center" vertical="center" wrapText="1"/>
      <protection/>
    </xf>
    <xf numFmtId="0" fontId="25" fillId="0" borderId="32" xfId="41" applyFont="1" applyBorder="1" applyAlignment="1" quotePrefix="1">
      <alignment horizontal="center" vertical="center"/>
      <protection/>
    </xf>
    <xf numFmtId="191" fontId="6" fillId="0" borderId="20" xfId="41" applyNumberFormat="1" applyFont="1" applyBorder="1" applyAlignment="1" quotePrefix="1">
      <alignment horizontal="center" vertical="center" wrapText="1"/>
      <protection/>
    </xf>
    <xf numFmtId="191" fontId="6" fillId="0" borderId="21" xfId="41" applyNumberFormat="1" applyFont="1" applyBorder="1" applyAlignment="1">
      <alignment horizontal="center" vertical="center" wrapText="1"/>
      <protection/>
    </xf>
    <xf numFmtId="191" fontId="6" fillId="0" borderId="20" xfId="41" applyNumberFormat="1" applyFont="1" applyFill="1" applyBorder="1" applyAlignment="1">
      <alignment horizontal="center" vertical="center"/>
      <protection/>
    </xf>
    <xf numFmtId="185" fontId="25" fillId="0" borderId="28" xfId="41" applyNumberFormat="1" applyFont="1" applyBorder="1" applyAlignment="1">
      <alignment horizontal="center" vertical="center" wrapText="1"/>
      <protection/>
    </xf>
    <xf numFmtId="191" fontId="8" fillId="0" borderId="31" xfId="41" applyNumberFormat="1" applyFont="1" applyBorder="1" applyAlignment="1">
      <alignment horizontal="center" vertical="center" wrapText="1"/>
      <protection/>
    </xf>
    <xf numFmtId="191" fontId="6" fillId="0" borderId="31" xfId="41" applyNumberFormat="1" applyFont="1" applyBorder="1" applyAlignment="1" quotePrefix="1">
      <alignment horizontal="center" vertical="center" wrapText="1"/>
      <protection/>
    </xf>
    <xf numFmtId="191" fontId="6" fillId="0" borderId="31" xfId="41" applyNumberFormat="1" applyFont="1" applyBorder="1" applyAlignment="1">
      <alignment horizontal="center" vertical="center" wrapText="1"/>
      <protection/>
    </xf>
    <xf numFmtId="191" fontId="8" fillId="0" borderId="31" xfId="41" applyNumberFormat="1" applyFont="1" applyBorder="1" applyAlignment="1">
      <alignment horizontal="center" vertical="center"/>
      <protection/>
    </xf>
    <xf numFmtId="191" fontId="6" fillId="0" borderId="31" xfId="41" applyNumberFormat="1" applyFont="1" applyBorder="1" applyAlignment="1">
      <alignment horizontal="center" vertical="center"/>
      <protection/>
    </xf>
    <xf numFmtId="191" fontId="6" fillId="0" borderId="31" xfId="41" applyNumberFormat="1" applyFont="1" applyFill="1" applyBorder="1" applyAlignment="1">
      <alignment horizontal="center" vertical="center"/>
      <protection/>
    </xf>
    <xf numFmtId="191" fontId="25" fillId="0" borderId="32" xfId="41" applyNumberFormat="1" applyFont="1" applyBorder="1" applyAlignment="1">
      <alignment horizontal="center" vertical="center" wrapText="1"/>
      <protection/>
    </xf>
    <xf numFmtId="0" fontId="6" fillId="0" borderId="31" xfId="41" applyFont="1" applyBorder="1" applyAlignment="1">
      <alignment horizontal="left"/>
      <protection/>
    </xf>
    <xf numFmtId="0" fontId="6" fillId="0" borderId="31" xfId="41" applyFont="1" applyBorder="1" applyAlignment="1">
      <alignment horizontal="left" vertical="center"/>
      <protection/>
    </xf>
    <xf numFmtId="0" fontId="6" fillId="0" borderId="31" xfId="41" applyFont="1" applyFill="1" applyBorder="1">
      <alignment vertical="center"/>
      <protection/>
    </xf>
    <xf numFmtId="185" fontId="8" fillId="0" borderId="33" xfId="41" applyNumberFormat="1" applyFont="1" applyBorder="1" applyAlignment="1">
      <alignment horizontal="center" vertical="center" wrapText="1"/>
      <protection/>
    </xf>
    <xf numFmtId="185" fontId="6" fillId="0" borderId="33" xfId="41" applyNumberFormat="1" applyFont="1" applyBorder="1" applyAlignment="1">
      <alignment horizontal="center" vertical="center" wrapText="1"/>
      <protection/>
    </xf>
    <xf numFmtId="185" fontId="25" fillId="0" borderId="35" xfId="41" applyNumberFormat="1" applyFont="1" applyBorder="1" applyAlignment="1">
      <alignment horizontal="center" vertical="center" wrapText="1"/>
      <protection/>
    </xf>
    <xf numFmtId="0" fontId="25" fillId="0" borderId="36" xfId="41" applyFont="1" applyBorder="1" applyAlignment="1">
      <alignment horizontal="center" vertical="center"/>
      <protection/>
    </xf>
    <xf numFmtId="9" fontId="5" fillId="0" borderId="11" xfId="0" applyNumberFormat="1" applyFont="1" applyBorder="1" applyAlignment="1" quotePrefix="1">
      <alignment horizontal="right" vertical="center"/>
    </xf>
    <xf numFmtId="9" fontId="5" fillId="0" borderId="12" xfId="0" applyNumberFormat="1" applyFont="1" applyBorder="1" applyAlignment="1" quotePrefix="1">
      <alignment horizontal="right" vertical="center"/>
    </xf>
    <xf numFmtId="0" fontId="0" fillId="0" borderId="0" xfId="33" applyNumberFormat="1" applyFill="1" applyBorder="1" applyAlignment="1">
      <alignment/>
    </xf>
    <xf numFmtId="185" fontId="0" fillId="0" borderId="0" xfId="33" applyNumberFormat="1" applyFill="1" applyBorder="1" applyAlignment="1">
      <alignment/>
    </xf>
    <xf numFmtId="184" fontId="8" fillId="0" borderId="11" xfId="43" applyNumberFormat="1" applyFont="1" applyFill="1" applyBorder="1" applyAlignment="1">
      <alignment horizontal="right" vertical="center" wrapText="1"/>
      <protection/>
    </xf>
    <xf numFmtId="184" fontId="6" fillId="0" borderId="0" xfId="0" applyNumberFormat="1" applyFont="1" applyBorder="1" applyAlignment="1">
      <alignment/>
    </xf>
    <xf numFmtId="184" fontId="5" fillId="0" borderId="16" xfId="0" applyNumberFormat="1" applyFont="1" applyBorder="1" applyAlignment="1">
      <alignment vertical="center" wrapText="1"/>
    </xf>
    <xf numFmtId="185" fontId="5" fillId="0" borderId="13" xfId="0" applyNumberFormat="1" applyFont="1" applyBorder="1" applyAlignment="1">
      <alignment vertical="center"/>
    </xf>
    <xf numFmtId="185" fontId="5" fillId="0" borderId="14" xfId="0" applyNumberFormat="1" applyFont="1" applyBorder="1" applyAlignment="1" quotePrefix="1">
      <alignment horizontal="right" vertical="center"/>
    </xf>
    <xf numFmtId="184" fontId="0" fillId="0" borderId="0" xfId="0" applyNumberFormat="1" applyAlignment="1">
      <alignment/>
    </xf>
    <xf numFmtId="0" fontId="5" fillId="0" borderId="10" xfId="0" applyFont="1" applyBorder="1" applyAlignment="1">
      <alignment vertical="center" wrapText="1"/>
    </xf>
    <xf numFmtId="0" fontId="6" fillId="0" borderId="10" xfId="0" applyFont="1" applyBorder="1" applyAlignment="1">
      <alignment/>
    </xf>
    <xf numFmtId="0" fontId="6" fillId="0" borderId="18" xfId="0" applyFont="1" applyBorder="1" applyAlignment="1">
      <alignment vertical="top" wrapText="1"/>
    </xf>
    <xf numFmtId="0" fontId="8" fillId="0" borderId="18" xfId="41" applyFont="1" applyBorder="1" applyAlignment="1">
      <alignment horizontal="center" vertical="center"/>
      <protection/>
    </xf>
    <xf numFmtId="183" fontId="6" fillId="0" borderId="20" xfId="42" applyNumberFormat="1" applyFont="1" applyBorder="1" applyAlignment="1" applyProtection="1">
      <alignment horizontal="center"/>
      <protection locked="0"/>
    </xf>
    <xf numFmtId="183" fontId="8" fillId="0" borderId="20" xfId="42" applyNumberFormat="1" applyFont="1" applyBorder="1" applyAlignment="1" applyProtection="1">
      <alignment horizontal="center"/>
      <protection locked="0"/>
    </xf>
    <xf numFmtId="183" fontId="6" fillId="0" borderId="33" xfId="42" applyNumberFormat="1" applyFont="1" applyBorder="1" applyAlignment="1" applyProtection="1">
      <alignment horizontal="center"/>
      <protection locked="0"/>
    </xf>
    <xf numFmtId="184" fontId="6" fillId="0" borderId="20" xfId="42" applyNumberFormat="1" applyFont="1" applyBorder="1" applyAlignment="1" applyProtection="1">
      <alignment horizontal="center"/>
      <protection locked="0"/>
    </xf>
    <xf numFmtId="184" fontId="8" fillId="0" borderId="20" xfId="42" applyNumberFormat="1" applyFont="1" applyBorder="1" applyAlignment="1" applyProtection="1">
      <alignment horizontal="center" vertical="center"/>
      <protection locked="0"/>
    </xf>
    <xf numFmtId="184" fontId="6" fillId="0" borderId="21" xfId="42" applyNumberFormat="1" applyFont="1" applyBorder="1" applyAlignment="1" applyProtection="1">
      <alignment horizontal="center" vertical="center"/>
      <protection locked="0"/>
    </xf>
    <xf numFmtId="183" fontId="6" fillId="0" borderId="21" xfId="42" applyNumberFormat="1" applyFont="1" applyBorder="1" applyAlignment="1" applyProtection="1">
      <alignment horizontal="center"/>
      <protection locked="0"/>
    </xf>
    <xf numFmtId="192" fontId="0" fillId="0" borderId="0" xfId="42" applyNumberFormat="1" applyFont="1" applyBorder="1" applyProtection="1">
      <alignment/>
      <protection locked="0"/>
    </xf>
    <xf numFmtId="184" fontId="6" fillId="0" borderId="20" xfId="42" applyNumberFormat="1" applyFont="1" applyFill="1" applyBorder="1" applyAlignment="1" applyProtection="1">
      <alignment horizontal="center" vertical="center"/>
      <protection locked="0"/>
    </xf>
    <xf numFmtId="184" fontId="6" fillId="0" borderId="20" xfId="42" applyNumberFormat="1" applyFont="1" applyBorder="1" applyAlignment="1" applyProtection="1">
      <alignment horizontal="center" vertical="center"/>
      <protection locked="0"/>
    </xf>
    <xf numFmtId="184" fontId="6" fillId="0" borderId="20" xfId="42" applyNumberFormat="1" applyFont="1" applyFill="1" applyBorder="1" applyAlignment="1" applyProtection="1">
      <alignment horizontal="center"/>
      <protection locked="0"/>
    </xf>
    <xf numFmtId="0" fontId="0" fillId="0" borderId="0" xfId="42" applyFont="1" applyBorder="1" applyProtection="1">
      <alignment/>
      <protection locked="0"/>
    </xf>
    <xf numFmtId="184" fontId="8" fillId="0" borderId="20" xfId="42" applyNumberFormat="1" applyFont="1" applyBorder="1" applyAlignment="1" applyProtection="1">
      <alignment horizontal="center"/>
      <protection locked="0"/>
    </xf>
    <xf numFmtId="1" fontId="6" fillId="0" borderId="20" xfId="42" applyNumberFormat="1" applyFont="1" applyBorder="1" applyAlignment="1" applyProtection="1">
      <alignment horizontal="left"/>
      <protection locked="0"/>
    </xf>
    <xf numFmtId="183" fontId="8" fillId="0" borderId="20" xfId="42" applyNumberFormat="1" applyFont="1" applyBorder="1" applyAlignment="1" applyProtection="1">
      <alignment horizontal="center" vertical="center"/>
      <protection locked="0"/>
    </xf>
    <xf numFmtId="184" fontId="8" fillId="0" borderId="20" xfId="42" applyNumberFormat="1" applyFont="1" applyFill="1" applyBorder="1" applyAlignment="1" applyProtection="1">
      <alignment horizontal="center" vertical="center"/>
      <protection locked="0"/>
    </xf>
    <xf numFmtId="183" fontId="6" fillId="0" borderId="20" xfId="42" applyNumberFormat="1" applyFont="1" applyFill="1" applyBorder="1" applyAlignment="1" applyProtection="1">
      <alignment horizontal="center"/>
      <protection locked="0"/>
    </xf>
    <xf numFmtId="183" fontId="8" fillId="0" borderId="20" xfId="42" applyNumberFormat="1" applyFont="1" applyFill="1" applyBorder="1" applyAlignment="1" applyProtection="1">
      <alignment horizontal="center"/>
      <protection locked="0"/>
    </xf>
    <xf numFmtId="183" fontId="16" fillId="0" borderId="27" xfId="42" applyNumberFormat="1" applyFont="1" applyBorder="1" applyAlignment="1" applyProtection="1">
      <alignment horizontal="center" vertical="center"/>
      <protection locked="0"/>
    </xf>
    <xf numFmtId="183" fontId="6" fillId="0" borderId="35" xfId="42" applyNumberFormat="1" applyFont="1" applyBorder="1" applyAlignment="1" applyProtection="1">
      <alignment horizontal="center"/>
      <protection locked="0"/>
    </xf>
    <xf numFmtId="184" fontId="16" fillId="0" borderId="27" xfId="42" applyNumberFormat="1" applyFont="1" applyBorder="1" applyAlignment="1" applyProtection="1">
      <alignment horizontal="center" vertical="center"/>
      <protection locked="0"/>
    </xf>
    <xf numFmtId="183" fontId="6" fillId="0" borderId="28" xfId="42" applyNumberFormat="1" applyFont="1" applyBorder="1" applyAlignment="1" applyProtection="1">
      <alignment horizontal="center"/>
      <protection locked="0"/>
    </xf>
    <xf numFmtId="0" fontId="26" fillId="0" borderId="0" xfId="42" applyFont="1" applyBorder="1" applyProtection="1">
      <alignment/>
      <protection locked="0"/>
    </xf>
    <xf numFmtId="192" fontId="8" fillId="0" borderId="37" xfId="41" applyNumberFormat="1" applyFont="1" applyBorder="1" applyAlignment="1" quotePrefix="1">
      <alignment horizontal="center"/>
      <protection/>
    </xf>
    <xf numFmtId="192" fontId="8" fillId="0" borderId="37" xfId="41" applyNumberFormat="1" applyFont="1" applyBorder="1" applyAlignment="1">
      <alignment horizontal="center"/>
      <protection/>
    </xf>
    <xf numFmtId="185" fontId="8" fillId="0" borderId="26" xfId="41" applyNumberFormat="1" applyFont="1" applyBorder="1" applyAlignment="1" quotePrefix="1">
      <alignment horizontal="center"/>
      <protection/>
    </xf>
    <xf numFmtId="186" fontId="8" fillId="0" borderId="37" xfId="41" applyNumberFormat="1" applyFont="1" applyBorder="1" applyAlignment="1" quotePrefix="1">
      <alignment horizontal="center"/>
      <protection/>
    </xf>
    <xf numFmtId="186" fontId="8" fillId="0" borderId="37" xfId="41" applyNumberFormat="1" applyFont="1" applyBorder="1" applyAlignment="1">
      <alignment horizontal="center"/>
      <protection/>
    </xf>
    <xf numFmtId="186" fontId="8" fillId="0" borderId="38" xfId="41" applyNumberFormat="1" applyFont="1" applyBorder="1" applyAlignment="1" quotePrefix="1">
      <alignment horizontal="center"/>
      <protection/>
    </xf>
    <xf numFmtId="0" fontId="8" fillId="0" borderId="25" xfId="41" applyFont="1" applyBorder="1" applyAlignment="1">
      <alignment horizontal="left" vertical="center"/>
      <protection/>
    </xf>
    <xf numFmtId="185" fontId="8" fillId="0" borderId="39" xfId="33" applyNumberFormat="1" applyFont="1" applyBorder="1" applyAlignment="1">
      <alignment horizontal="center" vertical="center" wrapText="1"/>
    </xf>
    <xf numFmtId="0" fontId="8" fillId="0" borderId="25" xfId="41" applyFont="1" applyBorder="1" applyAlignment="1">
      <alignment horizontal="left"/>
      <protection/>
    </xf>
    <xf numFmtId="191" fontId="8" fillId="0" borderId="25" xfId="41" applyNumberFormat="1" applyFont="1" applyBorder="1" applyAlignment="1">
      <alignment horizontal="center" vertical="center" wrapText="1"/>
      <protection/>
    </xf>
    <xf numFmtId="191" fontId="8" fillId="0" borderId="12" xfId="41" applyNumberFormat="1" applyFont="1" applyBorder="1" applyAlignment="1">
      <alignment horizontal="center" vertical="center" wrapText="1"/>
      <protection/>
    </xf>
    <xf numFmtId="185" fontId="8" fillId="0" borderId="16" xfId="41" applyNumberFormat="1" applyFont="1" applyBorder="1" applyAlignment="1">
      <alignment horizontal="center" vertical="center" wrapText="1"/>
      <protection/>
    </xf>
    <xf numFmtId="185" fontId="6" fillId="0" borderId="33" xfId="33" applyNumberFormat="1" applyFont="1" applyBorder="1" applyAlignment="1">
      <alignment horizontal="center" vertical="center" wrapText="1"/>
    </xf>
    <xf numFmtId="0" fontId="6" fillId="0" borderId="31" xfId="41" applyFont="1" applyFill="1" applyBorder="1" applyAlignment="1">
      <alignment horizontal="left"/>
      <protection/>
    </xf>
    <xf numFmtId="191" fontId="6" fillId="0" borderId="31" xfId="41" applyNumberFormat="1" applyFont="1" applyFill="1" applyBorder="1" applyAlignment="1">
      <alignment horizontal="center" vertical="center" wrapText="1"/>
      <protection/>
    </xf>
    <xf numFmtId="191" fontId="6" fillId="0" borderId="20" xfId="41" applyNumberFormat="1" applyFont="1" applyFill="1" applyBorder="1" applyAlignment="1">
      <alignment horizontal="center" vertical="center" wrapText="1"/>
      <protection/>
    </xf>
    <xf numFmtId="191" fontId="6" fillId="0" borderId="21" xfId="41" applyNumberFormat="1" applyFont="1" applyFill="1" applyBorder="1" applyAlignment="1">
      <alignment horizontal="center" vertical="center" wrapText="1"/>
      <protection/>
    </xf>
    <xf numFmtId="0" fontId="6" fillId="0" borderId="31" xfId="41" applyFont="1" applyFill="1" applyBorder="1" applyAlignment="1">
      <alignment horizontal="left" vertical="center"/>
      <protection/>
    </xf>
    <xf numFmtId="0" fontId="6" fillId="0" borderId="20" xfId="41" applyFont="1" applyBorder="1">
      <alignment vertical="center"/>
      <protection/>
    </xf>
    <xf numFmtId="0" fontId="6" fillId="0" borderId="33" xfId="41" applyFont="1" applyBorder="1">
      <alignment vertical="center"/>
      <protection/>
    </xf>
    <xf numFmtId="185" fontId="8" fillId="0" borderId="33" xfId="33" applyNumberFormat="1" applyFont="1" applyBorder="1" applyAlignment="1">
      <alignment horizontal="center" vertical="center" wrapText="1"/>
    </xf>
    <xf numFmtId="0" fontId="6" fillId="0" borderId="31" xfId="41" applyFont="1" applyFill="1" applyBorder="1" applyAlignment="1">
      <alignment vertical="center"/>
      <protection/>
    </xf>
    <xf numFmtId="185" fontId="25" fillId="0" borderId="35" xfId="33" applyNumberFormat="1" applyFont="1" applyBorder="1" applyAlignment="1">
      <alignment horizontal="center" vertical="center" wrapText="1"/>
    </xf>
    <xf numFmtId="0" fontId="5" fillId="0" borderId="10" xfId="41" applyFont="1" applyBorder="1">
      <alignment vertical="center"/>
      <protection/>
    </xf>
    <xf numFmtId="186" fontId="5" fillId="0" borderId="10" xfId="41" applyNumberFormat="1" applyFont="1" applyBorder="1">
      <alignment vertical="center"/>
      <protection/>
    </xf>
    <xf numFmtId="192" fontId="5" fillId="0" borderId="10" xfId="41" applyNumberFormat="1" applyFont="1" applyBorder="1">
      <alignment vertical="center"/>
      <protection/>
    </xf>
    <xf numFmtId="192" fontId="8" fillId="0" borderId="30" xfId="41" applyNumberFormat="1" applyFont="1" applyBorder="1" applyAlignment="1">
      <alignment horizontal="center"/>
      <protection/>
    </xf>
    <xf numFmtId="192" fontId="8" fillId="0" borderId="34" xfId="41" applyNumberFormat="1" applyFont="1" applyFill="1" applyBorder="1" applyAlignment="1">
      <alignment horizontal="center"/>
      <protection/>
    </xf>
    <xf numFmtId="192" fontId="8" fillId="0" borderId="22" xfId="41" applyNumberFormat="1" applyFont="1" applyFill="1" applyBorder="1" applyAlignment="1">
      <alignment horizontal="center"/>
      <protection/>
    </xf>
    <xf numFmtId="192" fontId="8" fillId="0" borderId="26" xfId="41" applyNumberFormat="1" applyFont="1" applyBorder="1" applyAlignment="1" quotePrefix="1">
      <alignment horizontal="center"/>
      <protection/>
    </xf>
    <xf numFmtId="186" fontId="8" fillId="0" borderId="38" xfId="41" applyNumberFormat="1" applyFont="1" applyFill="1" applyBorder="1" applyAlignment="1" quotePrefix="1">
      <alignment horizontal="center"/>
      <protection/>
    </xf>
    <xf numFmtId="192" fontId="8" fillId="0" borderId="38" xfId="41" applyNumberFormat="1" applyFont="1" applyFill="1" applyBorder="1" applyAlignment="1">
      <alignment horizontal="center"/>
      <protection/>
    </xf>
    <xf numFmtId="192" fontId="8" fillId="0" borderId="37" xfId="41" applyNumberFormat="1" applyFont="1" applyFill="1" applyBorder="1" applyAlignment="1" quotePrefix="1">
      <alignment horizontal="center"/>
      <protection/>
    </xf>
    <xf numFmtId="192" fontId="8" fillId="0" borderId="11" xfId="41" applyNumberFormat="1" applyFont="1" applyBorder="1" applyAlignment="1" quotePrefix="1">
      <alignment horizontal="center" vertical="center" wrapText="1"/>
      <protection/>
    </xf>
    <xf numFmtId="185" fontId="8" fillId="0" borderId="23" xfId="41" applyNumberFormat="1" applyFont="1" applyBorder="1" applyAlignment="1" quotePrefix="1">
      <alignment horizontal="center" vertical="center" wrapText="1"/>
      <protection/>
    </xf>
    <xf numFmtId="0" fontId="8" fillId="0" borderId="40" xfId="41" applyFont="1" applyBorder="1" applyAlignment="1">
      <alignment horizontal="left"/>
      <protection/>
    </xf>
    <xf numFmtId="191" fontId="8" fillId="0" borderId="25" xfId="41" applyNumberFormat="1" applyFont="1" applyFill="1" applyBorder="1" applyAlignment="1">
      <alignment horizontal="center" vertical="center" wrapText="1"/>
      <protection/>
    </xf>
    <xf numFmtId="192" fontId="8" fillId="0" borderId="20" xfId="44" applyNumberFormat="1" applyFont="1" applyBorder="1" applyAlignment="1">
      <alignment horizontal="center" vertical="center" wrapText="1"/>
      <protection/>
    </xf>
    <xf numFmtId="185" fontId="8" fillId="0" borderId="20" xfId="44" applyNumberFormat="1" applyFont="1" applyBorder="1" applyAlignment="1">
      <alignment horizontal="center" vertical="center" wrapText="1"/>
      <protection/>
    </xf>
    <xf numFmtId="0" fontId="6" fillId="0" borderId="41" xfId="41" applyFont="1" applyBorder="1" applyAlignment="1">
      <alignment horizontal="left"/>
      <protection/>
    </xf>
    <xf numFmtId="192" fontId="6" fillId="0" borderId="21" xfId="41" applyNumberFormat="1" applyFont="1" applyFill="1" applyBorder="1" applyAlignment="1">
      <alignment horizontal="center" vertical="center" wrapText="1"/>
      <protection/>
    </xf>
    <xf numFmtId="185" fontId="6" fillId="0" borderId="16" xfId="41" applyNumberFormat="1" applyFont="1" applyBorder="1" applyAlignment="1">
      <alignment horizontal="center" vertical="center" wrapText="1"/>
      <protection/>
    </xf>
    <xf numFmtId="192" fontId="6" fillId="0" borderId="20" xfId="44" applyNumberFormat="1" applyFont="1" applyBorder="1" applyAlignment="1">
      <alignment horizontal="center" vertical="center" wrapText="1"/>
      <protection/>
    </xf>
    <xf numFmtId="0" fontId="6" fillId="0" borderId="41" xfId="41" applyFont="1" applyBorder="1" applyAlignment="1">
      <alignment horizontal="left" vertical="center"/>
      <protection/>
    </xf>
    <xf numFmtId="0" fontId="6" fillId="0" borderId="41" xfId="41" applyFont="1" applyBorder="1">
      <alignment vertical="center"/>
      <protection/>
    </xf>
    <xf numFmtId="0" fontId="8" fillId="0" borderId="41" xfId="41" applyFont="1" applyBorder="1">
      <alignment vertical="center"/>
      <protection/>
    </xf>
    <xf numFmtId="192" fontId="8" fillId="0" borderId="21" xfId="41" applyNumberFormat="1" applyFont="1" applyFill="1" applyBorder="1" applyAlignment="1">
      <alignment horizontal="center" vertical="center" wrapText="1"/>
      <protection/>
    </xf>
    <xf numFmtId="0" fontId="6" fillId="0" borderId="41" xfId="41" applyFont="1" applyFill="1" applyBorder="1">
      <alignment vertical="center"/>
      <protection/>
    </xf>
    <xf numFmtId="192" fontId="8" fillId="0" borderId="20" xfId="41" applyNumberFormat="1" applyFont="1" applyFill="1" applyBorder="1" applyAlignment="1">
      <alignment horizontal="center" vertical="center" wrapText="1"/>
      <protection/>
    </xf>
    <xf numFmtId="1" fontId="6" fillId="0" borderId="24" xfId="41" applyNumberFormat="1" applyFont="1" applyBorder="1">
      <alignment vertical="center"/>
      <protection/>
    </xf>
    <xf numFmtId="192" fontId="8" fillId="0" borderId="13" xfId="41" applyNumberFormat="1" applyFont="1" applyBorder="1" applyAlignment="1">
      <alignment horizontal="center" vertical="center" wrapText="1"/>
      <protection/>
    </xf>
    <xf numFmtId="192" fontId="6" fillId="0" borderId="13" xfId="41" applyNumberFormat="1" applyFont="1" applyBorder="1" applyAlignment="1">
      <alignment horizontal="center" vertical="center" wrapText="1"/>
      <protection/>
    </xf>
    <xf numFmtId="192" fontId="8" fillId="0" borderId="13" xfId="44" applyNumberFormat="1" applyFont="1" applyBorder="1" applyAlignment="1">
      <alignment horizontal="center" vertical="center" wrapText="1"/>
      <protection/>
    </xf>
    <xf numFmtId="185" fontId="8" fillId="0" borderId="13" xfId="41" applyNumberFormat="1" applyFont="1" applyBorder="1" applyAlignment="1">
      <alignment horizontal="center" vertical="center" wrapText="1"/>
      <protection/>
    </xf>
    <xf numFmtId="185" fontId="6" fillId="0" borderId="14" xfId="41" applyNumberFormat="1" applyFont="1" applyBorder="1" applyAlignment="1">
      <alignment horizontal="center" vertical="center" wrapText="1"/>
      <protection/>
    </xf>
    <xf numFmtId="0" fontId="6" fillId="0" borderId="42" xfId="41" applyFont="1" applyBorder="1" applyAlignment="1">
      <alignment horizontal="left"/>
      <protection/>
    </xf>
    <xf numFmtId="191" fontId="8" fillId="0" borderId="13" xfId="41" applyNumberFormat="1" applyFont="1" applyBorder="1" applyAlignment="1">
      <alignment horizontal="center" vertical="center" wrapText="1"/>
      <protection/>
    </xf>
    <xf numFmtId="191" fontId="8" fillId="0" borderId="24" xfId="41" applyNumberFormat="1" applyFont="1" applyBorder="1" applyAlignment="1">
      <alignment horizontal="center" vertical="center" wrapText="1"/>
      <protection/>
    </xf>
    <xf numFmtId="192" fontId="8" fillId="0" borderId="14" xfId="41" applyNumberFormat="1" applyFont="1" applyFill="1" applyBorder="1" applyAlignment="1">
      <alignment horizontal="center" vertical="center" wrapText="1"/>
      <protection/>
    </xf>
    <xf numFmtId="192" fontId="25" fillId="0" borderId="32" xfId="41" applyNumberFormat="1" applyFont="1" applyBorder="1" applyAlignment="1">
      <alignment horizontal="center" vertical="center" wrapText="1"/>
      <protection/>
    </xf>
    <xf numFmtId="0" fontId="25" fillId="0" borderId="43" xfId="41" applyFont="1" applyBorder="1" applyAlignment="1">
      <alignment horizontal="center" vertical="center"/>
      <protection/>
    </xf>
    <xf numFmtId="185" fontId="8" fillId="0" borderId="39" xfId="41" applyNumberFormat="1" applyFont="1" applyBorder="1" applyAlignment="1">
      <alignment horizontal="center" vertical="center" wrapText="1"/>
      <protection/>
    </xf>
    <xf numFmtId="191" fontId="8" fillId="0" borderId="16" xfId="41" applyNumberFormat="1" applyFont="1" applyBorder="1" applyAlignment="1">
      <alignment horizontal="center" vertical="center" wrapText="1"/>
      <protection/>
    </xf>
    <xf numFmtId="185" fontId="5" fillId="0" borderId="0" xfId="41" applyNumberFormat="1" applyFont="1" applyBorder="1">
      <alignment vertical="center"/>
      <protection/>
    </xf>
    <xf numFmtId="185" fontId="0" fillId="0" borderId="0" xfId="41" applyNumberFormat="1" applyFont="1">
      <alignment vertical="center"/>
      <protection/>
    </xf>
    <xf numFmtId="185" fontId="13" fillId="0" borderId="16" xfId="0" applyNumberFormat="1" applyFont="1" applyBorder="1" applyAlignment="1">
      <alignment/>
    </xf>
    <xf numFmtId="0" fontId="29" fillId="0" borderId="15" xfId="0" applyFont="1" applyBorder="1" applyAlignment="1">
      <alignment wrapText="1"/>
    </xf>
    <xf numFmtId="0" fontId="6" fillId="24" borderId="0" xfId="0" applyFont="1" applyFill="1" applyAlignment="1">
      <alignment/>
    </xf>
    <xf numFmtId="1" fontId="13" fillId="0" borderId="23" xfId="0" applyNumberFormat="1" applyFont="1" applyFill="1" applyBorder="1" applyAlignment="1">
      <alignment vertical="center"/>
    </xf>
    <xf numFmtId="183" fontId="13" fillId="0" borderId="0" xfId="0" applyNumberFormat="1" applyFont="1" applyFill="1" applyBorder="1" applyAlignment="1">
      <alignment horizontal="right" vertical="center" wrapText="1"/>
    </xf>
    <xf numFmtId="183" fontId="13" fillId="0" borderId="15" xfId="0" applyNumberFormat="1" applyFont="1" applyFill="1" applyBorder="1" applyAlignment="1">
      <alignment vertical="center" wrapText="1"/>
    </xf>
    <xf numFmtId="185" fontId="13" fillId="0" borderId="12" xfId="0" applyNumberFormat="1" applyFont="1" applyFill="1" applyBorder="1" applyAlignment="1">
      <alignment vertical="center" wrapText="1"/>
    </xf>
    <xf numFmtId="185" fontId="13" fillId="0" borderId="15" xfId="0" applyNumberFormat="1" applyFont="1" applyFill="1" applyBorder="1" applyAlignment="1">
      <alignment vertical="center"/>
    </xf>
    <xf numFmtId="0" fontId="29" fillId="0" borderId="16" xfId="0" applyFont="1" applyFill="1" applyBorder="1" applyAlignment="1">
      <alignment vertical="center" wrapText="1"/>
    </xf>
    <xf numFmtId="0" fontId="13" fillId="0" borderId="0" xfId="0" applyFont="1" applyFill="1" applyAlignment="1">
      <alignment/>
    </xf>
    <xf numFmtId="0" fontId="5" fillId="0" borderId="17" xfId="0" applyFont="1" applyBorder="1" applyAlignment="1">
      <alignment vertical="center" wrapText="1"/>
    </xf>
    <xf numFmtId="0" fontId="6" fillId="0" borderId="0" xfId="0" applyFont="1" applyFill="1" applyBorder="1" applyAlignment="1">
      <alignment/>
    </xf>
    <xf numFmtId="185" fontId="5" fillId="0" borderId="11" xfId="0" applyNumberFormat="1"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Alignment="1">
      <alignment/>
    </xf>
    <xf numFmtId="185" fontId="5" fillId="0" borderId="18" xfId="0" applyNumberFormat="1" applyFont="1" applyFill="1" applyBorder="1" applyAlignment="1">
      <alignment vertical="center"/>
    </xf>
    <xf numFmtId="185" fontId="5" fillId="0" borderId="12" xfId="0" applyNumberFormat="1" applyFont="1" applyFill="1" applyBorder="1" applyAlignment="1">
      <alignment vertical="center"/>
    </xf>
    <xf numFmtId="185" fontId="5" fillId="0" borderId="12" xfId="0" applyNumberFormat="1" applyFont="1" applyFill="1" applyBorder="1" applyAlignment="1" quotePrefix="1">
      <alignment horizontal="right" vertical="center"/>
    </xf>
    <xf numFmtId="0" fontId="5" fillId="0" borderId="18" xfId="0" applyFont="1" applyFill="1" applyBorder="1" applyAlignment="1">
      <alignment vertical="center" wrapText="1"/>
    </xf>
    <xf numFmtId="185" fontId="8" fillId="0" borderId="18" xfId="0" applyNumberFormat="1" applyFont="1" applyFill="1" applyBorder="1" applyAlignment="1">
      <alignment vertical="center"/>
    </xf>
    <xf numFmtId="185" fontId="5" fillId="0" borderId="20" xfId="0" applyNumberFormat="1" applyFont="1" applyFill="1" applyBorder="1" applyAlignment="1">
      <alignment vertical="center"/>
    </xf>
    <xf numFmtId="185" fontId="7" fillId="0" borderId="20" xfId="0" applyNumberFormat="1" applyFont="1" applyFill="1" applyBorder="1" applyAlignment="1" quotePrefix="1">
      <alignment horizontal="right" vertical="center"/>
    </xf>
    <xf numFmtId="0" fontId="6" fillId="0" borderId="16" xfId="0" applyFont="1" applyFill="1" applyBorder="1" applyAlignment="1">
      <alignment vertical="center" wrapText="1"/>
    </xf>
    <xf numFmtId="185" fontId="5" fillId="0" borderId="17" xfId="0" applyNumberFormat="1" applyFont="1" applyFill="1" applyBorder="1" applyAlignment="1">
      <alignment vertical="center"/>
    </xf>
    <xf numFmtId="0" fontId="5" fillId="0" borderId="14" xfId="0" applyFont="1" applyFill="1" applyBorder="1" applyAlignment="1">
      <alignment vertical="center" wrapText="1"/>
    </xf>
    <xf numFmtId="9" fontId="5" fillId="0" borderId="15" xfId="0" applyNumberFormat="1" applyFont="1" applyFill="1" applyBorder="1" applyAlignment="1" quotePrefix="1">
      <alignment horizontal="right" vertical="center"/>
    </xf>
    <xf numFmtId="0" fontId="5" fillId="0" borderId="15" xfId="0" applyFont="1" applyFill="1" applyBorder="1" applyAlignment="1">
      <alignment vertical="center" wrapText="1"/>
    </xf>
    <xf numFmtId="9" fontId="5" fillId="0" borderId="11" xfId="0" applyNumberFormat="1" applyFont="1" applyFill="1" applyBorder="1" applyAlignment="1" quotePrefix="1">
      <alignment horizontal="right" vertical="center"/>
    </xf>
    <xf numFmtId="0" fontId="5" fillId="0" borderId="0" xfId="0" applyFont="1" applyFill="1" applyBorder="1" applyAlignment="1">
      <alignment horizontal="left" vertical="center" wrapText="1"/>
    </xf>
    <xf numFmtId="0" fontId="6" fillId="0" borderId="10" xfId="0" applyFont="1" applyFill="1" applyBorder="1" applyAlignment="1">
      <alignment/>
    </xf>
    <xf numFmtId="0" fontId="5" fillId="0" borderId="0" xfId="0" applyFont="1" applyFill="1" applyBorder="1" applyAlignment="1">
      <alignment vertical="top" wrapText="1"/>
    </xf>
    <xf numFmtId="185" fontId="8" fillId="0" borderId="19" xfId="0" applyNumberFormat="1" applyFont="1" applyFill="1" applyBorder="1" applyAlignment="1">
      <alignment vertical="center"/>
    </xf>
    <xf numFmtId="0" fontId="5" fillId="0" borderId="21" xfId="0" applyFont="1" applyFill="1" applyBorder="1" applyAlignment="1">
      <alignment vertical="center" wrapText="1"/>
    </xf>
    <xf numFmtId="185" fontId="8" fillId="0" borderId="0" xfId="0" applyNumberFormat="1" applyFont="1" applyFill="1" applyBorder="1" applyAlignment="1">
      <alignment vertical="center"/>
    </xf>
    <xf numFmtId="0" fontId="16" fillId="0" borderId="44" xfId="0" applyFont="1" applyFill="1" applyBorder="1" applyAlignment="1">
      <alignment vertical="center"/>
    </xf>
    <xf numFmtId="184" fontId="8" fillId="0" borderId="45" xfId="0" applyNumberFormat="1" applyFont="1" applyFill="1" applyBorder="1" applyAlignment="1">
      <alignment horizontal="right" vertical="center" wrapText="1"/>
    </xf>
    <xf numFmtId="185" fontId="8" fillId="0" borderId="46" xfId="0" applyNumberFormat="1" applyFont="1" applyFill="1" applyBorder="1" applyAlignment="1">
      <alignment vertical="center"/>
    </xf>
    <xf numFmtId="185" fontId="5" fillId="0" borderId="46" xfId="0" applyNumberFormat="1" applyFont="1" applyFill="1" applyBorder="1" applyAlignment="1" quotePrefix="1">
      <alignment horizontal="right" vertical="center"/>
    </xf>
    <xf numFmtId="0" fontId="5" fillId="0" borderId="44" xfId="0" applyFont="1" applyFill="1" applyBorder="1" applyAlignment="1">
      <alignment vertical="center" wrapText="1"/>
    </xf>
    <xf numFmtId="183" fontId="13" fillId="0" borderId="11" xfId="0" applyNumberFormat="1" applyFont="1" applyBorder="1" applyAlignment="1">
      <alignment horizontal="right" wrapText="1"/>
    </xf>
    <xf numFmtId="183" fontId="13" fillId="0" borderId="11" xfId="0" applyNumberFormat="1" applyFont="1" applyFill="1" applyBorder="1" applyAlignment="1">
      <alignment horizontal="right" vertical="center" wrapText="1"/>
    </xf>
    <xf numFmtId="183" fontId="13" fillId="0" borderId="0" xfId="0" applyNumberFormat="1" applyFont="1" applyBorder="1" applyAlignment="1">
      <alignment vertical="center" wrapText="1"/>
    </xf>
    <xf numFmtId="185" fontId="13" fillId="0" borderId="11" xfId="0" applyNumberFormat="1" applyFont="1" applyBorder="1" applyAlignment="1">
      <alignment vertical="center" wrapText="1"/>
    </xf>
    <xf numFmtId="184" fontId="16" fillId="0" borderId="11" xfId="0" applyNumberFormat="1" applyFont="1" applyBorder="1" applyAlignment="1">
      <alignment vertical="center" wrapText="1"/>
    </xf>
    <xf numFmtId="185" fontId="16" fillId="0" borderId="11" xfId="0" applyNumberFormat="1" applyFont="1" applyBorder="1" applyAlignment="1" quotePrefix="1">
      <alignment horizontal="right" vertical="center"/>
    </xf>
    <xf numFmtId="0" fontId="8" fillId="0" borderId="38" xfId="0" applyFont="1" applyBorder="1" applyAlignment="1">
      <alignment horizontal="center"/>
    </xf>
    <xf numFmtId="0" fontId="8" fillId="0" borderId="37" xfId="0" applyFont="1" applyBorder="1" applyAlignment="1">
      <alignment horizontal="center"/>
    </xf>
    <xf numFmtId="0" fontId="8" fillId="0" borderId="27" xfId="0" applyFont="1" applyBorder="1" applyAlignment="1" quotePrefix="1">
      <alignment horizontal="center"/>
    </xf>
    <xf numFmtId="0" fontId="16" fillId="0" borderId="37" xfId="0" applyFont="1" applyFill="1" applyBorder="1" applyAlignment="1" quotePrefix="1">
      <alignment horizontal="center"/>
    </xf>
    <xf numFmtId="0" fontId="8" fillId="0" borderId="37" xfId="0" applyFont="1" applyBorder="1" applyAlignment="1" quotePrefix="1">
      <alignment horizontal="center"/>
    </xf>
    <xf numFmtId="184" fontId="6" fillId="0" borderId="16" xfId="0" applyNumberFormat="1" applyFont="1" applyFill="1" applyBorder="1" applyAlignment="1">
      <alignment horizontal="right" vertical="center" wrapText="1"/>
    </xf>
    <xf numFmtId="184" fontId="6" fillId="0" borderId="12" xfId="0" applyNumberFormat="1" applyFont="1" applyBorder="1" applyAlignment="1">
      <alignment horizontal="right" vertical="center" wrapText="1"/>
    </xf>
    <xf numFmtId="185" fontId="6" fillId="0" borderId="12" xfId="0" applyNumberFormat="1" applyFont="1" applyBorder="1" applyAlignment="1">
      <alignment vertical="center"/>
    </xf>
    <xf numFmtId="0" fontId="16" fillId="0" borderId="44" xfId="0" applyFont="1" applyBorder="1" applyAlignment="1">
      <alignment vertical="center"/>
    </xf>
    <xf numFmtId="184" fontId="16" fillId="0" borderId="45" xfId="0" applyNumberFormat="1" applyFont="1" applyFill="1" applyBorder="1" applyAlignment="1">
      <alignment horizontal="right" vertical="center" wrapText="1"/>
    </xf>
    <xf numFmtId="184" fontId="16" fillId="0" borderId="46" xfId="0" applyNumberFormat="1" applyFont="1" applyFill="1" applyBorder="1" applyAlignment="1">
      <alignment horizontal="right" vertical="center" wrapText="1"/>
    </xf>
    <xf numFmtId="185" fontId="16" fillId="0" borderId="46" xfId="0" applyNumberFormat="1" applyFont="1" applyBorder="1" applyAlignment="1">
      <alignment vertical="center"/>
    </xf>
    <xf numFmtId="185" fontId="16" fillId="0" borderId="46" xfId="0" applyNumberFormat="1" applyFont="1" applyBorder="1" applyAlignment="1" quotePrefix="1">
      <alignment horizontal="right" vertical="center"/>
    </xf>
    <xf numFmtId="0" fontId="7" fillId="0" borderId="45" xfId="0" applyFont="1" applyBorder="1" applyAlignment="1">
      <alignment vertical="top" wrapText="1"/>
    </xf>
    <xf numFmtId="186" fontId="8" fillId="0" borderId="47" xfId="41" applyNumberFormat="1" applyFont="1" applyBorder="1" applyAlignment="1">
      <alignment horizontal="center"/>
      <protection/>
    </xf>
    <xf numFmtId="186" fontId="8" fillId="0" borderId="10" xfId="41" applyNumberFormat="1" applyFont="1" applyBorder="1" applyAlignment="1" quotePrefix="1">
      <alignment horizontal="center"/>
      <protection/>
    </xf>
    <xf numFmtId="192" fontId="6" fillId="0" borderId="20" xfId="44" applyNumberFormat="1" applyFont="1" applyFill="1" applyBorder="1" applyAlignment="1">
      <alignment horizontal="center" vertical="center"/>
      <protection/>
    </xf>
    <xf numFmtId="0" fontId="6" fillId="0" borderId="0" xfId="41" applyFont="1" applyFill="1" applyAlignment="1">
      <alignment horizontal="center" vertical="center"/>
      <protection/>
    </xf>
    <xf numFmtId="185" fontId="5" fillId="0" borderId="15" xfId="0" applyNumberFormat="1" applyFont="1" applyBorder="1" applyAlignment="1">
      <alignment vertical="center"/>
    </xf>
    <xf numFmtId="185" fontId="5" fillId="0" borderId="19" xfId="0" applyNumberFormat="1" applyFont="1" applyFill="1" applyBorder="1" applyAlignment="1">
      <alignment vertical="center"/>
    </xf>
    <xf numFmtId="184" fontId="5" fillId="0" borderId="18" xfId="43" applyNumberFormat="1" applyFont="1" applyFill="1" applyBorder="1" applyAlignment="1">
      <alignment horizontal="right" vertical="center" wrapText="1"/>
      <protection/>
    </xf>
    <xf numFmtId="0" fontId="8" fillId="0" borderId="18" xfId="0" applyFont="1" applyBorder="1" applyAlignment="1">
      <alignment horizontal="left" vertical="center"/>
    </xf>
    <xf numFmtId="185" fontId="6" fillId="0" borderId="20" xfId="0" applyNumberFormat="1" applyFont="1" applyBorder="1" applyAlignment="1">
      <alignment vertical="center"/>
    </xf>
    <xf numFmtId="184" fontId="6" fillId="0" borderId="20" xfId="0" applyNumberFormat="1" applyFont="1" applyBorder="1" applyAlignment="1">
      <alignment horizontal="right" vertical="center" wrapText="1"/>
    </xf>
    <xf numFmtId="0" fontId="8" fillId="0" borderId="48" xfId="0" applyFont="1" applyBorder="1" applyAlignment="1">
      <alignment horizontal="left" vertical="center"/>
    </xf>
    <xf numFmtId="184" fontId="6" fillId="0" borderId="49" xfId="0" applyNumberFormat="1" applyFont="1" applyFill="1" applyBorder="1" applyAlignment="1">
      <alignment horizontal="right" vertical="center" wrapText="1"/>
    </xf>
    <xf numFmtId="185" fontId="6" fillId="0" borderId="50" xfId="0" applyNumberFormat="1" applyFont="1" applyBorder="1" applyAlignment="1">
      <alignment vertical="center"/>
    </xf>
    <xf numFmtId="185" fontId="5" fillId="0" borderId="50" xfId="0" applyNumberFormat="1" applyFont="1" applyBorder="1" applyAlignment="1" quotePrefix="1">
      <alignment horizontal="right" vertical="center"/>
    </xf>
    <xf numFmtId="0" fontId="5" fillId="0" borderId="49" xfId="0" applyFont="1" applyBorder="1" applyAlignment="1">
      <alignment vertical="center" wrapText="1"/>
    </xf>
    <xf numFmtId="0" fontId="8" fillId="0" borderId="19" xfId="0" applyFont="1" applyBorder="1" applyAlignment="1">
      <alignment vertical="center"/>
    </xf>
    <xf numFmtId="184" fontId="6" fillId="0" borderId="21" xfId="0" applyNumberFormat="1" applyFont="1" applyFill="1" applyBorder="1" applyAlignment="1">
      <alignment horizontal="right" vertical="center" wrapText="1"/>
    </xf>
    <xf numFmtId="0" fontId="8" fillId="0" borderId="19" xfId="0" applyFont="1" applyBorder="1" applyAlignment="1">
      <alignment horizontal="left" vertical="center"/>
    </xf>
    <xf numFmtId="0" fontId="8" fillId="0" borderId="19" xfId="0" applyFont="1" applyBorder="1" applyAlignment="1">
      <alignment/>
    </xf>
    <xf numFmtId="0" fontId="6" fillId="0" borderId="18" xfId="0" applyFont="1" applyBorder="1" applyAlignment="1">
      <alignment/>
    </xf>
    <xf numFmtId="9" fontId="5" fillId="0" borderId="15" xfId="0" applyNumberFormat="1" applyFont="1" applyBorder="1" applyAlignment="1" quotePrefix="1">
      <alignment horizontal="right" vertical="center"/>
    </xf>
    <xf numFmtId="185" fontId="5" fillId="0" borderId="15" xfId="0" applyNumberFormat="1" applyFont="1" applyFill="1" applyBorder="1" applyAlignment="1">
      <alignment vertical="center"/>
    </xf>
    <xf numFmtId="0" fontId="5" fillId="0" borderId="15" xfId="0" applyFont="1" applyFill="1" applyBorder="1" applyAlignment="1">
      <alignment wrapText="1"/>
    </xf>
    <xf numFmtId="182" fontId="6" fillId="0" borderId="20" xfId="42" applyNumberFormat="1" applyFont="1" applyBorder="1" applyAlignment="1" applyProtection="1">
      <alignment horizontal="center"/>
      <protection locked="0"/>
    </xf>
    <xf numFmtId="182" fontId="8" fillId="0" borderId="20" xfId="42" applyNumberFormat="1" applyFont="1" applyBorder="1" applyAlignment="1" applyProtection="1">
      <alignment horizontal="center"/>
      <protection locked="0"/>
    </xf>
    <xf numFmtId="192" fontId="6" fillId="0" borderId="20" xfId="42" applyNumberFormat="1" applyFont="1" applyBorder="1" applyAlignment="1" applyProtection="1">
      <alignment horizontal="center" vertical="center"/>
      <protection locked="0"/>
    </xf>
    <xf numFmtId="192" fontId="8" fillId="0" borderId="20" xfId="42" applyNumberFormat="1" applyFont="1" applyBorder="1" applyAlignment="1" applyProtection="1">
      <alignment horizontal="center" vertical="center"/>
      <protection locked="0"/>
    </xf>
    <xf numFmtId="192" fontId="6" fillId="0" borderId="20" xfId="42" applyNumberFormat="1" applyFont="1" applyBorder="1" applyAlignment="1" applyProtection="1">
      <alignment horizontal="center"/>
      <protection locked="0"/>
    </xf>
    <xf numFmtId="192" fontId="6" fillId="0" borderId="21" xfId="42" applyNumberFormat="1" applyFont="1" applyBorder="1" applyAlignment="1" applyProtection="1">
      <alignment horizontal="center" vertical="center"/>
      <protection locked="0"/>
    </xf>
    <xf numFmtId="0" fontId="6" fillId="0" borderId="21" xfId="42" applyNumberFormat="1" applyFont="1" applyBorder="1" applyAlignment="1" applyProtection="1">
      <alignment horizontal="center" vertical="center"/>
      <protection locked="0"/>
    </xf>
    <xf numFmtId="182" fontId="6" fillId="0" borderId="33" xfId="42" applyNumberFormat="1" applyFont="1" applyBorder="1" applyAlignment="1" applyProtection="1">
      <alignment horizontal="center"/>
      <protection locked="0"/>
    </xf>
    <xf numFmtId="0" fontId="16" fillId="0" borderId="29" xfId="0" applyFont="1" applyBorder="1" applyAlignment="1">
      <alignment horizontal="center" vertical="center"/>
    </xf>
    <xf numFmtId="195" fontId="16" fillId="0" borderId="27" xfId="55" applyNumberFormat="1" applyFont="1" applyFill="1" applyBorder="1" applyAlignment="1">
      <alignment horizontal="right" vertical="center" wrapText="1"/>
    </xf>
    <xf numFmtId="196" fontId="16" fillId="0" borderId="27" xfId="55" applyNumberFormat="1" applyFont="1" applyFill="1" applyBorder="1" applyAlignment="1">
      <alignment horizontal="right" vertical="center" wrapText="1"/>
    </xf>
    <xf numFmtId="9" fontId="16" fillId="0" borderId="27" xfId="33" applyFont="1" applyBorder="1" applyAlignment="1">
      <alignment vertical="center"/>
    </xf>
    <xf numFmtId="185" fontId="16" fillId="0" borderId="27" xfId="0" applyNumberFormat="1" applyFont="1" applyBorder="1" applyAlignment="1" quotePrefix="1">
      <alignment horizontal="right" vertical="center"/>
    </xf>
    <xf numFmtId="177" fontId="16" fillId="0" borderId="29" xfId="0" applyNumberFormat="1" applyFont="1" applyBorder="1" applyAlignment="1">
      <alignment horizontal="center"/>
    </xf>
    <xf numFmtId="185" fontId="8" fillId="0" borderId="51" xfId="41" applyNumberFormat="1" applyFont="1" applyBorder="1" applyAlignment="1">
      <alignment horizontal="center" vertical="center" wrapText="1"/>
      <protection/>
    </xf>
    <xf numFmtId="0" fontId="16" fillId="0" borderId="30" xfId="0" applyFont="1" applyBorder="1" applyAlignment="1">
      <alignment horizontal="center" vertical="center"/>
    </xf>
    <xf numFmtId="0" fontId="26" fillId="0" borderId="23" xfId="0" applyFont="1" applyBorder="1" applyAlignment="1">
      <alignment horizontal="center" vertical="center"/>
    </xf>
    <xf numFmtId="0" fontId="13" fillId="0" borderId="34" xfId="0" applyFont="1" applyBorder="1" applyAlignment="1">
      <alignment horizontal="center" vertical="center"/>
    </xf>
    <xf numFmtId="0" fontId="15" fillId="0" borderId="15" xfId="0" applyFont="1" applyBorder="1" applyAlignment="1">
      <alignment horizontal="center" vertical="center"/>
    </xf>
    <xf numFmtId="0" fontId="2" fillId="0" borderId="0" xfId="0" applyFont="1" applyBorder="1" applyAlignment="1">
      <alignment horizontal="center"/>
    </xf>
    <xf numFmtId="0" fontId="16" fillId="0" borderId="47" xfId="0" applyFont="1" applyBorder="1" applyAlignment="1">
      <alignment horizontal="center" vertical="center"/>
    </xf>
    <xf numFmtId="0" fontId="26" fillId="0" borderId="10" xfId="0" applyFont="1" applyBorder="1" applyAlignment="1">
      <alignment horizontal="center" vertical="center"/>
    </xf>
    <xf numFmtId="0" fontId="16" fillId="0" borderId="49" xfId="0" applyFont="1" applyBorder="1" applyAlignment="1">
      <alignment horizontal="center" vertical="center"/>
    </xf>
    <xf numFmtId="0" fontId="26" fillId="0" borderId="28" xfId="0" applyFont="1" applyBorder="1" applyAlignment="1">
      <alignment horizontal="center" vertical="center"/>
    </xf>
    <xf numFmtId="0" fontId="2" fillId="0" borderId="0" xfId="0" applyFont="1" applyFill="1" applyBorder="1" applyAlignment="1">
      <alignment horizontal="center"/>
    </xf>
    <xf numFmtId="0" fontId="16" fillId="0" borderId="49" xfId="0" applyFont="1" applyBorder="1" applyAlignment="1">
      <alignment horizontal="center"/>
    </xf>
    <xf numFmtId="0" fontId="16" fillId="0" borderId="48" xfId="0" applyFont="1" applyBorder="1" applyAlignment="1">
      <alignment horizontal="center"/>
    </xf>
    <xf numFmtId="0" fontId="16" fillId="0" borderId="52" xfId="0" applyFont="1" applyBorder="1" applyAlignment="1">
      <alignment horizontal="center"/>
    </xf>
    <xf numFmtId="1" fontId="30" fillId="0" borderId="0" xfId="42" applyNumberFormat="1" applyFont="1" applyAlignment="1" applyProtection="1">
      <alignment horizontal="center"/>
      <protection locked="0"/>
    </xf>
    <xf numFmtId="0" fontId="32" fillId="0" borderId="48" xfId="42" applyNumberFormat="1" applyFont="1" applyBorder="1" applyAlignment="1" applyProtection="1">
      <alignment horizontal="center"/>
      <protection locked="0"/>
    </xf>
    <xf numFmtId="0" fontId="32" fillId="0" borderId="53" xfId="42" applyNumberFormat="1" applyFont="1" applyBorder="1" applyAlignment="1" applyProtection="1">
      <alignment horizontal="center"/>
      <protection locked="0"/>
    </xf>
    <xf numFmtId="0" fontId="30" fillId="0" borderId="0" xfId="41" applyFont="1" applyBorder="1" applyAlignment="1">
      <alignment horizontal="center"/>
      <protection/>
    </xf>
    <xf numFmtId="0" fontId="8" fillId="0" borderId="30" xfId="41" applyFont="1" applyBorder="1" applyAlignment="1">
      <alignment horizontal="center" vertical="center"/>
      <protection/>
    </xf>
    <xf numFmtId="0" fontId="8" fillId="0" borderId="26" xfId="41" applyFont="1" applyBorder="1" applyAlignment="1">
      <alignment horizontal="center" vertical="center"/>
      <protection/>
    </xf>
    <xf numFmtId="0" fontId="8" fillId="0" borderId="34" xfId="41" applyFont="1" applyBorder="1" applyAlignment="1">
      <alignment horizontal="center" vertical="center" wrapText="1"/>
      <protection/>
    </xf>
    <xf numFmtId="0" fontId="8" fillId="0" borderId="38" xfId="41" applyFont="1" applyBorder="1" applyAlignment="1">
      <alignment horizontal="center" vertical="center" wrapText="1"/>
      <protection/>
    </xf>
    <xf numFmtId="0" fontId="8" fillId="0" borderId="54" xfId="41" applyFont="1" applyBorder="1" applyAlignment="1">
      <alignment horizontal="center" vertical="center"/>
      <protection/>
    </xf>
    <xf numFmtId="0" fontId="8" fillId="0" borderId="55" xfId="41" applyFont="1" applyBorder="1" applyAlignment="1">
      <alignment horizontal="center" vertical="center"/>
      <protection/>
    </xf>
    <xf numFmtId="0" fontId="8" fillId="0" borderId="47" xfId="41" applyFont="1" applyBorder="1" applyAlignment="1">
      <alignment horizontal="center" vertical="center"/>
      <protection/>
    </xf>
    <xf numFmtId="0" fontId="8" fillId="0" borderId="18" xfId="41" applyFont="1" applyBorder="1" applyAlignment="1">
      <alignment horizontal="center" vertical="center"/>
      <protection/>
    </xf>
    <xf numFmtId="0" fontId="30" fillId="0" borderId="0" xfId="41" applyFont="1" applyBorder="1" applyAlignment="1">
      <alignment horizontal="center" vertical="center"/>
      <protection/>
    </xf>
    <xf numFmtId="0" fontId="8" fillId="0" borderId="52" xfId="41" applyFont="1" applyBorder="1" applyAlignment="1">
      <alignment horizontal="center" vertical="center"/>
      <protection/>
    </xf>
    <xf numFmtId="0" fontId="8" fillId="0" borderId="32" xfId="41" applyFont="1" applyBorder="1" applyAlignment="1">
      <alignment horizontal="center" vertical="center"/>
      <protection/>
    </xf>
    <xf numFmtId="0" fontId="8" fillId="0" borderId="56" xfId="41" applyFont="1" applyBorder="1" applyAlignment="1">
      <alignment horizontal="center" vertical="center"/>
      <protection/>
    </xf>
    <xf numFmtId="0" fontId="8" fillId="0" borderId="57" xfId="41" applyFont="1" applyBorder="1" applyAlignment="1">
      <alignment horizontal="center" vertical="center"/>
      <protection/>
    </xf>
    <xf numFmtId="0" fontId="6" fillId="0" borderId="47" xfId="41" applyFont="1" applyBorder="1" applyAlignment="1">
      <alignment horizontal="left" vertical="center" wrapText="1"/>
      <protection/>
    </xf>
    <xf numFmtId="185" fontId="8" fillId="0" borderId="34" xfId="41" applyNumberFormat="1" applyFont="1" applyBorder="1" applyAlignment="1">
      <alignment horizontal="center" vertical="center" wrapText="1"/>
      <protection/>
    </xf>
    <xf numFmtId="185" fontId="8" fillId="0" borderId="38" xfId="41" applyNumberFormat="1" applyFont="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0" xfId="40"/>
    <cellStyle name="常规_2010年财政一般预算收支预算（草案）20100315" xfId="41"/>
    <cellStyle name="常规_2012预算表7-1212" xfId="42"/>
    <cellStyle name="常规_Sheet1" xfId="43"/>
    <cellStyle name="常规_新区收入"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1885950</xdr:colOff>
      <xdr:row>0</xdr:row>
      <xdr:rowOff>0</xdr:rowOff>
    </xdr:to>
    <xdr:sp>
      <xdr:nvSpPr>
        <xdr:cNvPr id="1" name="TextBox 1"/>
        <xdr:cNvSpPr txBox="1">
          <a:spLocks noChangeArrowheads="1"/>
        </xdr:cNvSpPr>
      </xdr:nvSpPr>
      <xdr:spPr>
        <a:xfrm>
          <a:off x="238125" y="0"/>
          <a:ext cx="1809750" cy="0"/>
        </a:xfrm>
        <a:prstGeom prst="rect">
          <a:avLst/>
        </a:prstGeom>
        <a:solidFill>
          <a:srgbClr val="FFFFFF"/>
        </a:solidFill>
        <a:ln w="9525" cmpd="sng">
          <a:noFill/>
        </a:ln>
      </xdr:spPr>
      <xdr:txBody>
        <a:bodyPr vertOverflow="clip" wrap="square"/>
        <a:p>
          <a:pPr algn="l">
            <a:defRPr/>
          </a:pPr>
          <a:r>
            <a:rPr lang="en-US" cap="none" sz="1400" b="1" i="0" u="none" baseline="0">
              <a:latin typeface="宋体"/>
              <a:ea typeface="宋体"/>
              <a:cs typeface="宋体"/>
            </a:rPr>
            <a:t>附表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1885950</xdr:colOff>
      <xdr:row>0</xdr:row>
      <xdr:rowOff>0</xdr:rowOff>
    </xdr:to>
    <xdr:sp>
      <xdr:nvSpPr>
        <xdr:cNvPr id="1" name="TextBox 1"/>
        <xdr:cNvSpPr txBox="1">
          <a:spLocks noChangeArrowheads="1"/>
        </xdr:cNvSpPr>
      </xdr:nvSpPr>
      <xdr:spPr>
        <a:xfrm>
          <a:off x="152400" y="0"/>
          <a:ext cx="1809750" cy="0"/>
        </a:xfrm>
        <a:prstGeom prst="rect">
          <a:avLst/>
        </a:prstGeom>
        <a:solidFill>
          <a:srgbClr val="FFFFFF"/>
        </a:solidFill>
        <a:ln w="9525" cmpd="sng">
          <a:noFill/>
        </a:ln>
      </xdr:spPr>
      <xdr:txBody>
        <a:bodyPr vertOverflow="clip" wrap="square"/>
        <a:p>
          <a:pPr algn="l">
            <a:defRPr/>
          </a:pPr>
          <a:r>
            <a:rPr lang="en-US" cap="none" sz="1400" b="1" i="0" u="none" baseline="0">
              <a:latin typeface="宋体"/>
              <a:ea typeface="宋体"/>
              <a:cs typeface="宋体"/>
            </a:rPr>
            <a:t>附表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1885950</xdr:colOff>
      <xdr:row>0</xdr:row>
      <xdr:rowOff>0</xdr:rowOff>
    </xdr:to>
    <xdr:sp>
      <xdr:nvSpPr>
        <xdr:cNvPr id="1" name="TextBox 1"/>
        <xdr:cNvSpPr txBox="1">
          <a:spLocks noChangeArrowheads="1"/>
        </xdr:cNvSpPr>
      </xdr:nvSpPr>
      <xdr:spPr>
        <a:xfrm>
          <a:off x="152400" y="0"/>
          <a:ext cx="1809750" cy="0"/>
        </a:xfrm>
        <a:prstGeom prst="rect">
          <a:avLst/>
        </a:prstGeom>
        <a:solidFill>
          <a:srgbClr val="FFFFFF"/>
        </a:solidFill>
        <a:ln w="9525" cmpd="sng">
          <a:noFill/>
        </a:ln>
      </xdr:spPr>
      <xdr:txBody>
        <a:bodyPr vertOverflow="clip" wrap="square"/>
        <a:p>
          <a:pPr algn="l">
            <a:defRPr/>
          </a:pPr>
          <a:r>
            <a:rPr lang="en-US" cap="none" sz="1400" b="1" i="0" u="none" baseline="0">
              <a:latin typeface="宋体"/>
              <a:ea typeface="宋体"/>
              <a:cs typeface="宋体"/>
            </a:rPr>
            <a:t>附表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1885950</xdr:colOff>
      <xdr:row>0</xdr:row>
      <xdr:rowOff>0</xdr:rowOff>
    </xdr:to>
    <xdr:sp>
      <xdr:nvSpPr>
        <xdr:cNvPr id="1" name="TextBox 1"/>
        <xdr:cNvSpPr txBox="1">
          <a:spLocks noChangeArrowheads="1"/>
        </xdr:cNvSpPr>
      </xdr:nvSpPr>
      <xdr:spPr>
        <a:xfrm>
          <a:off x="76200" y="0"/>
          <a:ext cx="1809750" cy="0"/>
        </a:xfrm>
        <a:prstGeom prst="rect">
          <a:avLst/>
        </a:prstGeom>
        <a:solidFill>
          <a:srgbClr val="FFFFFF"/>
        </a:solidFill>
        <a:ln w="9525" cmpd="sng">
          <a:noFill/>
        </a:ln>
      </xdr:spPr>
      <xdr:txBody>
        <a:bodyPr vertOverflow="clip" wrap="square"/>
        <a:p>
          <a:pPr algn="l">
            <a:defRPr/>
          </a:pPr>
          <a:r>
            <a:rPr lang="en-US" cap="none" sz="1400" b="1" i="0" u="none" baseline="0">
              <a:latin typeface="宋体"/>
              <a:ea typeface="宋体"/>
              <a:cs typeface="宋体"/>
            </a:rPr>
            <a:t>附表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ll\&#26700;&#38754;\2013&#24180;&#39044;&#31639;&#25253;&#24066;&#25919;&#24220;&#26684;&#24335;\2013&#24180;&#39044;&#31639;&#25253;&#24066;&#25919;&#24220;&#24120;&#21153;&#20250;&#35758;&#31295;\12&#26376;24&#26085;&#31295;\2013&#24180;&#21508;&#26032;&#21306;&#36130;&#25919;&#39044;&#31639;\&#26032;&#21306;&#39044;&#31639;\&#20809;&#26126;&#26032;&#21306;2013&#24180;&#36130;&#25919;&#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年新区收支预算草案格式"/>
      <sheetName val="2013年新区收入预算草案"/>
      <sheetName val="2013年新区支出预算  "/>
      <sheetName val="2013年新区政府性基金预算"/>
    </sheetNames>
    <sheetDataSet>
      <sheetData sheetId="1">
        <row r="6">
          <cell r="D6">
            <v>6.44</v>
          </cell>
          <cell r="F6">
            <v>7.5992</v>
          </cell>
        </row>
        <row r="7">
          <cell r="D7">
            <v>3.52</v>
          </cell>
          <cell r="F7">
            <v>4.0832</v>
          </cell>
        </row>
        <row r="8">
          <cell r="D8">
            <v>2.34</v>
          </cell>
          <cell r="F8">
            <v>2.691</v>
          </cell>
        </row>
        <row r="9">
          <cell r="D9">
            <v>1.07</v>
          </cell>
          <cell r="F9">
            <v>1.1770000000000003</v>
          </cell>
        </row>
        <row r="10">
          <cell r="D10">
            <v>2.36</v>
          </cell>
          <cell r="F10">
            <v>2.9027999999999996</v>
          </cell>
        </row>
        <row r="11">
          <cell r="D11">
            <v>1.57</v>
          </cell>
          <cell r="F11">
            <v>1.7270000000000003</v>
          </cell>
        </row>
        <row r="13">
          <cell r="D13">
            <v>0.4</v>
          </cell>
          <cell r="F13">
            <v>0.4</v>
          </cell>
        </row>
        <row r="14">
          <cell r="D14">
            <v>0.05</v>
          </cell>
          <cell r="F14">
            <v>0.05</v>
          </cell>
        </row>
        <row r="15">
          <cell r="D15">
            <v>0.95</v>
          </cell>
          <cell r="F15">
            <v>1.25</v>
          </cell>
        </row>
        <row r="18">
          <cell r="D18">
            <v>0.8</v>
          </cell>
          <cell r="F18">
            <v>0.8</v>
          </cell>
        </row>
        <row r="20">
          <cell r="C20">
            <v>2.5</v>
          </cell>
          <cell r="F20">
            <v>4.2</v>
          </cell>
        </row>
        <row r="21">
          <cell r="C21">
            <v>1.2192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showZeros="0" workbookViewId="0" topLeftCell="A1">
      <pane xSplit="1" ySplit="4" topLeftCell="F17" activePane="bottomRight" state="frozen"/>
      <selection pane="topLeft" activeCell="A30" sqref="A30"/>
      <selection pane="topRight" activeCell="A30" sqref="A30"/>
      <selection pane="bottomLeft" activeCell="A30" sqref="A30"/>
      <selection pane="bottomRight" activeCell="H20" sqref="H20"/>
    </sheetView>
  </sheetViews>
  <sheetFormatPr defaultColWidth="9.00390625" defaultRowHeight="14.25"/>
  <cols>
    <col min="1" max="1" width="33.625" style="0" customWidth="1"/>
    <col min="2" max="2" width="14.75390625" style="0" customWidth="1"/>
    <col min="3" max="3" width="13.75390625" style="0" customWidth="1"/>
    <col min="4" max="4" width="14.625" style="0" customWidth="1"/>
    <col min="5" max="5" width="12.50390625" style="0" customWidth="1"/>
    <col min="6" max="6" width="15.875" style="7" customWidth="1"/>
    <col min="7" max="7" width="19.875" style="0" customWidth="1"/>
    <col min="8" max="8" width="39.25390625" style="0" customWidth="1"/>
  </cols>
  <sheetData>
    <row r="1" spans="1:8" ht="21">
      <c r="A1" s="484" t="s">
        <v>158</v>
      </c>
      <c r="B1" s="484"/>
      <c r="C1" s="484"/>
      <c r="D1" s="484"/>
      <c r="E1" s="484"/>
      <c r="F1" s="484"/>
      <c r="G1" s="484"/>
      <c r="H1" s="484"/>
    </row>
    <row r="2" spans="1:8" s="2" customFormat="1" ht="20.25" customHeight="1" thickBot="1">
      <c r="A2" s="1"/>
      <c r="B2" s="1"/>
      <c r="C2" s="1"/>
      <c r="D2" s="1"/>
      <c r="E2" s="1"/>
      <c r="F2" s="12"/>
      <c r="G2" s="1"/>
      <c r="H2" s="91" t="s">
        <v>16</v>
      </c>
    </row>
    <row r="3" spans="1:8" s="9" customFormat="1" ht="24.75" customHeight="1">
      <c r="A3" s="480" t="s">
        <v>17</v>
      </c>
      <c r="B3" s="73" t="s">
        <v>316</v>
      </c>
      <c r="C3" s="73"/>
      <c r="D3" s="74"/>
      <c r="E3" s="69"/>
      <c r="F3" s="75" t="s">
        <v>317</v>
      </c>
      <c r="G3" s="71" t="s">
        <v>318</v>
      </c>
      <c r="H3" s="482" t="s">
        <v>18</v>
      </c>
    </row>
    <row r="4" spans="1:8" s="9" customFormat="1" ht="24.75" customHeight="1">
      <c r="A4" s="481"/>
      <c r="B4" s="71" t="s">
        <v>1</v>
      </c>
      <c r="C4" s="72" t="s">
        <v>19</v>
      </c>
      <c r="D4" s="71" t="s">
        <v>20</v>
      </c>
      <c r="E4" s="72" t="s">
        <v>21</v>
      </c>
      <c r="F4" s="70" t="s">
        <v>2</v>
      </c>
      <c r="G4" s="68" t="s">
        <v>22</v>
      </c>
      <c r="H4" s="483"/>
    </row>
    <row r="5" spans="1:8" s="10" customFormat="1" ht="25.5" customHeight="1">
      <c r="A5" s="92" t="s">
        <v>23</v>
      </c>
      <c r="B5" s="132">
        <f>SUM(B6:B10)</f>
        <v>786.5</v>
      </c>
      <c r="C5" s="21">
        <f>SUM(C6:C10)</f>
        <v>786.5</v>
      </c>
      <c r="D5" s="21">
        <f>SUM(D6:D10)</f>
        <v>768.5</v>
      </c>
      <c r="E5" s="16">
        <f aca="true" t="shared" si="0" ref="E5:E14">D5/C5</f>
        <v>0.9771137952956135</v>
      </c>
      <c r="F5" s="132">
        <f>SUM(F6:F10)</f>
        <v>844</v>
      </c>
      <c r="G5" s="23">
        <f aca="true" t="shared" si="1" ref="G5:G14">F5/D5-1</f>
        <v>0.09824333116460648</v>
      </c>
      <c r="H5" s="106"/>
    </row>
    <row r="6" spans="1:8" s="9" customFormat="1" ht="25.5" customHeight="1">
      <c r="A6" s="93" t="s">
        <v>24</v>
      </c>
      <c r="B6" s="133">
        <v>86.3</v>
      </c>
      <c r="C6" s="13">
        <v>86.3</v>
      </c>
      <c r="D6" s="25">
        <v>85.5</v>
      </c>
      <c r="E6" s="17">
        <f t="shared" si="0"/>
        <v>0.9907300115874855</v>
      </c>
      <c r="F6" s="133">
        <v>133</v>
      </c>
      <c r="G6" s="136">
        <f t="shared" si="1"/>
        <v>0.5555555555555556</v>
      </c>
      <c r="H6" s="384" t="s">
        <v>440</v>
      </c>
    </row>
    <row r="7" spans="1:8" s="9" customFormat="1" ht="25.5" customHeight="1">
      <c r="A7" s="94" t="s">
        <v>25</v>
      </c>
      <c r="B7" s="77">
        <v>320</v>
      </c>
      <c r="C7" s="422">
        <v>320</v>
      </c>
      <c r="D7" s="25">
        <v>295.7</v>
      </c>
      <c r="E7" s="17">
        <f t="shared" si="0"/>
        <v>0.9240625</v>
      </c>
      <c r="F7" s="77">
        <v>271</v>
      </c>
      <c r="G7" s="136">
        <f t="shared" si="1"/>
        <v>-0.0835306053432533</v>
      </c>
      <c r="H7" s="384" t="s">
        <v>439</v>
      </c>
    </row>
    <row r="8" spans="1:8" s="9" customFormat="1" ht="25.5" customHeight="1">
      <c r="A8" s="94" t="s">
        <v>26</v>
      </c>
      <c r="B8" s="77">
        <v>198.8</v>
      </c>
      <c r="C8" s="422">
        <v>198.8</v>
      </c>
      <c r="D8" s="25">
        <v>184.9</v>
      </c>
      <c r="E8" s="17">
        <f t="shared" si="0"/>
        <v>0.9300804828973843</v>
      </c>
      <c r="F8" s="77">
        <v>202</v>
      </c>
      <c r="G8" s="136">
        <f t="shared" si="1"/>
        <v>0.09248242293131415</v>
      </c>
      <c r="H8" s="107"/>
    </row>
    <row r="9" spans="1:8" s="9" customFormat="1" ht="25.5" customHeight="1">
      <c r="A9" s="94" t="s">
        <v>27</v>
      </c>
      <c r="B9" s="77">
        <v>90.6</v>
      </c>
      <c r="C9" s="422">
        <v>90.6</v>
      </c>
      <c r="D9" s="25">
        <v>82</v>
      </c>
      <c r="E9" s="17">
        <f t="shared" si="0"/>
        <v>0.9050772626931568</v>
      </c>
      <c r="F9" s="77">
        <v>88</v>
      </c>
      <c r="G9" s="136">
        <f t="shared" si="1"/>
        <v>0.07317073170731714</v>
      </c>
      <c r="H9" s="107"/>
    </row>
    <row r="10" spans="1:8" s="392" customFormat="1" ht="25.5" customHeight="1">
      <c r="A10" s="386" t="s">
        <v>28</v>
      </c>
      <c r="B10" s="387">
        <v>90.8</v>
      </c>
      <c r="C10" s="423">
        <v>90.8</v>
      </c>
      <c r="D10" s="388">
        <v>120.4</v>
      </c>
      <c r="E10" s="389">
        <f t="shared" si="0"/>
        <v>1.3259911894273129</v>
      </c>
      <c r="F10" s="387">
        <v>150</v>
      </c>
      <c r="G10" s="390">
        <f t="shared" si="1"/>
        <v>0.24584717607973405</v>
      </c>
      <c r="H10" s="391"/>
    </row>
    <row r="11" spans="1:8" s="10" customFormat="1" ht="25.5" customHeight="1">
      <c r="A11" s="96" t="s">
        <v>29</v>
      </c>
      <c r="B11" s="27">
        <f>SUM(B12:B15)</f>
        <v>92.5</v>
      </c>
      <c r="C11" s="15">
        <f>SUM(C12:C15)</f>
        <v>92.5</v>
      </c>
      <c r="D11" s="22">
        <f>SUM(D12:D15)</f>
        <v>110.5</v>
      </c>
      <c r="E11" s="135">
        <f t="shared" si="0"/>
        <v>1.1945945945945946</v>
      </c>
      <c r="F11" s="27">
        <f>SUM(F12:F15)</f>
        <v>118</v>
      </c>
      <c r="G11" s="24">
        <f t="shared" si="1"/>
        <v>0.0678733031674208</v>
      </c>
      <c r="H11" s="173"/>
    </row>
    <row r="12" spans="1:8" s="9" customFormat="1" ht="25.5" customHeight="1">
      <c r="A12" s="93" t="s">
        <v>30</v>
      </c>
      <c r="B12" s="77">
        <v>32</v>
      </c>
      <c r="C12" s="422">
        <v>32</v>
      </c>
      <c r="D12" s="25">
        <v>33.2</v>
      </c>
      <c r="E12" s="17">
        <f t="shared" si="0"/>
        <v>1.0375</v>
      </c>
      <c r="F12" s="77">
        <v>34</v>
      </c>
      <c r="G12" s="136">
        <f t="shared" si="1"/>
        <v>0.02409638554216853</v>
      </c>
      <c r="H12" s="107"/>
    </row>
    <row r="13" spans="1:8" s="9" customFormat="1" ht="25.5" customHeight="1">
      <c r="A13" s="93" t="s">
        <v>31</v>
      </c>
      <c r="B13" s="77">
        <v>12</v>
      </c>
      <c r="C13" s="422">
        <v>12</v>
      </c>
      <c r="D13" s="25">
        <v>21.5</v>
      </c>
      <c r="E13" s="17">
        <f t="shared" si="0"/>
        <v>1.7916666666666667</v>
      </c>
      <c r="F13" s="77">
        <v>23</v>
      </c>
      <c r="G13" s="136">
        <f t="shared" si="1"/>
        <v>0.06976744186046502</v>
      </c>
      <c r="H13" s="107"/>
    </row>
    <row r="14" spans="1:8" s="9" customFormat="1" ht="25.5" customHeight="1">
      <c r="A14" s="93" t="s">
        <v>319</v>
      </c>
      <c r="B14" s="77">
        <v>36.5</v>
      </c>
      <c r="C14" s="422">
        <v>36.5</v>
      </c>
      <c r="D14" s="25">
        <v>37.8</v>
      </c>
      <c r="E14" s="17">
        <f t="shared" si="0"/>
        <v>1.0356164383561643</v>
      </c>
      <c r="F14" s="77">
        <v>42</v>
      </c>
      <c r="G14" s="136">
        <f t="shared" si="1"/>
        <v>0.11111111111111116</v>
      </c>
      <c r="H14" s="107"/>
    </row>
    <row r="15" spans="1:8" s="9" customFormat="1" ht="25.5" customHeight="1">
      <c r="A15" s="95" t="s">
        <v>32</v>
      </c>
      <c r="B15" s="78">
        <v>12</v>
      </c>
      <c r="C15" s="14">
        <v>12</v>
      </c>
      <c r="D15" s="26">
        <v>18</v>
      </c>
      <c r="E15" s="18">
        <f>D15/C15</f>
        <v>1.5</v>
      </c>
      <c r="F15" s="78">
        <v>19</v>
      </c>
      <c r="G15" s="383">
        <f>F15/D15-1</f>
        <v>0.05555555555555558</v>
      </c>
      <c r="H15" s="141"/>
    </row>
    <row r="16" spans="1:8" s="9" customFormat="1" ht="25.5" customHeight="1">
      <c r="A16" s="157" t="s">
        <v>33</v>
      </c>
      <c r="B16" s="158">
        <f>B5+B11</f>
        <v>879</v>
      </c>
      <c r="C16" s="158">
        <f>C5+C11</f>
        <v>879</v>
      </c>
      <c r="D16" s="158">
        <f>D5+D11</f>
        <v>879</v>
      </c>
      <c r="E16" s="159">
        <f>D16/C16</f>
        <v>1</v>
      </c>
      <c r="F16" s="158">
        <f>F5+F11</f>
        <v>962</v>
      </c>
      <c r="G16" s="160">
        <f>F16/D16-1</f>
        <v>0.09442548350398172</v>
      </c>
      <c r="H16" s="161"/>
    </row>
    <row r="17" spans="1:8" s="10" customFormat="1" ht="25.5" customHeight="1">
      <c r="A17" s="96" t="s">
        <v>34</v>
      </c>
      <c r="B17" s="27">
        <f>SUM(B18:B22)</f>
        <v>234</v>
      </c>
      <c r="C17" s="22">
        <f>SUM(C18:C22)</f>
        <v>234</v>
      </c>
      <c r="D17" s="22">
        <f>SUM(D18:D22)</f>
        <v>311.79999999999995</v>
      </c>
      <c r="E17" s="17"/>
      <c r="F17" s="27">
        <f>SUM(F18:F22)</f>
        <v>225</v>
      </c>
      <c r="G17" s="24"/>
      <c r="H17" s="108"/>
    </row>
    <row r="18" spans="1:8" s="9" customFormat="1" ht="25.5" customHeight="1">
      <c r="A18" s="93" t="s">
        <v>35</v>
      </c>
      <c r="B18" s="77">
        <v>127</v>
      </c>
      <c r="C18" s="76">
        <v>127</v>
      </c>
      <c r="D18" s="76">
        <v>191.7</v>
      </c>
      <c r="E18" s="17"/>
      <c r="F18" s="77">
        <v>139</v>
      </c>
      <c r="G18" s="140"/>
      <c r="H18" s="137"/>
    </row>
    <row r="19" spans="1:8" s="9" customFormat="1" ht="25.5" customHeight="1">
      <c r="A19" s="93" t="s">
        <v>36</v>
      </c>
      <c r="B19" s="133">
        <v>7</v>
      </c>
      <c r="C19" s="25">
        <v>7</v>
      </c>
      <c r="D19" s="25">
        <v>13.9</v>
      </c>
      <c r="E19" s="17"/>
      <c r="F19" s="133">
        <v>7</v>
      </c>
      <c r="G19" s="140"/>
      <c r="H19" s="138"/>
    </row>
    <row r="20" spans="1:8" s="9" customFormat="1" ht="40.5" customHeight="1">
      <c r="A20" s="142" t="s">
        <v>321</v>
      </c>
      <c r="B20" s="424"/>
      <c r="C20" s="143"/>
      <c r="D20" s="143">
        <v>0.6</v>
      </c>
      <c r="E20" s="425"/>
      <c r="F20" s="424">
        <v>28</v>
      </c>
      <c r="G20" s="140"/>
      <c r="H20" s="139" t="s">
        <v>441</v>
      </c>
    </row>
    <row r="21" spans="1:8" s="9" customFormat="1" ht="25.5" customHeight="1">
      <c r="A21" s="93" t="s">
        <v>37</v>
      </c>
      <c r="B21" s="77">
        <v>20</v>
      </c>
      <c r="C21" s="76">
        <v>20</v>
      </c>
      <c r="D21" s="76">
        <v>25.6</v>
      </c>
      <c r="E21" s="17"/>
      <c r="F21" s="77">
        <v>25</v>
      </c>
      <c r="G21" s="140"/>
      <c r="H21" s="144"/>
    </row>
    <row r="22" spans="1:8" s="9" customFormat="1" ht="25.5" customHeight="1">
      <c r="A22" s="93" t="s">
        <v>38</v>
      </c>
      <c r="B22" s="14">
        <v>80</v>
      </c>
      <c r="C22" s="76">
        <v>80</v>
      </c>
      <c r="D22" s="76">
        <v>80</v>
      </c>
      <c r="E22" s="18"/>
      <c r="F22" s="14">
        <v>26</v>
      </c>
      <c r="G22" s="146"/>
      <c r="H22" s="138" t="s">
        <v>320</v>
      </c>
    </row>
    <row r="23" spans="1:8" s="9" customFormat="1" ht="25.5" customHeight="1">
      <c r="A23" s="96" t="s">
        <v>39</v>
      </c>
      <c r="B23" s="27"/>
      <c r="C23" s="15">
        <v>27</v>
      </c>
      <c r="D23" s="15">
        <v>27</v>
      </c>
      <c r="E23" s="135"/>
      <c r="F23" s="27"/>
      <c r="G23" s="19"/>
      <c r="H23" s="145"/>
    </row>
    <row r="24" spans="1:8" s="9" customFormat="1" ht="25.5" customHeight="1">
      <c r="A24" s="232" t="s">
        <v>328</v>
      </c>
      <c r="B24" s="134"/>
      <c r="C24" s="14">
        <v>27</v>
      </c>
      <c r="D24" s="14">
        <v>27</v>
      </c>
      <c r="E24" s="18"/>
      <c r="F24" s="134"/>
      <c r="G24" s="140"/>
      <c r="H24" s="28"/>
    </row>
    <row r="25" spans="1:8" s="10" customFormat="1" ht="35.25" customHeight="1" thickBot="1">
      <c r="A25" s="97" t="s">
        <v>40</v>
      </c>
      <c r="B25" s="20">
        <f>B16+B17+B23</f>
        <v>1113</v>
      </c>
      <c r="C25" s="166">
        <f>C16+C17+C23</f>
        <v>1140</v>
      </c>
      <c r="D25" s="166">
        <f>D16+D17+D23</f>
        <v>1217.8</v>
      </c>
      <c r="E25" s="109"/>
      <c r="F25" s="166">
        <f>F16+F17+F23</f>
        <v>1187</v>
      </c>
      <c r="G25" s="110"/>
      <c r="H25" s="111"/>
    </row>
    <row r="26" s="2" customFormat="1" ht="14.25">
      <c r="F26" s="8"/>
    </row>
  </sheetData>
  <mergeCells count="3">
    <mergeCell ref="A3:A4"/>
    <mergeCell ref="H3:H4"/>
    <mergeCell ref="A1:H1"/>
  </mergeCells>
  <printOptions horizontalCentered="1" verticalCentered="1"/>
  <pageMargins left="0.7480314960629921" right="0.7480314960629921" top="0.5905511811023623" bottom="0.5905511811023623" header="0.2755905511811024" footer="0.5118110236220472"/>
  <pageSetup fitToHeight="1" fitToWidth="1" horizontalDpi="600" verticalDpi="600" orientation="landscape" paperSize="8" r:id="rId1"/>
  <headerFooter alignWithMargins="0">
    <oddHeader>&amp;L附件1</oddHeader>
  </headerFooter>
</worksheet>
</file>

<file path=xl/worksheets/sheet2.xml><?xml version="1.0" encoding="utf-8"?>
<worksheet xmlns="http://schemas.openxmlformats.org/spreadsheetml/2006/main" xmlns:r="http://schemas.openxmlformats.org/officeDocument/2006/relationships">
  <dimension ref="A1:AF176"/>
  <sheetViews>
    <sheetView showZeros="0" tabSelected="1" view="pageBreakPreview" zoomScaleSheetLayoutView="100" workbookViewId="0" topLeftCell="A2">
      <pane xSplit="2" ySplit="5" topLeftCell="J127" activePane="bottomRight" state="frozen"/>
      <selection pane="topLeft" activeCell="A30" sqref="A30"/>
      <selection pane="topRight" activeCell="A30" sqref="A30"/>
      <selection pane="bottomLeft" activeCell="A30" sqref="A30"/>
      <selection pane="bottomRight" activeCell="J129" sqref="J129"/>
    </sheetView>
  </sheetViews>
  <sheetFormatPr defaultColWidth="9.00390625" defaultRowHeight="14.25"/>
  <cols>
    <col min="1" max="1" width="9.00390625" style="3" customWidth="1"/>
    <col min="2" max="2" width="40.50390625" style="3" customWidth="1"/>
    <col min="3" max="3" width="11.375" style="3" customWidth="1"/>
    <col min="4" max="4" width="15.00390625" style="0" customWidth="1"/>
    <col min="5" max="5" width="13.25390625" style="0" customWidth="1"/>
    <col min="6" max="6" width="1.37890625" style="0" hidden="1" customWidth="1"/>
    <col min="7" max="7" width="13.75390625" style="0" customWidth="1"/>
    <col min="8" max="8" width="11.50390625" style="29" customWidth="1"/>
    <col min="9" max="9" width="18.75390625" style="0" customWidth="1"/>
    <col min="10" max="10" width="54.75390625" style="0" customWidth="1"/>
  </cols>
  <sheetData>
    <row r="1" spans="2:10" ht="15" hidden="1">
      <c r="B1" s="90"/>
      <c r="C1" s="30"/>
      <c r="D1" s="31"/>
      <c r="E1" s="31"/>
      <c r="F1" s="31"/>
      <c r="G1" s="31"/>
      <c r="H1" s="32"/>
      <c r="I1" s="31"/>
      <c r="J1" s="33"/>
    </row>
    <row r="2" spans="2:10" ht="21">
      <c r="B2" s="489" t="s">
        <v>157</v>
      </c>
      <c r="C2" s="489"/>
      <c r="D2" s="489"/>
      <c r="E2" s="489"/>
      <c r="F2" s="489"/>
      <c r="G2" s="489"/>
      <c r="H2" s="489"/>
      <c r="I2" s="489"/>
      <c r="J2" s="489"/>
    </row>
    <row r="3" spans="2:10" ht="17.25" customHeight="1" thickBot="1">
      <c r="B3" s="34"/>
      <c r="C3" s="163"/>
      <c r="D3" s="283"/>
      <c r="E3" s="284"/>
      <c r="F3" s="284"/>
      <c r="G3" s="163"/>
      <c r="H3" s="163"/>
      <c r="I3" s="284"/>
      <c r="J3" s="60"/>
    </row>
    <row r="4" spans="1:10" s="2" customFormat="1" ht="21" customHeight="1">
      <c r="A4" s="4"/>
      <c r="B4" s="485" t="s">
        <v>0</v>
      </c>
      <c r="C4" s="490" t="s">
        <v>153</v>
      </c>
      <c r="D4" s="491"/>
      <c r="E4" s="491"/>
      <c r="F4" s="491"/>
      <c r="G4" s="492"/>
      <c r="H4" s="59" t="s">
        <v>154</v>
      </c>
      <c r="I4" s="67" t="s">
        <v>155</v>
      </c>
      <c r="J4" s="487" t="s">
        <v>18</v>
      </c>
    </row>
    <row r="5" spans="1:32" s="2" customFormat="1" ht="20.25" customHeight="1" thickBot="1">
      <c r="A5" s="4"/>
      <c r="B5" s="486"/>
      <c r="C5" s="428" t="s">
        <v>1</v>
      </c>
      <c r="D5" s="429" t="s">
        <v>19</v>
      </c>
      <c r="E5" s="429" t="s">
        <v>254</v>
      </c>
      <c r="F5" s="429" t="s">
        <v>41</v>
      </c>
      <c r="G5" s="430" t="s">
        <v>21</v>
      </c>
      <c r="H5" s="431" t="s">
        <v>2</v>
      </c>
      <c r="I5" s="432" t="s">
        <v>156</v>
      </c>
      <c r="J5" s="488"/>
      <c r="K5" s="4"/>
      <c r="L5" s="4"/>
      <c r="M5" s="4"/>
      <c r="N5" s="4"/>
      <c r="O5" s="4"/>
      <c r="P5" s="4"/>
      <c r="Q5" s="4"/>
      <c r="R5" s="4"/>
      <c r="S5" s="4"/>
      <c r="T5" s="4"/>
      <c r="U5" s="4"/>
      <c r="V5" s="4"/>
      <c r="W5" s="4"/>
      <c r="X5" s="4"/>
      <c r="Y5" s="4"/>
      <c r="Z5" s="4"/>
      <c r="AA5" s="4"/>
      <c r="AB5" s="4"/>
      <c r="AC5" s="4"/>
      <c r="AD5" s="4"/>
      <c r="AE5" s="4"/>
      <c r="AF5" s="4"/>
    </row>
    <row r="6" spans="1:17" s="8" customFormat="1" ht="76.5" customHeight="1">
      <c r="A6" s="11"/>
      <c r="B6" s="98" t="s">
        <v>42</v>
      </c>
      <c r="C6" s="426">
        <f>C7+C24+C25+C31+C47+C53+C59+C69+C77+C84+C89+C94+C98+C104+C109+C111+C112+C115+C118+C119+C120+C125</f>
        <v>890.0000000000001</v>
      </c>
      <c r="D6" s="426">
        <f>D7+D24+D25+D31+D47+D53+D59+D69+D77+D84+D89+D94+D98+D104+D109+D111+D112+D115+D118+D119+D120+D125</f>
        <v>970.7999999999998</v>
      </c>
      <c r="E6" s="426">
        <f>E7+E24+E25+E31+E47+E53+E59+E69+E77+E84+E89+E94+E98+E104+E109+E111+E112+E115+E118+E119+E120+E125</f>
        <v>874.5999999999999</v>
      </c>
      <c r="F6" s="426"/>
      <c r="G6" s="101">
        <f aca="true" t="shared" si="0" ref="G6:G37">E6/D6</f>
        <v>0.9009064688916358</v>
      </c>
      <c r="H6" s="426">
        <f>SUM(H7,H24:H25,H31,H53,H47,H59,H69,H77,H84,H89,H94,H98,H104,H109,H111,H112,H115,H118:H118,H119,H120,H125)</f>
        <v>881</v>
      </c>
      <c r="I6" s="427">
        <f aca="true" t="shared" si="1" ref="I6:I37">H6/C6-1</f>
        <v>-0.010112359550561889</v>
      </c>
      <c r="J6" s="36" t="s">
        <v>353</v>
      </c>
      <c r="K6" s="11"/>
      <c r="L6" s="11"/>
      <c r="M6" s="11"/>
      <c r="N6" s="11"/>
      <c r="O6" s="11"/>
      <c r="P6" s="11"/>
      <c r="Q6" s="11"/>
    </row>
    <row r="7" spans="1:10" s="2" customFormat="1" ht="56.25" customHeight="1">
      <c r="A7" s="4"/>
      <c r="B7" s="83" t="s">
        <v>43</v>
      </c>
      <c r="C7" s="54">
        <v>56.3</v>
      </c>
      <c r="D7" s="54">
        <v>62.5</v>
      </c>
      <c r="E7" s="164">
        <v>60.3</v>
      </c>
      <c r="F7" s="164"/>
      <c r="G7" s="57">
        <f t="shared" si="0"/>
        <v>0.9648</v>
      </c>
      <c r="H7" s="54">
        <v>57.7</v>
      </c>
      <c r="I7" s="58">
        <f t="shared" si="1"/>
        <v>0.02486678507992912</v>
      </c>
      <c r="J7" s="64" t="s">
        <v>418</v>
      </c>
    </row>
    <row r="8" spans="1:10" s="2" customFormat="1" ht="24.75" customHeight="1">
      <c r="A8" s="4"/>
      <c r="B8" s="38" t="s">
        <v>44</v>
      </c>
      <c r="C8" s="82">
        <v>0.5</v>
      </c>
      <c r="D8" s="82">
        <v>0.5</v>
      </c>
      <c r="E8" s="82">
        <v>0.5</v>
      </c>
      <c r="F8" s="39"/>
      <c r="G8" s="41">
        <f t="shared" si="0"/>
        <v>1</v>
      </c>
      <c r="H8" s="82">
        <v>0.5</v>
      </c>
      <c r="I8" s="43">
        <f t="shared" si="1"/>
        <v>0</v>
      </c>
      <c r="J8" s="36"/>
    </row>
    <row r="9" spans="1:10" s="2" customFormat="1" ht="23.25" customHeight="1">
      <c r="A9" s="4"/>
      <c r="B9" s="38" t="s">
        <v>45</v>
      </c>
      <c r="C9" s="39">
        <v>0.5</v>
      </c>
      <c r="D9" s="39">
        <v>0.5</v>
      </c>
      <c r="E9" s="39">
        <v>0.5</v>
      </c>
      <c r="F9" s="39"/>
      <c r="G9" s="41">
        <f t="shared" si="0"/>
        <v>1</v>
      </c>
      <c r="H9" s="39">
        <v>0.5</v>
      </c>
      <c r="I9" s="37">
        <f t="shared" si="1"/>
        <v>0</v>
      </c>
      <c r="J9" s="36"/>
    </row>
    <row r="10" spans="1:10" s="2" customFormat="1" ht="23.25" customHeight="1">
      <c r="A10" s="4"/>
      <c r="B10" s="38" t="s">
        <v>46</v>
      </c>
      <c r="C10" s="39">
        <v>1.7</v>
      </c>
      <c r="D10" s="39">
        <v>1.9</v>
      </c>
      <c r="E10" s="39">
        <v>1.9</v>
      </c>
      <c r="F10" s="39"/>
      <c r="G10" s="41">
        <f t="shared" si="0"/>
        <v>1</v>
      </c>
      <c r="H10" s="39">
        <v>1.7</v>
      </c>
      <c r="I10" s="169">
        <f t="shared" si="1"/>
        <v>0</v>
      </c>
      <c r="J10" s="36"/>
    </row>
    <row r="11" spans="1:10" s="2" customFormat="1" ht="24" customHeight="1">
      <c r="A11" s="4"/>
      <c r="B11" s="38" t="s">
        <v>47</v>
      </c>
      <c r="C11" s="39">
        <v>0.6</v>
      </c>
      <c r="D11" s="39">
        <v>0.7</v>
      </c>
      <c r="E11" s="39">
        <v>0.7</v>
      </c>
      <c r="F11" s="39"/>
      <c r="G11" s="41">
        <f t="shared" si="0"/>
        <v>1</v>
      </c>
      <c r="H11" s="39">
        <v>0.6</v>
      </c>
      <c r="I11" s="37">
        <f t="shared" si="1"/>
        <v>0</v>
      </c>
      <c r="J11" s="36"/>
    </row>
    <row r="12" spans="1:10" s="2" customFormat="1" ht="24" customHeight="1">
      <c r="A12" s="4"/>
      <c r="B12" s="38" t="s">
        <v>48</v>
      </c>
      <c r="C12" s="39">
        <v>0.7</v>
      </c>
      <c r="D12" s="39">
        <v>0.8</v>
      </c>
      <c r="E12" s="39">
        <v>0.8</v>
      </c>
      <c r="F12" s="39"/>
      <c r="G12" s="41">
        <f t="shared" si="0"/>
        <v>1</v>
      </c>
      <c r="H12" s="39">
        <v>0.8</v>
      </c>
      <c r="I12" s="37">
        <f t="shared" si="1"/>
        <v>0.14285714285714302</v>
      </c>
      <c r="J12" s="36"/>
    </row>
    <row r="13" spans="1:10" s="2" customFormat="1" ht="25.5" customHeight="1">
      <c r="A13" s="4"/>
      <c r="B13" s="38" t="s">
        <v>49</v>
      </c>
      <c r="C13" s="39">
        <v>0.9</v>
      </c>
      <c r="D13" s="39">
        <v>1.1</v>
      </c>
      <c r="E13" s="39">
        <v>1.1</v>
      </c>
      <c r="F13" s="39"/>
      <c r="G13" s="41">
        <f t="shared" si="0"/>
        <v>1</v>
      </c>
      <c r="H13" s="39">
        <v>1</v>
      </c>
      <c r="I13" s="37">
        <f t="shared" si="1"/>
        <v>0.11111111111111116</v>
      </c>
      <c r="J13" s="36"/>
    </row>
    <row r="14" spans="1:10" s="2" customFormat="1" ht="26.25" customHeight="1">
      <c r="A14" s="4"/>
      <c r="B14" s="38" t="s">
        <v>50</v>
      </c>
      <c r="C14" s="39">
        <v>0.6</v>
      </c>
      <c r="D14" s="39">
        <v>0.6</v>
      </c>
      <c r="E14" s="39">
        <v>0.6</v>
      </c>
      <c r="F14" s="39"/>
      <c r="G14" s="41">
        <f t="shared" si="0"/>
        <v>1</v>
      </c>
      <c r="H14" s="39">
        <v>0.6</v>
      </c>
      <c r="I14" s="37">
        <f t="shared" si="1"/>
        <v>0</v>
      </c>
      <c r="J14" s="36"/>
    </row>
    <row r="15" spans="1:10" s="2" customFormat="1" ht="26.25" customHeight="1">
      <c r="A15" s="4"/>
      <c r="B15" s="38" t="s">
        <v>51</v>
      </c>
      <c r="C15" s="39">
        <v>3.4</v>
      </c>
      <c r="D15" s="39">
        <v>3.4</v>
      </c>
      <c r="E15" s="39">
        <v>2.9</v>
      </c>
      <c r="F15" s="39"/>
      <c r="G15" s="41">
        <f t="shared" si="0"/>
        <v>0.8529411764705882</v>
      </c>
      <c r="H15" s="39">
        <v>3.4</v>
      </c>
      <c r="I15" s="37">
        <f t="shared" si="1"/>
        <v>0</v>
      </c>
      <c r="J15" s="36"/>
    </row>
    <row r="16" spans="1:10" s="2" customFormat="1" ht="30.75" customHeight="1">
      <c r="A16" s="4"/>
      <c r="B16" s="38" t="s">
        <v>408</v>
      </c>
      <c r="C16" s="39">
        <v>0.6</v>
      </c>
      <c r="D16" s="39">
        <v>0.6</v>
      </c>
      <c r="E16" s="39">
        <v>0.6</v>
      </c>
      <c r="F16" s="39"/>
      <c r="G16" s="41">
        <f t="shared" si="0"/>
        <v>1</v>
      </c>
      <c r="H16" s="39">
        <v>0.6</v>
      </c>
      <c r="I16" s="169">
        <f t="shared" si="1"/>
        <v>0</v>
      </c>
      <c r="J16" s="36"/>
    </row>
    <row r="17" spans="1:10" s="2" customFormat="1" ht="25.5" customHeight="1">
      <c r="A17" s="4"/>
      <c r="B17" s="38" t="s">
        <v>52</v>
      </c>
      <c r="C17" s="39">
        <v>1.9</v>
      </c>
      <c r="D17" s="39">
        <v>1.9</v>
      </c>
      <c r="E17" s="39">
        <v>1.7</v>
      </c>
      <c r="F17" s="39"/>
      <c r="G17" s="41">
        <f t="shared" si="0"/>
        <v>0.8947368421052632</v>
      </c>
      <c r="H17" s="39">
        <v>1.7</v>
      </c>
      <c r="I17" s="37">
        <f t="shared" si="1"/>
        <v>-0.10526315789473684</v>
      </c>
      <c r="J17" s="36"/>
    </row>
    <row r="18" spans="1:10" s="2" customFormat="1" ht="29.25" customHeight="1">
      <c r="A18" s="4"/>
      <c r="B18" s="38" t="s">
        <v>53</v>
      </c>
      <c r="C18" s="39">
        <v>2.2</v>
      </c>
      <c r="D18" s="39">
        <v>3.1</v>
      </c>
      <c r="E18" s="39">
        <v>3.1</v>
      </c>
      <c r="F18" s="39">
        <v>0.2</v>
      </c>
      <c r="G18" s="41">
        <f t="shared" si="0"/>
        <v>1</v>
      </c>
      <c r="H18" s="39">
        <v>2.6</v>
      </c>
      <c r="I18" s="37">
        <f t="shared" si="1"/>
        <v>0.18181818181818166</v>
      </c>
      <c r="J18" s="36" t="s">
        <v>426</v>
      </c>
    </row>
    <row r="19" spans="1:10" s="2" customFormat="1" ht="25.5" customHeight="1">
      <c r="A19" s="4"/>
      <c r="B19" s="38" t="s">
        <v>54</v>
      </c>
      <c r="C19" s="39">
        <v>8.4</v>
      </c>
      <c r="D19" s="39">
        <v>9.2</v>
      </c>
      <c r="E19" s="39">
        <v>9.2</v>
      </c>
      <c r="F19" s="39"/>
      <c r="G19" s="41">
        <f t="shared" si="0"/>
        <v>1</v>
      </c>
      <c r="H19" s="39">
        <v>8.8</v>
      </c>
      <c r="I19" s="169">
        <f t="shared" si="1"/>
        <v>0.04761904761904767</v>
      </c>
      <c r="J19" s="36"/>
    </row>
    <row r="20" spans="1:10" s="2" customFormat="1" ht="21.75" customHeight="1">
      <c r="A20" s="4"/>
      <c r="B20" s="38" t="s">
        <v>55</v>
      </c>
      <c r="C20" s="39">
        <v>2.6</v>
      </c>
      <c r="D20" s="39">
        <v>2.7</v>
      </c>
      <c r="E20" s="39">
        <v>2.7</v>
      </c>
      <c r="F20" s="39"/>
      <c r="G20" s="41">
        <f t="shared" si="0"/>
        <v>1</v>
      </c>
      <c r="H20" s="39">
        <v>2.7</v>
      </c>
      <c r="I20" s="169">
        <f t="shared" si="1"/>
        <v>0.03846153846153855</v>
      </c>
      <c r="J20" s="36"/>
    </row>
    <row r="21" spans="1:10" s="2" customFormat="1" ht="21.75" customHeight="1">
      <c r="A21" s="4"/>
      <c r="B21" s="38" t="s">
        <v>56</v>
      </c>
      <c r="C21" s="39">
        <v>0.3</v>
      </c>
      <c r="D21" s="39">
        <v>0.3</v>
      </c>
      <c r="E21" s="39">
        <v>0.3</v>
      </c>
      <c r="F21" s="39"/>
      <c r="G21" s="41">
        <f t="shared" si="0"/>
        <v>1</v>
      </c>
      <c r="H21" s="39">
        <v>0.4</v>
      </c>
      <c r="I21" s="37">
        <f t="shared" si="1"/>
        <v>0.3333333333333335</v>
      </c>
      <c r="J21" s="36" t="s">
        <v>409</v>
      </c>
    </row>
    <row r="22" spans="1:10" s="2" customFormat="1" ht="21.75" customHeight="1">
      <c r="A22" s="4"/>
      <c r="B22" s="38" t="s">
        <v>57</v>
      </c>
      <c r="C22" s="39">
        <v>0.9</v>
      </c>
      <c r="D22" s="39">
        <v>1</v>
      </c>
      <c r="E22" s="39">
        <v>1</v>
      </c>
      <c r="F22" s="39"/>
      <c r="G22" s="41">
        <f t="shared" si="0"/>
        <v>1</v>
      </c>
      <c r="H22" s="39">
        <v>0.9</v>
      </c>
      <c r="I22" s="37">
        <f t="shared" si="1"/>
        <v>0</v>
      </c>
      <c r="J22" s="36"/>
    </row>
    <row r="23" spans="1:10" s="2" customFormat="1" ht="21.75" customHeight="1">
      <c r="A23" s="4"/>
      <c r="B23" s="44" t="s">
        <v>58</v>
      </c>
      <c r="C23" s="45">
        <v>8.2</v>
      </c>
      <c r="D23" s="45">
        <v>8.2</v>
      </c>
      <c r="E23" s="45">
        <v>7.3</v>
      </c>
      <c r="F23" s="45"/>
      <c r="G23" s="47">
        <f t="shared" si="0"/>
        <v>0.8902439024390244</v>
      </c>
      <c r="H23" s="45">
        <v>7.2</v>
      </c>
      <c r="I23" s="49">
        <f t="shared" si="1"/>
        <v>-0.12195121951219501</v>
      </c>
      <c r="J23" s="50"/>
    </row>
    <row r="24" spans="1:10" s="397" customFormat="1" ht="30.75" customHeight="1">
      <c r="A24" s="394"/>
      <c r="B24" s="402" t="s">
        <v>59</v>
      </c>
      <c r="C24" s="100">
        <v>1.1</v>
      </c>
      <c r="D24" s="100">
        <v>0.9</v>
      </c>
      <c r="E24" s="100">
        <v>0.7</v>
      </c>
      <c r="F24" s="100"/>
      <c r="G24" s="403">
        <f t="shared" si="0"/>
        <v>0.7777777777777777</v>
      </c>
      <c r="H24" s="100">
        <v>1.1</v>
      </c>
      <c r="I24" s="404">
        <f t="shared" si="1"/>
        <v>0</v>
      </c>
      <c r="J24" s="405"/>
    </row>
    <row r="25" spans="1:10" s="2" customFormat="1" ht="32.25" customHeight="1">
      <c r="A25" s="4"/>
      <c r="B25" s="53" t="s">
        <v>60</v>
      </c>
      <c r="C25" s="55">
        <v>46</v>
      </c>
      <c r="D25" s="55">
        <v>48</v>
      </c>
      <c r="E25" s="104">
        <v>47</v>
      </c>
      <c r="F25" s="104"/>
      <c r="G25" s="80">
        <f t="shared" si="0"/>
        <v>0.9791666666666666</v>
      </c>
      <c r="H25" s="55">
        <v>42.1</v>
      </c>
      <c r="I25" s="148">
        <f t="shared" si="1"/>
        <v>-0.08478260869565213</v>
      </c>
      <c r="J25" s="64" t="s">
        <v>425</v>
      </c>
    </row>
    <row r="26" spans="1:10" s="397" customFormat="1" ht="21.75" customHeight="1">
      <c r="A26" s="394"/>
      <c r="B26" s="406" t="s">
        <v>61</v>
      </c>
      <c r="C26" s="102">
        <v>2</v>
      </c>
      <c r="D26" s="85">
        <v>3.9</v>
      </c>
      <c r="E26" s="85">
        <v>3.9</v>
      </c>
      <c r="F26" s="167"/>
      <c r="G26" s="395">
        <f t="shared" si="0"/>
        <v>1</v>
      </c>
      <c r="H26" s="85">
        <v>2.5</v>
      </c>
      <c r="I26" s="169">
        <f t="shared" si="1"/>
        <v>0.25</v>
      </c>
      <c r="J26" s="407"/>
    </row>
    <row r="27" spans="1:10" s="2" customFormat="1" ht="21.75" customHeight="1">
      <c r="A27" s="4"/>
      <c r="B27" s="38" t="s">
        <v>62</v>
      </c>
      <c r="C27" s="40">
        <v>23.3</v>
      </c>
      <c r="D27" s="40">
        <v>23.3</v>
      </c>
      <c r="E27" s="40">
        <v>22.9</v>
      </c>
      <c r="F27" s="40">
        <v>0.1</v>
      </c>
      <c r="G27" s="41">
        <f t="shared" si="0"/>
        <v>0.982832618025751</v>
      </c>
      <c r="H27" s="88">
        <v>24.9</v>
      </c>
      <c r="I27" s="37">
        <f t="shared" si="1"/>
        <v>0.06866952789699554</v>
      </c>
      <c r="J27" s="36"/>
    </row>
    <row r="28" spans="1:11" s="2" customFormat="1" ht="21.75" customHeight="1">
      <c r="A28" s="4"/>
      <c r="B28" s="44" t="s">
        <v>63</v>
      </c>
      <c r="C28" s="46">
        <v>2.1</v>
      </c>
      <c r="D28" s="46">
        <v>2.4</v>
      </c>
      <c r="E28" s="46">
        <v>2.4</v>
      </c>
      <c r="F28" s="46"/>
      <c r="G28" s="47">
        <f t="shared" si="0"/>
        <v>1</v>
      </c>
      <c r="H28" s="448">
        <v>2.2</v>
      </c>
      <c r="I28" s="400">
        <f t="shared" si="1"/>
        <v>0.04761904761904767</v>
      </c>
      <c r="J28" s="50"/>
      <c r="K28" s="461"/>
    </row>
    <row r="29" spans="1:10" s="2" customFormat="1" ht="21.75" customHeight="1">
      <c r="A29" s="4"/>
      <c r="B29" s="38" t="s">
        <v>64</v>
      </c>
      <c r="C29" s="40">
        <v>1</v>
      </c>
      <c r="D29" s="40">
        <v>1</v>
      </c>
      <c r="E29" s="40">
        <v>1</v>
      </c>
      <c r="F29" s="40"/>
      <c r="G29" s="41">
        <f t="shared" si="0"/>
        <v>1</v>
      </c>
      <c r="H29" s="88">
        <v>1</v>
      </c>
      <c r="I29" s="37">
        <f t="shared" si="1"/>
        <v>0</v>
      </c>
      <c r="J29" s="36"/>
    </row>
    <row r="30" spans="1:10" s="2" customFormat="1" ht="31.5" customHeight="1">
      <c r="A30" s="4"/>
      <c r="B30" s="44" t="s">
        <v>65</v>
      </c>
      <c r="C30" s="46">
        <v>12</v>
      </c>
      <c r="D30" s="46">
        <v>12</v>
      </c>
      <c r="E30" s="46">
        <v>10.5</v>
      </c>
      <c r="F30" s="46"/>
      <c r="G30" s="47">
        <f t="shared" si="0"/>
        <v>0.875</v>
      </c>
      <c r="H30" s="46">
        <v>5.5</v>
      </c>
      <c r="I30" s="49">
        <f t="shared" si="1"/>
        <v>-0.5416666666666667</v>
      </c>
      <c r="J30" s="89" t="s">
        <v>411</v>
      </c>
    </row>
    <row r="31" spans="1:10" s="2" customFormat="1" ht="33.75" customHeight="1">
      <c r="A31" s="286"/>
      <c r="B31" s="53" t="s">
        <v>66</v>
      </c>
      <c r="C31" s="55">
        <v>113.5</v>
      </c>
      <c r="D31" s="55">
        <v>117.6</v>
      </c>
      <c r="E31" s="104">
        <v>109.9</v>
      </c>
      <c r="F31" s="104"/>
      <c r="G31" s="80">
        <f t="shared" si="0"/>
        <v>0.9345238095238096</v>
      </c>
      <c r="H31" s="55">
        <v>134.9</v>
      </c>
      <c r="I31" s="148">
        <f t="shared" si="1"/>
        <v>0.18854625550660797</v>
      </c>
      <c r="J31" s="287" t="s">
        <v>437</v>
      </c>
    </row>
    <row r="32" spans="1:10" s="2" customFormat="1" ht="23.25" customHeight="1">
      <c r="A32" s="286"/>
      <c r="B32" s="38" t="s">
        <v>67</v>
      </c>
      <c r="C32" s="102">
        <v>1.5</v>
      </c>
      <c r="D32" s="102">
        <v>2</v>
      </c>
      <c r="E32" s="102">
        <v>2</v>
      </c>
      <c r="F32" s="40"/>
      <c r="G32" s="41">
        <f t="shared" si="0"/>
        <v>1</v>
      </c>
      <c r="H32" s="102">
        <v>1.8</v>
      </c>
      <c r="I32" s="169">
        <f t="shared" si="1"/>
        <v>0.19999999999999996</v>
      </c>
      <c r="J32" s="66"/>
    </row>
    <row r="33" spans="1:11" s="2" customFormat="1" ht="27.75" customHeight="1">
      <c r="A33" s="4"/>
      <c r="B33" s="38" t="s">
        <v>68</v>
      </c>
      <c r="C33" s="42">
        <v>20.2</v>
      </c>
      <c r="D33" s="42">
        <v>22</v>
      </c>
      <c r="E33" s="42">
        <v>21.3</v>
      </c>
      <c r="F33" s="88">
        <v>1</v>
      </c>
      <c r="G33" s="446">
        <f t="shared" si="0"/>
        <v>0.9681818181818183</v>
      </c>
      <c r="H33" s="42">
        <v>24.8</v>
      </c>
      <c r="I33" s="165">
        <f t="shared" si="1"/>
        <v>0.2277227722772277</v>
      </c>
      <c r="J33" s="66"/>
      <c r="K33" s="36"/>
    </row>
    <row r="34" spans="1:11" s="397" customFormat="1" ht="42.75" customHeight="1">
      <c r="A34" s="394"/>
      <c r="B34" s="149" t="s">
        <v>69</v>
      </c>
      <c r="C34" s="42">
        <v>2</v>
      </c>
      <c r="D34" s="42">
        <v>2</v>
      </c>
      <c r="E34" s="42">
        <v>0.4</v>
      </c>
      <c r="F34" s="88"/>
      <c r="G34" s="395">
        <f t="shared" si="0"/>
        <v>0.2</v>
      </c>
      <c r="H34" s="40">
        <v>2.3</v>
      </c>
      <c r="I34" s="408">
        <f t="shared" si="1"/>
        <v>0.1499999999999999</v>
      </c>
      <c r="J34" s="409" t="s">
        <v>412</v>
      </c>
      <c r="K34" s="396"/>
    </row>
    <row r="35" spans="1:11" s="2" customFormat="1" ht="21.75" customHeight="1" thickBot="1">
      <c r="A35" s="4"/>
      <c r="B35" s="38" t="s">
        <v>70</v>
      </c>
      <c r="C35" s="40">
        <v>2</v>
      </c>
      <c r="D35" s="42">
        <v>2.1</v>
      </c>
      <c r="E35" s="42">
        <v>2.1</v>
      </c>
      <c r="F35" s="88"/>
      <c r="G35" s="446">
        <f t="shared" si="0"/>
        <v>1</v>
      </c>
      <c r="H35" s="42">
        <v>2.5</v>
      </c>
      <c r="I35" s="165">
        <f t="shared" si="1"/>
        <v>0.25</v>
      </c>
      <c r="J35" s="66"/>
      <c r="K35" s="291"/>
    </row>
    <row r="36" spans="1:11" s="2" customFormat="1" ht="21.75" customHeight="1">
      <c r="A36" s="4"/>
      <c r="B36" s="38" t="s">
        <v>71</v>
      </c>
      <c r="C36" s="40">
        <v>5</v>
      </c>
      <c r="D36" s="40">
        <v>5.7</v>
      </c>
      <c r="E36" s="40">
        <v>5.7</v>
      </c>
      <c r="F36" s="40"/>
      <c r="G36" s="41">
        <f t="shared" si="0"/>
        <v>1</v>
      </c>
      <c r="H36" s="40">
        <v>5.9</v>
      </c>
      <c r="I36" s="165">
        <f t="shared" si="1"/>
        <v>0.18000000000000016</v>
      </c>
      <c r="J36" s="66"/>
      <c r="K36" s="36"/>
    </row>
    <row r="37" spans="1:11" s="2" customFormat="1" ht="21.75" customHeight="1">
      <c r="A37" s="4"/>
      <c r="B37" s="38" t="s">
        <v>72</v>
      </c>
      <c r="C37" s="40">
        <v>11.2</v>
      </c>
      <c r="D37" s="40">
        <v>11.4</v>
      </c>
      <c r="E37" s="40">
        <v>11.4</v>
      </c>
      <c r="F37" s="40"/>
      <c r="G37" s="41">
        <f t="shared" si="0"/>
        <v>1</v>
      </c>
      <c r="H37" s="40">
        <v>14.1</v>
      </c>
      <c r="I37" s="165">
        <f t="shared" si="1"/>
        <v>0.2589285714285714</v>
      </c>
      <c r="J37" s="66"/>
      <c r="K37" s="36"/>
    </row>
    <row r="38" spans="1:11" s="2" customFormat="1" ht="27" customHeight="1">
      <c r="A38" s="4"/>
      <c r="B38" s="38" t="s">
        <v>73</v>
      </c>
      <c r="C38" s="40">
        <v>9.3</v>
      </c>
      <c r="D38" s="40">
        <v>10.5</v>
      </c>
      <c r="E38" s="40">
        <v>10.3</v>
      </c>
      <c r="F38" s="40">
        <v>0.2</v>
      </c>
      <c r="G38" s="41">
        <f aca="true" t="shared" si="2" ref="G38:G68">E38/D38</f>
        <v>0.980952380952381</v>
      </c>
      <c r="H38" s="40">
        <v>11.1</v>
      </c>
      <c r="I38" s="169">
        <f aca="true" t="shared" si="3" ref="I38:I68">H38/C38-1</f>
        <v>0.19354838709677402</v>
      </c>
      <c r="J38" s="66"/>
      <c r="K38" s="36"/>
    </row>
    <row r="39" spans="1:11" s="2" customFormat="1" ht="21.75" customHeight="1">
      <c r="A39" s="4"/>
      <c r="B39" s="38" t="s">
        <v>74</v>
      </c>
      <c r="C39" s="40">
        <v>0.8</v>
      </c>
      <c r="D39" s="40">
        <v>0.8</v>
      </c>
      <c r="E39" s="40">
        <v>0.8</v>
      </c>
      <c r="F39" s="40"/>
      <c r="G39" s="41">
        <f t="shared" si="2"/>
        <v>1</v>
      </c>
      <c r="H39" s="40">
        <v>1</v>
      </c>
      <c r="I39" s="37">
        <f t="shared" si="3"/>
        <v>0.25</v>
      </c>
      <c r="K39" s="36"/>
    </row>
    <row r="40" spans="1:11" s="2" customFormat="1" ht="21.75" customHeight="1">
      <c r="A40" s="4"/>
      <c r="B40" s="38" t="s">
        <v>75</v>
      </c>
      <c r="C40" s="40">
        <v>1.6</v>
      </c>
      <c r="D40" s="40">
        <v>2.2</v>
      </c>
      <c r="E40" s="40">
        <v>2.2</v>
      </c>
      <c r="F40" s="40"/>
      <c r="G40" s="41">
        <f t="shared" si="2"/>
        <v>1</v>
      </c>
      <c r="H40" s="40">
        <v>2</v>
      </c>
      <c r="I40" s="37">
        <f t="shared" si="3"/>
        <v>0.25</v>
      </c>
      <c r="K40" s="36"/>
    </row>
    <row r="41" spans="1:11" s="2" customFormat="1" ht="21.75" customHeight="1">
      <c r="A41" s="4"/>
      <c r="B41" s="38" t="s">
        <v>76</v>
      </c>
      <c r="C41" s="40">
        <v>1</v>
      </c>
      <c r="D41" s="40">
        <v>1.3</v>
      </c>
      <c r="E41" s="40">
        <v>1.3</v>
      </c>
      <c r="F41" s="40"/>
      <c r="G41" s="41">
        <f t="shared" si="2"/>
        <v>1</v>
      </c>
      <c r="H41" s="40">
        <v>1.2</v>
      </c>
      <c r="I41" s="281">
        <f t="shared" si="3"/>
        <v>0.19999999999999996</v>
      </c>
      <c r="K41" s="36"/>
    </row>
    <row r="42" spans="1:11" s="2" customFormat="1" ht="21.75" customHeight="1">
      <c r="A42" s="4"/>
      <c r="B42" s="38" t="s">
        <v>77</v>
      </c>
      <c r="C42" s="40">
        <v>5.9</v>
      </c>
      <c r="D42" s="40">
        <v>6</v>
      </c>
      <c r="E42" s="40">
        <v>5.9</v>
      </c>
      <c r="F42" s="40"/>
      <c r="G42" s="41">
        <f t="shared" si="2"/>
        <v>0.9833333333333334</v>
      </c>
      <c r="H42" s="40">
        <v>6.9</v>
      </c>
      <c r="I42" s="37">
        <f t="shared" si="3"/>
        <v>0.1694915254237288</v>
      </c>
      <c r="K42" s="36"/>
    </row>
    <row r="43" spans="1:10" s="2" customFormat="1" ht="21.75" customHeight="1">
      <c r="A43" s="4"/>
      <c r="B43" s="38" t="s">
        <v>78</v>
      </c>
      <c r="C43" s="40">
        <v>0.9</v>
      </c>
      <c r="D43" s="40">
        <v>1</v>
      </c>
      <c r="E43" s="40">
        <v>1</v>
      </c>
      <c r="F43" s="40"/>
      <c r="G43" s="41">
        <f t="shared" si="2"/>
        <v>1</v>
      </c>
      <c r="H43" s="40">
        <v>1</v>
      </c>
      <c r="I43" s="169">
        <f t="shared" si="3"/>
        <v>0.11111111111111116</v>
      </c>
      <c r="J43" s="66"/>
    </row>
    <row r="44" spans="1:10" s="2" customFormat="1" ht="21.75" customHeight="1">
      <c r="A44" s="4"/>
      <c r="B44" s="38" t="s">
        <v>79</v>
      </c>
      <c r="C44" s="40">
        <v>0.6</v>
      </c>
      <c r="D44" s="40">
        <v>0.6</v>
      </c>
      <c r="E44" s="40">
        <v>0.6</v>
      </c>
      <c r="F44" s="40"/>
      <c r="G44" s="41">
        <f t="shared" si="2"/>
        <v>1</v>
      </c>
      <c r="H44" s="40">
        <v>0.6</v>
      </c>
      <c r="I44" s="165">
        <f t="shared" si="3"/>
        <v>0</v>
      </c>
      <c r="J44" s="172"/>
    </row>
    <row r="45" spans="1:10" s="2" customFormat="1" ht="24" customHeight="1">
      <c r="A45" s="4"/>
      <c r="B45" s="38" t="s">
        <v>80</v>
      </c>
      <c r="C45" s="40">
        <v>14.4</v>
      </c>
      <c r="D45" s="40">
        <v>14.8</v>
      </c>
      <c r="E45" s="40">
        <v>14.8</v>
      </c>
      <c r="F45" s="40"/>
      <c r="G45" s="41">
        <f t="shared" si="2"/>
        <v>1</v>
      </c>
      <c r="H45" s="40">
        <v>15.4</v>
      </c>
      <c r="I45" s="165">
        <f t="shared" si="3"/>
        <v>0.06944444444444442</v>
      </c>
      <c r="J45" s="66"/>
    </row>
    <row r="46" spans="1:10" s="2" customFormat="1" ht="36.75" customHeight="1">
      <c r="A46" s="4"/>
      <c r="B46" s="44" t="s">
        <v>81</v>
      </c>
      <c r="C46" s="46">
        <v>66.5</v>
      </c>
      <c r="D46" s="46">
        <v>66.5</v>
      </c>
      <c r="E46" s="46">
        <v>59.5</v>
      </c>
      <c r="F46" s="46"/>
      <c r="G46" s="47">
        <f t="shared" si="2"/>
        <v>0.8947368421052632</v>
      </c>
      <c r="H46" s="46">
        <v>80.1</v>
      </c>
      <c r="I46" s="282">
        <f t="shared" si="3"/>
        <v>0.20451127819548853</v>
      </c>
      <c r="J46" s="50" t="s">
        <v>346</v>
      </c>
    </row>
    <row r="47" spans="1:11" s="2" customFormat="1" ht="39" customHeight="1">
      <c r="A47" s="4"/>
      <c r="B47" s="53" t="s">
        <v>82</v>
      </c>
      <c r="C47" s="55">
        <v>67.7</v>
      </c>
      <c r="D47" s="55">
        <v>72.7</v>
      </c>
      <c r="E47" s="55">
        <v>69.6</v>
      </c>
      <c r="F47" s="55">
        <v>1.5</v>
      </c>
      <c r="G47" s="80">
        <f t="shared" si="2"/>
        <v>0.9573590096286106</v>
      </c>
      <c r="H47" s="55">
        <v>58.5</v>
      </c>
      <c r="I47" s="148">
        <f t="shared" si="3"/>
        <v>-0.13589364844903995</v>
      </c>
      <c r="J47" s="50" t="s">
        <v>416</v>
      </c>
      <c r="K47" s="36"/>
    </row>
    <row r="48" spans="1:10" s="2" customFormat="1" ht="29.25" customHeight="1">
      <c r="A48" s="4"/>
      <c r="B48" s="38" t="s">
        <v>415</v>
      </c>
      <c r="C48" s="42">
        <v>23.9</v>
      </c>
      <c r="D48" s="42">
        <v>19.3</v>
      </c>
      <c r="E48" s="42">
        <v>18</v>
      </c>
      <c r="F48" s="42"/>
      <c r="G48" s="41">
        <f>E48/D48</f>
        <v>0.9326424870466321</v>
      </c>
      <c r="H48" s="42">
        <v>11.1</v>
      </c>
      <c r="I48" s="37">
        <f t="shared" si="3"/>
        <v>-0.5355648535564854</v>
      </c>
      <c r="J48" s="35" t="s">
        <v>417</v>
      </c>
    </row>
    <row r="49" spans="1:10" s="2" customFormat="1" ht="30" customHeight="1">
      <c r="A49" s="4"/>
      <c r="B49" s="38" t="s">
        <v>413</v>
      </c>
      <c r="C49" s="42">
        <v>19</v>
      </c>
      <c r="D49" s="42">
        <v>25.1</v>
      </c>
      <c r="E49" s="42">
        <v>24.1</v>
      </c>
      <c r="F49" s="42"/>
      <c r="G49" s="41">
        <f t="shared" si="2"/>
        <v>0.9601593625498008</v>
      </c>
      <c r="H49" s="42">
        <v>22.2</v>
      </c>
      <c r="I49" s="37">
        <f t="shared" si="3"/>
        <v>0.1684210526315788</v>
      </c>
      <c r="J49" s="35" t="s">
        <v>414</v>
      </c>
    </row>
    <row r="50" spans="1:10" s="2" customFormat="1" ht="19.5" customHeight="1">
      <c r="A50" s="4"/>
      <c r="B50" s="38" t="s">
        <v>83</v>
      </c>
      <c r="C50" s="42">
        <v>0.2</v>
      </c>
      <c r="D50" s="42">
        <v>0.2</v>
      </c>
      <c r="E50" s="42">
        <v>0.2</v>
      </c>
      <c r="F50" s="42"/>
      <c r="G50" s="41">
        <f t="shared" si="2"/>
        <v>1</v>
      </c>
      <c r="H50" s="42">
        <v>0.2</v>
      </c>
      <c r="I50" s="37">
        <f t="shared" si="3"/>
        <v>0</v>
      </c>
      <c r="J50" s="35"/>
    </row>
    <row r="51" spans="1:11" s="397" customFormat="1" ht="21.75" customHeight="1">
      <c r="A51" s="394"/>
      <c r="B51" s="149" t="s">
        <v>84</v>
      </c>
      <c r="C51" s="42">
        <v>0.5</v>
      </c>
      <c r="D51" s="42">
        <v>0.5</v>
      </c>
      <c r="E51" s="42">
        <v>0.4</v>
      </c>
      <c r="F51" s="42"/>
      <c r="G51" s="395">
        <f t="shared" si="2"/>
        <v>0.8</v>
      </c>
      <c r="H51" s="42">
        <v>0.5</v>
      </c>
      <c r="I51" s="410">
        <f t="shared" si="3"/>
        <v>0</v>
      </c>
      <c r="K51" s="411"/>
    </row>
    <row r="52" spans="1:11" s="2" customFormat="1" ht="24.75" customHeight="1">
      <c r="A52" s="4"/>
      <c r="B52" s="44" t="s">
        <v>85</v>
      </c>
      <c r="C52" s="48">
        <v>22.6</v>
      </c>
      <c r="D52" s="48">
        <v>26.2</v>
      </c>
      <c r="E52" s="42">
        <v>25.6</v>
      </c>
      <c r="F52" s="42">
        <v>0.9</v>
      </c>
      <c r="G52" s="47">
        <f t="shared" si="2"/>
        <v>0.9770992366412214</v>
      </c>
      <c r="H52" s="48">
        <v>22</v>
      </c>
      <c r="I52" s="49">
        <f t="shared" si="3"/>
        <v>-0.026548672566371723</v>
      </c>
      <c r="J52" s="50"/>
      <c r="K52" s="63"/>
    </row>
    <row r="53" spans="1:11" s="2" customFormat="1" ht="30.75" customHeight="1">
      <c r="A53" s="4"/>
      <c r="B53" s="53" t="s">
        <v>86</v>
      </c>
      <c r="C53" s="55">
        <v>13.7</v>
      </c>
      <c r="D53" s="55">
        <v>15.5</v>
      </c>
      <c r="E53" s="55">
        <v>15.3</v>
      </c>
      <c r="F53" s="55"/>
      <c r="G53" s="80">
        <f t="shared" si="2"/>
        <v>0.9870967741935485</v>
      </c>
      <c r="H53" s="55">
        <v>14.4</v>
      </c>
      <c r="I53" s="155">
        <f t="shared" si="3"/>
        <v>0.051094890510948954</v>
      </c>
      <c r="J53" s="64" t="s">
        <v>419</v>
      </c>
      <c r="K53" s="4"/>
    </row>
    <row r="54" spans="1:10" s="2" customFormat="1" ht="28.5" customHeight="1">
      <c r="A54" s="4"/>
      <c r="B54" s="38" t="s">
        <v>87</v>
      </c>
      <c r="C54" s="42">
        <v>6.8</v>
      </c>
      <c r="D54" s="42">
        <v>7.5</v>
      </c>
      <c r="E54" s="42">
        <v>7.5</v>
      </c>
      <c r="F54" s="42"/>
      <c r="G54" s="41">
        <f t="shared" si="2"/>
        <v>1</v>
      </c>
      <c r="H54" s="42">
        <v>7.7</v>
      </c>
      <c r="I54" s="37">
        <f t="shared" si="3"/>
        <v>0.13235294117647056</v>
      </c>
      <c r="J54" s="63"/>
    </row>
    <row r="55" spans="1:10" s="2" customFormat="1" ht="23.25" customHeight="1">
      <c r="A55" s="4"/>
      <c r="B55" s="38" t="s">
        <v>88</v>
      </c>
      <c r="C55" s="42">
        <v>0.6</v>
      </c>
      <c r="D55" s="42">
        <v>0.7</v>
      </c>
      <c r="E55" s="42">
        <v>0.7</v>
      </c>
      <c r="F55" s="88"/>
      <c r="G55" s="446">
        <f t="shared" si="2"/>
        <v>1</v>
      </c>
      <c r="H55" s="42">
        <v>0.6</v>
      </c>
      <c r="I55" s="462">
        <f t="shared" si="3"/>
        <v>0</v>
      </c>
      <c r="J55" s="66"/>
    </row>
    <row r="56" spans="1:10" s="2" customFormat="1" ht="24.75" customHeight="1">
      <c r="A56" s="4"/>
      <c r="B56" s="38" t="s">
        <v>89</v>
      </c>
      <c r="C56" s="42">
        <v>1</v>
      </c>
      <c r="D56" s="42">
        <v>2</v>
      </c>
      <c r="E56" s="42">
        <v>1.8</v>
      </c>
      <c r="F56" s="42"/>
      <c r="G56" s="41">
        <f t="shared" si="2"/>
        <v>0.9</v>
      </c>
      <c r="H56" s="42">
        <v>1</v>
      </c>
      <c r="I56" s="37">
        <f t="shared" si="3"/>
        <v>0</v>
      </c>
      <c r="J56" s="36"/>
    </row>
    <row r="57" spans="1:10" s="2" customFormat="1" ht="25.5" customHeight="1">
      <c r="A57" s="4"/>
      <c r="B57" s="38" t="s">
        <v>90</v>
      </c>
      <c r="C57" s="42">
        <v>0.3</v>
      </c>
      <c r="D57" s="42">
        <v>0.3</v>
      </c>
      <c r="E57" s="42">
        <v>0.3</v>
      </c>
      <c r="F57" s="42"/>
      <c r="G57" s="41">
        <f t="shared" si="2"/>
        <v>1</v>
      </c>
      <c r="H57" s="42">
        <v>0.3</v>
      </c>
      <c r="I57" s="37">
        <f t="shared" si="3"/>
        <v>0</v>
      </c>
      <c r="J57" s="35"/>
    </row>
    <row r="58" spans="1:10" s="2" customFormat="1" ht="27.75" customHeight="1">
      <c r="A58" s="4"/>
      <c r="B58" s="44" t="s">
        <v>91</v>
      </c>
      <c r="C58" s="48">
        <v>5</v>
      </c>
      <c r="D58" s="48">
        <v>5</v>
      </c>
      <c r="E58" s="42">
        <v>5</v>
      </c>
      <c r="F58" s="42">
        <v>0.2</v>
      </c>
      <c r="G58" s="47">
        <f t="shared" si="2"/>
        <v>1</v>
      </c>
      <c r="H58" s="48">
        <v>4.8</v>
      </c>
      <c r="I58" s="49">
        <f t="shared" si="3"/>
        <v>-0.040000000000000036</v>
      </c>
      <c r="J58" s="50"/>
    </row>
    <row r="59" spans="1:10" s="2" customFormat="1" ht="36.75" customHeight="1">
      <c r="A59" s="4"/>
      <c r="B59" s="53" t="s">
        <v>92</v>
      </c>
      <c r="C59" s="56">
        <v>30.2</v>
      </c>
      <c r="D59" s="56">
        <v>31.3</v>
      </c>
      <c r="E59" s="55">
        <v>24.2</v>
      </c>
      <c r="F59" s="55"/>
      <c r="G59" s="80">
        <f t="shared" si="2"/>
        <v>0.7731629392971245</v>
      </c>
      <c r="H59" s="56">
        <v>34.8</v>
      </c>
      <c r="I59" s="148">
        <f t="shared" si="3"/>
        <v>0.15231788079470188</v>
      </c>
      <c r="J59" s="52"/>
    </row>
    <row r="60" spans="1:12" s="2" customFormat="1" ht="32.25" customHeight="1">
      <c r="A60" s="4"/>
      <c r="B60" s="38" t="s">
        <v>93</v>
      </c>
      <c r="C60" s="42">
        <v>5</v>
      </c>
      <c r="D60" s="42">
        <v>5.3</v>
      </c>
      <c r="E60" s="42">
        <v>5.3</v>
      </c>
      <c r="F60" s="42"/>
      <c r="G60" s="41">
        <f t="shared" si="2"/>
        <v>1</v>
      </c>
      <c r="H60" s="42">
        <v>5.9</v>
      </c>
      <c r="I60" s="37">
        <f t="shared" si="3"/>
        <v>0.18000000000000016</v>
      </c>
      <c r="J60" s="35"/>
      <c r="K60" s="4"/>
      <c r="L60" s="4"/>
    </row>
    <row r="61" spans="1:12" s="2" customFormat="1" ht="30" customHeight="1">
      <c r="A61" s="4"/>
      <c r="B61" s="38" t="s">
        <v>94</v>
      </c>
      <c r="C61" s="42">
        <v>0.7</v>
      </c>
      <c r="D61" s="42">
        <v>0.7</v>
      </c>
      <c r="E61" s="42">
        <v>0.7</v>
      </c>
      <c r="F61" s="42"/>
      <c r="G61" s="41">
        <f t="shared" si="2"/>
        <v>1</v>
      </c>
      <c r="H61" s="42">
        <v>0.7</v>
      </c>
      <c r="I61" s="169">
        <f t="shared" si="3"/>
        <v>0</v>
      </c>
      <c r="J61" s="36"/>
      <c r="K61" s="4"/>
      <c r="L61" s="4"/>
    </row>
    <row r="62" spans="1:12" s="2" customFormat="1" ht="26.25" customHeight="1">
      <c r="A62" s="4"/>
      <c r="B62" s="38" t="s">
        <v>95</v>
      </c>
      <c r="C62" s="42">
        <v>10.2</v>
      </c>
      <c r="D62" s="42">
        <v>10.2</v>
      </c>
      <c r="E62" s="42">
        <v>9.1</v>
      </c>
      <c r="F62" s="88">
        <v>0.1</v>
      </c>
      <c r="G62" s="446">
        <f t="shared" si="2"/>
        <v>0.8921568627450981</v>
      </c>
      <c r="H62" s="42">
        <v>11.6</v>
      </c>
      <c r="I62" s="171">
        <f t="shared" si="3"/>
        <v>0.13725490196078427</v>
      </c>
      <c r="J62" s="66"/>
      <c r="K62" s="4"/>
      <c r="L62" s="4"/>
    </row>
    <row r="63" spans="1:12" s="397" customFormat="1" ht="49.5" customHeight="1" thickBot="1">
      <c r="A63" s="394"/>
      <c r="B63" s="149" t="s">
        <v>96</v>
      </c>
      <c r="C63" s="40">
        <v>5.5</v>
      </c>
      <c r="D63" s="42">
        <v>5.5</v>
      </c>
      <c r="E63" s="42">
        <v>0.1</v>
      </c>
      <c r="F63" s="88"/>
      <c r="G63" s="395">
        <f t="shared" si="2"/>
        <v>0.018181818181818184</v>
      </c>
      <c r="H63" s="40">
        <v>5.7</v>
      </c>
      <c r="I63" s="171">
        <f t="shared" si="3"/>
        <v>0.036363636363636376</v>
      </c>
      <c r="J63" s="409" t="s">
        <v>352</v>
      </c>
      <c r="K63" s="412"/>
      <c r="L63" s="412"/>
    </row>
    <row r="64" spans="1:10" s="2" customFormat="1" ht="21.75" customHeight="1">
      <c r="A64" s="4"/>
      <c r="B64" s="38" t="s">
        <v>97</v>
      </c>
      <c r="C64" s="42">
        <v>0.3</v>
      </c>
      <c r="D64" s="42">
        <v>0.3</v>
      </c>
      <c r="E64" s="42">
        <v>0.2</v>
      </c>
      <c r="F64" s="42"/>
      <c r="G64" s="41">
        <f t="shared" si="2"/>
        <v>0.6666666666666667</v>
      </c>
      <c r="H64" s="42">
        <v>0.3</v>
      </c>
      <c r="I64" s="37">
        <f t="shared" si="3"/>
        <v>0</v>
      </c>
      <c r="J64" s="35"/>
    </row>
    <row r="65" spans="1:10" s="2" customFormat="1" ht="21.75" customHeight="1">
      <c r="A65" s="4"/>
      <c r="B65" s="38" t="s">
        <v>98</v>
      </c>
      <c r="C65" s="42">
        <v>1.2</v>
      </c>
      <c r="D65" s="42">
        <v>1.2</v>
      </c>
      <c r="E65" s="42">
        <v>0.9</v>
      </c>
      <c r="F65" s="42"/>
      <c r="G65" s="41">
        <f t="shared" si="2"/>
        <v>0.75</v>
      </c>
      <c r="H65" s="42">
        <v>1.2</v>
      </c>
      <c r="I65" s="37">
        <f t="shared" si="3"/>
        <v>0</v>
      </c>
      <c r="J65" s="36"/>
    </row>
    <row r="66" spans="1:10" s="2" customFormat="1" ht="21.75" customHeight="1">
      <c r="A66" s="4"/>
      <c r="B66" s="38" t="s">
        <v>99</v>
      </c>
      <c r="C66" s="42">
        <v>0.5</v>
      </c>
      <c r="D66" s="42">
        <v>0.7</v>
      </c>
      <c r="E66" s="42">
        <v>0.7</v>
      </c>
      <c r="F66" s="42"/>
      <c r="G66" s="41">
        <f t="shared" si="2"/>
        <v>1</v>
      </c>
      <c r="H66" s="42">
        <v>0.7</v>
      </c>
      <c r="I66" s="37">
        <f t="shared" si="3"/>
        <v>0.3999999999999999</v>
      </c>
      <c r="J66" s="35"/>
    </row>
    <row r="67" spans="1:10" s="2" customFormat="1" ht="19.5" customHeight="1">
      <c r="A67" s="4"/>
      <c r="B67" s="38" t="s">
        <v>100</v>
      </c>
      <c r="C67" s="42">
        <v>0.3</v>
      </c>
      <c r="D67" s="42">
        <v>0.3</v>
      </c>
      <c r="E67" s="42">
        <v>0.3</v>
      </c>
      <c r="F67" s="42"/>
      <c r="G67" s="41">
        <f t="shared" si="2"/>
        <v>1</v>
      </c>
      <c r="H67" s="42">
        <v>0.3</v>
      </c>
      <c r="I67" s="37">
        <f t="shared" si="3"/>
        <v>0</v>
      </c>
      <c r="J67" s="35"/>
    </row>
    <row r="68" spans="1:10" s="2" customFormat="1" ht="23.25" customHeight="1">
      <c r="A68" s="4"/>
      <c r="B68" s="44" t="s">
        <v>101</v>
      </c>
      <c r="C68" s="48">
        <v>6.1</v>
      </c>
      <c r="D68" s="48">
        <v>6.5</v>
      </c>
      <c r="E68" s="42">
        <v>6.3</v>
      </c>
      <c r="F68" s="42"/>
      <c r="G68" s="47">
        <f t="shared" si="2"/>
        <v>0.9692307692307692</v>
      </c>
      <c r="H68" s="48">
        <v>6.6</v>
      </c>
      <c r="I68" s="49">
        <f t="shared" si="3"/>
        <v>0.08196721311475419</v>
      </c>
      <c r="J68" s="50"/>
    </row>
    <row r="69" spans="1:10" s="2" customFormat="1" ht="35.25" customHeight="1">
      <c r="A69" s="4"/>
      <c r="B69" s="53" t="s">
        <v>102</v>
      </c>
      <c r="C69" s="56">
        <v>50.6</v>
      </c>
      <c r="D69" s="56">
        <v>63.5</v>
      </c>
      <c r="E69" s="55">
        <v>61.7</v>
      </c>
      <c r="F69" s="55"/>
      <c r="G69" s="80">
        <f aca="true" t="shared" si="4" ref="G69:G99">E69/D69</f>
        <v>0.9716535433070866</v>
      </c>
      <c r="H69" s="56">
        <v>54.4</v>
      </c>
      <c r="I69" s="148">
        <f aca="true" t="shared" si="5" ref="I69:I99">H69/C69-1</f>
        <v>0.07509881422924902</v>
      </c>
      <c r="J69" s="65" t="s">
        <v>430</v>
      </c>
    </row>
    <row r="70" spans="1:10" s="2" customFormat="1" ht="24.75" customHeight="1">
      <c r="A70" s="4"/>
      <c r="B70" s="38" t="s">
        <v>103</v>
      </c>
      <c r="C70" s="42">
        <v>0.6</v>
      </c>
      <c r="D70" s="42">
        <v>0.6</v>
      </c>
      <c r="E70" s="42">
        <v>0.5</v>
      </c>
      <c r="F70" s="42"/>
      <c r="G70" s="41">
        <f t="shared" si="4"/>
        <v>0.8333333333333334</v>
      </c>
      <c r="H70" s="42">
        <v>0.6</v>
      </c>
      <c r="I70" s="37">
        <f t="shared" si="5"/>
        <v>0</v>
      </c>
      <c r="J70" s="36"/>
    </row>
    <row r="71" spans="1:10" s="2" customFormat="1" ht="24.75" customHeight="1">
      <c r="A71" s="4"/>
      <c r="B71" s="38" t="s">
        <v>104</v>
      </c>
      <c r="C71" s="42">
        <v>8.2</v>
      </c>
      <c r="D71" s="42">
        <v>9.2</v>
      </c>
      <c r="E71" s="42">
        <v>9.2</v>
      </c>
      <c r="F71" s="42"/>
      <c r="G71" s="41">
        <f t="shared" si="4"/>
        <v>1</v>
      </c>
      <c r="H71" s="42">
        <v>15.9</v>
      </c>
      <c r="I71" s="37">
        <f t="shared" si="5"/>
        <v>0.9390243902439026</v>
      </c>
      <c r="J71" s="36" t="s">
        <v>335</v>
      </c>
    </row>
    <row r="72" spans="1:10" s="397" customFormat="1" ht="24.75" customHeight="1">
      <c r="A72" s="394"/>
      <c r="B72" s="149" t="s">
        <v>105</v>
      </c>
      <c r="C72" s="42">
        <v>0.3</v>
      </c>
      <c r="D72" s="42">
        <v>0.3</v>
      </c>
      <c r="E72" s="42">
        <v>0.3</v>
      </c>
      <c r="F72" s="42"/>
      <c r="G72" s="395">
        <f t="shared" si="4"/>
        <v>1</v>
      </c>
      <c r="H72" s="42">
        <v>0.5</v>
      </c>
      <c r="I72" s="169">
        <f t="shared" si="5"/>
        <v>0.6666666666666667</v>
      </c>
      <c r="J72" s="396" t="s">
        <v>336</v>
      </c>
    </row>
    <row r="73" spans="1:10" s="2" customFormat="1" ht="32.25" customHeight="1">
      <c r="A73" s="4"/>
      <c r="B73" s="38" t="s">
        <v>106</v>
      </c>
      <c r="C73" s="42">
        <v>4.1</v>
      </c>
      <c r="D73" s="42">
        <v>4.1</v>
      </c>
      <c r="E73" s="42">
        <v>3.7</v>
      </c>
      <c r="F73" s="42">
        <v>0.1</v>
      </c>
      <c r="G73" s="41">
        <f t="shared" si="4"/>
        <v>0.902439024390244</v>
      </c>
      <c r="H73" s="42">
        <v>4.4</v>
      </c>
      <c r="I73" s="169">
        <f t="shared" si="5"/>
        <v>0.07317073170731736</v>
      </c>
      <c r="J73" s="36" t="s">
        <v>410</v>
      </c>
    </row>
    <row r="74" spans="1:10" s="2" customFormat="1" ht="35.25" customHeight="1">
      <c r="A74" s="4"/>
      <c r="B74" s="38" t="s">
        <v>107</v>
      </c>
      <c r="C74" s="42">
        <v>3</v>
      </c>
      <c r="D74" s="42">
        <v>3.2</v>
      </c>
      <c r="E74" s="42">
        <v>3.2</v>
      </c>
      <c r="F74" s="42"/>
      <c r="G74" s="41">
        <f t="shared" si="4"/>
        <v>1</v>
      </c>
      <c r="H74" s="42">
        <v>6.7</v>
      </c>
      <c r="I74" s="37">
        <f t="shared" si="5"/>
        <v>1.2333333333333334</v>
      </c>
      <c r="J74" s="36" t="s">
        <v>341</v>
      </c>
    </row>
    <row r="75" spans="1:10" s="2" customFormat="1" ht="24.75" customHeight="1">
      <c r="A75" s="4"/>
      <c r="B75" s="38" t="s">
        <v>108</v>
      </c>
      <c r="C75" s="42">
        <v>1.6</v>
      </c>
      <c r="D75" s="42">
        <v>1.4</v>
      </c>
      <c r="E75" s="42">
        <v>1.1</v>
      </c>
      <c r="F75" s="42"/>
      <c r="G75" s="41">
        <f t="shared" si="4"/>
        <v>0.7857142857142858</v>
      </c>
      <c r="H75" s="42">
        <v>1.6</v>
      </c>
      <c r="I75" s="37">
        <f t="shared" si="5"/>
        <v>0</v>
      </c>
      <c r="J75" s="36"/>
    </row>
    <row r="76" spans="1:10" s="2" customFormat="1" ht="28.5" customHeight="1">
      <c r="A76" s="4"/>
      <c r="B76" s="44" t="s">
        <v>109</v>
      </c>
      <c r="C76" s="48">
        <v>32.8</v>
      </c>
      <c r="D76" s="48">
        <v>44.7</v>
      </c>
      <c r="E76" s="48">
        <v>43.7</v>
      </c>
      <c r="F76" s="48"/>
      <c r="G76" s="47">
        <f t="shared" si="4"/>
        <v>0.9776286353467561</v>
      </c>
      <c r="H76" s="48">
        <v>24.7</v>
      </c>
      <c r="I76" s="49">
        <f t="shared" si="5"/>
        <v>-0.24695121951219512</v>
      </c>
      <c r="J76" s="89" t="s">
        <v>411</v>
      </c>
    </row>
    <row r="77" spans="1:10" s="2" customFormat="1" ht="33.75" customHeight="1">
      <c r="A77" s="4"/>
      <c r="B77" s="53" t="s">
        <v>110</v>
      </c>
      <c r="C77" s="56">
        <v>81.6</v>
      </c>
      <c r="D77" s="56">
        <v>101</v>
      </c>
      <c r="E77" s="55">
        <v>98.9</v>
      </c>
      <c r="F77" s="55">
        <v>2.1</v>
      </c>
      <c r="G77" s="80">
        <f t="shared" si="4"/>
        <v>0.9792079207920793</v>
      </c>
      <c r="H77" s="56">
        <v>95.1</v>
      </c>
      <c r="I77" s="148">
        <f t="shared" si="5"/>
        <v>0.1654411764705883</v>
      </c>
      <c r="J77" s="65"/>
    </row>
    <row r="78" spans="1:10" s="397" customFormat="1" ht="25.5" customHeight="1">
      <c r="A78" s="394"/>
      <c r="B78" s="149" t="s">
        <v>111</v>
      </c>
      <c r="C78" s="42">
        <v>0.3</v>
      </c>
      <c r="D78" s="42">
        <v>2.5</v>
      </c>
      <c r="E78" s="42">
        <v>2.5</v>
      </c>
      <c r="F78" s="88"/>
      <c r="G78" s="463">
        <f t="shared" si="4"/>
        <v>1</v>
      </c>
      <c r="H78" s="42">
        <v>0.4</v>
      </c>
      <c r="I78" s="171">
        <f t="shared" si="5"/>
        <v>0.3333333333333335</v>
      </c>
      <c r="J78" s="464"/>
    </row>
    <row r="79" spans="1:10" s="2" customFormat="1" ht="25.5" customHeight="1">
      <c r="A79" s="4"/>
      <c r="B79" s="38" t="s">
        <v>112</v>
      </c>
      <c r="C79" s="42">
        <v>0.1</v>
      </c>
      <c r="D79" s="42">
        <v>0.1</v>
      </c>
      <c r="E79" s="42">
        <v>0.1</v>
      </c>
      <c r="F79" s="42"/>
      <c r="G79" s="41">
        <f t="shared" si="4"/>
        <v>1</v>
      </c>
      <c r="H79" s="42">
        <v>0.1</v>
      </c>
      <c r="I79" s="37">
        <f t="shared" si="5"/>
        <v>0</v>
      </c>
      <c r="J79" s="35"/>
    </row>
    <row r="80" spans="1:10" s="2" customFormat="1" ht="25.5" customHeight="1">
      <c r="A80" s="4"/>
      <c r="B80" s="38" t="s">
        <v>113</v>
      </c>
      <c r="C80" s="42">
        <v>15.6</v>
      </c>
      <c r="D80" s="42">
        <v>22.5</v>
      </c>
      <c r="E80" s="42">
        <v>22.2</v>
      </c>
      <c r="F80" s="42"/>
      <c r="G80" s="41">
        <f t="shared" si="4"/>
        <v>0.9866666666666666</v>
      </c>
      <c r="H80" s="42">
        <v>19.7</v>
      </c>
      <c r="I80" s="37">
        <f t="shared" si="5"/>
        <v>0.2628205128205128</v>
      </c>
      <c r="J80" s="36" t="s">
        <v>342</v>
      </c>
    </row>
    <row r="81" spans="1:10" s="2" customFormat="1" ht="25.5" customHeight="1">
      <c r="A81" s="4"/>
      <c r="B81" s="38" t="s">
        <v>114</v>
      </c>
      <c r="C81" s="42">
        <v>19.6</v>
      </c>
      <c r="D81" s="42">
        <v>24.5</v>
      </c>
      <c r="E81" s="42">
        <v>24.2</v>
      </c>
      <c r="F81" s="42">
        <v>1.7</v>
      </c>
      <c r="G81" s="41">
        <f t="shared" si="4"/>
        <v>0.9877551020408163</v>
      </c>
      <c r="H81" s="42">
        <v>24.4</v>
      </c>
      <c r="I81" s="37">
        <f t="shared" si="5"/>
        <v>0.2448979591836733</v>
      </c>
      <c r="J81" s="36"/>
    </row>
    <row r="82" spans="1:10" s="2" customFormat="1" ht="25.5" customHeight="1">
      <c r="A82" s="4"/>
      <c r="B82" s="38" t="s">
        <v>115</v>
      </c>
      <c r="C82" s="42">
        <v>1</v>
      </c>
      <c r="D82" s="42">
        <v>1</v>
      </c>
      <c r="E82" s="42">
        <v>1</v>
      </c>
      <c r="F82" s="42">
        <v>0.2</v>
      </c>
      <c r="G82" s="41">
        <f t="shared" si="4"/>
        <v>1</v>
      </c>
      <c r="H82" s="42">
        <v>1.1</v>
      </c>
      <c r="I82" s="37">
        <f t="shared" si="5"/>
        <v>0.10000000000000009</v>
      </c>
      <c r="J82" s="36"/>
    </row>
    <row r="83" spans="1:10" s="2" customFormat="1" ht="25.5" customHeight="1">
      <c r="A83" s="4"/>
      <c r="B83" s="44" t="s">
        <v>116</v>
      </c>
      <c r="C83" s="48">
        <v>34.6</v>
      </c>
      <c r="D83" s="48">
        <v>40</v>
      </c>
      <c r="E83" s="42">
        <v>38.5</v>
      </c>
      <c r="F83" s="42"/>
      <c r="G83" s="47">
        <f t="shared" si="4"/>
        <v>0.9625</v>
      </c>
      <c r="H83" s="48">
        <v>45.4</v>
      </c>
      <c r="I83" s="49">
        <f t="shared" si="5"/>
        <v>0.3121387283236994</v>
      </c>
      <c r="J83" s="50"/>
    </row>
    <row r="84" spans="1:11" s="2" customFormat="1" ht="33.75" customHeight="1">
      <c r="A84" s="4"/>
      <c r="B84" s="53" t="s">
        <v>117</v>
      </c>
      <c r="C84" s="56">
        <v>79.4</v>
      </c>
      <c r="D84" s="56">
        <v>79.4</v>
      </c>
      <c r="E84" s="55">
        <v>78.3</v>
      </c>
      <c r="F84" s="55"/>
      <c r="G84" s="80">
        <f t="shared" si="4"/>
        <v>0.986146095717884</v>
      </c>
      <c r="H84" s="56">
        <v>84.1</v>
      </c>
      <c r="I84" s="148">
        <f t="shared" si="5"/>
        <v>0.059193954659949366</v>
      </c>
      <c r="J84" s="64" t="s">
        <v>420</v>
      </c>
      <c r="K84" s="36"/>
    </row>
    <row r="85" spans="1:10" s="2" customFormat="1" ht="21.75" customHeight="1">
      <c r="A85" s="4"/>
      <c r="B85" s="38" t="s">
        <v>118</v>
      </c>
      <c r="C85" s="42">
        <v>2.3</v>
      </c>
      <c r="D85" s="42">
        <v>2.3</v>
      </c>
      <c r="E85" s="42">
        <v>2.3</v>
      </c>
      <c r="F85" s="42"/>
      <c r="G85" s="41">
        <f t="shared" si="4"/>
        <v>1</v>
      </c>
      <c r="H85" s="42">
        <v>2.5</v>
      </c>
      <c r="I85" s="37">
        <f t="shared" si="5"/>
        <v>0.0869565217391306</v>
      </c>
      <c r="J85" s="35"/>
    </row>
    <row r="86" spans="1:10" s="2" customFormat="1" ht="21.75" customHeight="1">
      <c r="A86" s="4"/>
      <c r="B86" s="38" t="s">
        <v>119</v>
      </c>
      <c r="C86" s="42">
        <v>0.8</v>
      </c>
      <c r="D86" s="42">
        <v>0.8</v>
      </c>
      <c r="E86" s="42">
        <v>0.6</v>
      </c>
      <c r="F86" s="42"/>
      <c r="G86" s="41">
        <f t="shared" si="4"/>
        <v>0.7499999999999999</v>
      </c>
      <c r="H86" s="42">
        <v>0.8</v>
      </c>
      <c r="I86" s="37">
        <f t="shared" si="5"/>
        <v>0</v>
      </c>
      <c r="J86" s="35"/>
    </row>
    <row r="87" spans="1:10" s="2" customFormat="1" ht="21.75" customHeight="1">
      <c r="A87" s="4"/>
      <c r="B87" s="38" t="s">
        <v>120</v>
      </c>
      <c r="C87" s="42">
        <v>9.8</v>
      </c>
      <c r="D87" s="42">
        <v>9.8</v>
      </c>
      <c r="E87" s="42">
        <v>9.4</v>
      </c>
      <c r="F87" s="42"/>
      <c r="G87" s="41">
        <f t="shared" si="4"/>
        <v>0.9591836734693877</v>
      </c>
      <c r="H87" s="42">
        <v>11.6</v>
      </c>
      <c r="I87" s="171">
        <f t="shared" si="5"/>
        <v>0.18367346938775508</v>
      </c>
      <c r="J87" s="66"/>
    </row>
    <row r="88" spans="1:10" s="2" customFormat="1" ht="29.25" customHeight="1">
      <c r="A88" s="4"/>
      <c r="B88" s="44" t="s">
        <v>121</v>
      </c>
      <c r="C88" s="48">
        <v>64</v>
      </c>
      <c r="D88" s="48">
        <v>64</v>
      </c>
      <c r="E88" s="46">
        <v>63.6</v>
      </c>
      <c r="F88" s="48"/>
      <c r="G88" s="47">
        <f t="shared" si="4"/>
        <v>0.99375</v>
      </c>
      <c r="H88" s="48">
        <v>65.8</v>
      </c>
      <c r="I88" s="49">
        <f t="shared" si="5"/>
        <v>0.028124999999999956</v>
      </c>
      <c r="J88" s="50"/>
    </row>
    <row r="89" spans="1:10" s="2" customFormat="1" ht="21.75" customHeight="1">
      <c r="A89" s="4"/>
      <c r="B89" s="99" t="s">
        <v>122</v>
      </c>
      <c r="C89" s="103">
        <v>34.8</v>
      </c>
      <c r="D89" s="103">
        <v>36</v>
      </c>
      <c r="E89" s="168">
        <v>33</v>
      </c>
      <c r="F89" s="168"/>
      <c r="G89" s="47">
        <f t="shared" si="4"/>
        <v>0.9166666666666666</v>
      </c>
      <c r="H89" s="103">
        <v>44.1</v>
      </c>
      <c r="I89" s="155">
        <f t="shared" si="5"/>
        <v>0.267241379310345</v>
      </c>
      <c r="J89" s="293"/>
    </row>
    <row r="90" spans="1:10" s="2" customFormat="1" ht="21.75" customHeight="1">
      <c r="A90" s="4"/>
      <c r="B90" s="84" t="s">
        <v>123</v>
      </c>
      <c r="C90" s="86">
        <v>3.9</v>
      </c>
      <c r="D90" s="86">
        <v>3.9</v>
      </c>
      <c r="E90" s="86">
        <v>2.2</v>
      </c>
      <c r="F90" s="86">
        <v>0.5</v>
      </c>
      <c r="G90" s="288">
        <f t="shared" si="4"/>
        <v>0.5641025641025642</v>
      </c>
      <c r="H90" s="86">
        <v>3.9</v>
      </c>
      <c r="I90" s="43">
        <f t="shared" si="5"/>
        <v>0</v>
      </c>
      <c r="J90" s="393"/>
    </row>
    <row r="91" spans="1:10" s="397" customFormat="1" ht="21.75" customHeight="1">
      <c r="A91" s="394"/>
      <c r="B91" s="149" t="s">
        <v>124</v>
      </c>
      <c r="C91" s="42">
        <v>0.4</v>
      </c>
      <c r="D91" s="42">
        <v>0.4</v>
      </c>
      <c r="E91" s="42">
        <v>0.4</v>
      </c>
      <c r="F91" s="88"/>
      <c r="G91" s="463">
        <f t="shared" si="4"/>
        <v>1</v>
      </c>
      <c r="H91" s="42">
        <v>0.5</v>
      </c>
      <c r="I91" s="171">
        <f t="shared" si="5"/>
        <v>0.25</v>
      </c>
      <c r="J91" s="464"/>
    </row>
    <row r="92" spans="1:10" s="2" customFormat="1" ht="27.75" customHeight="1">
      <c r="A92" s="4"/>
      <c r="B92" s="38" t="s">
        <v>125</v>
      </c>
      <c r="C92" s="42">
        <v>28.3</v>
      </c>
      <c r="D92" s="42">
        <v>29.5</v>
      </c>
      <c r="E92" s="42">
        <v>26.6</v>
      </c>
      <c r="F92" s="42"/>
      <c r="G92" s="41">
        <f t="shared" si="4"/>
        <v>0.9016949152542373</v>
      </c>
      <c r="H92" s="42">
        <v>39.7</v>
      </c>
      <c r="I92" s="37">
        <f t="shared" si="5"/>
        <v>0.4028268551236749</v>
      </c>
      <c r="J92" s="36" t="s">
        <v>347</v>
      </c>
    </row>
    <row r="93" spans="1:10" s="385" customFormat="1" ht="30.75" customHeight="1">
      <c r="A93" s="394"/>
      <c r="B93" s="398" t="s">
        <v>126</v>
      </c>
      <c r="C93" s="48">
        <v>2.2</v>
      </c>
      <c r="D93" s="48">
        <v>2.2</v>
      </c>
      <c r="E93" s="48">
        <v>1.1</v>
      </c>
      <c r="F93" s="48"/>
      <c r="G93" s="399">
        <f t="shared" si="4"/>
        <v>0.5</v>
      </c>
      <c r="H93" s="48"/>
      <c r="I93" s="400">
        <f t="shared" si="5"/>
        <v>-1</v>
      </c>
      <c r="J93" s="401" t="s">
        <v>339</v>
      </c>
    </row>
    <row r="94" spans="1:11" s="2" customFormat="1" ht="33" customHeight="1">
      <c r="A94" s="4"/>
      <c r="B94" s="53" t="s">
        <v>127</v>
      </c>
      <c r="C94" s="56">
        <v>62.5</v>
      </c>
      <c r="D94" s="56">
        <v>83.2</v>
      </c>
      <c r="E94" s="55">
        <v>79.1</v>
      </c>
      <c r="F94" s="55"/>
      <c r="G94" s="80">
        <f t="shared" si="4"/>
        <v>0.9507211538461537</v>
      </c>
      <c r="H94" s="56">
        <v>67</v>
      </c>
      <c r="I94" s="148">
        <f t="shared" si="5"/>
        <v>0.07200000000000006</v>
      </c>
      <c r="J94" s="64" t="s">
        <v>421</v>
      </c>
      <c r="K94" s="162"/>
    </row>
    <row r="95" spans="1:11" s="2" customFormat="1" ht="27" customHeight="1">
      <c r="A95" s="4"/>
      <c r="B95" s="51" t="s">
        <v>128</v>
      </c>
      <c r="C95" s="42">
        <v>11.7</v>
      </c>
      <c r="D95" s="42">
        <v>11.7</v>
      </c>
      <c r="E95" s="42">
        <v>10.1</v>
      </c>
      <c r="F95" s="42"/>
      <c r="G95" s="41">
        <f t="shared" si="4"/>
        <v>0.8632478632478633</v>
      </c>
      <c r="H95" s="42">
        <v>11.7</v>
      </c>
      <c r="I95" s="37">
        <f t="shared" si="5"/>
        <v>0</v>
      </c>
      <c r="K95" s="36"/>
    </row>
    <row r="96" spans="1:10" s="2" customFormat="1" ht="54" customHeight="1">
      <c r="A96" s="4"/>
      <c r="B96" s="38" t="s">
        <v>129</v>
      </c>
      <c r="C96" s="42">
        <v>28</v>
      </c>
      <c r="D96" s="42">
        <v>30</v>
      </c>
      <c r="E96" s="42">
        <v>28.6</v>
      </c>
      <c r="F96" s="42"/>
      <c r="G96" s="41">
        <f t="shared" si="4"/>
        <v>0.9533333333333334</v>
      </c>
      <c r="H96" s="42">
        <v>40</v>
      </c>
      <c r="I96" s="37">
        <f t="shared" si="5"/>
        <v>0.4285714285714286</v>
      </c>
      <c r="J96" s="36" t="s">
        <v>345</v>
      </c>
    </row>
    <row r="97" spans="1:10" s="2" customFormat="1" ht="24.75" customHeight="1">
      <c r="A97" s="4"/>
      <c r="B97" s="38" t="s">
        <v>130</v>
      </c>
      <c r="C97" s="42">
        <v>22.8</v>
      </c>
      <c r="D97" s="42">
        <v>41.5</v>
      </c>
      <c r="E97" s="42">
        <v>40.4</v>
      </c>
      <c r="F97" s="42">
        <v>0.4</v>
      </c>
      <c r="G97" s="47">
        <f t="shared" si="4"/>
        <v>0.9734939759036144</v>
      </c>
      <c r="H97" s="42">
        <v>15.3</v>
      </c>
      <c r="I97" s="49">
        <f t="shared" si="5"/>
        <v>-0.32894736842105265</v>
      </c>
      <c r="J97" s="89" t="s">
        <v>411</v>
      </c>
    </row>
    <row r="98" spans="1:10" s="2" customFormat="1" ht="27" customHeight="1">
      <c r="A98" s="4"/>
      <c r="B98" s="53" t="s">
        <v>131</v>
      </c>
      <c r="C98" s="56">
        <v>28.1</v>
      </c>
      <c r="D98" s="56">
        <v>40.3</v>
      </c>
      <c r="E98" s="56">
        <v>38.3</v>
      </c>
      <c r="F98" s="56"/>
      <c r="G98" s="80">
        <f t="shared" si="4"/>
        <v>0.9503722084367245</v>
      </c>
      <c r="H98" s="56">
        <v>22.9</v>
      </c>
      <c r="I98" s="148">
        <f t="shared" si="5"/>
        <v>-0.18505338078291822</v>
      </c>
      <c r="J98" s="64" t="s">
        <v>422</v>
      </c>
    </row>
    <row r="99" spans="1:10" s="2" customFormat="1" ht="21.75" customHeight="1">
      <c r="A99" s="4"/>
      <c r="B99" s="38" t="s">
        <v>132</v>
      </c>
      <c r="C99" s="42">
        <v>0.6</v>
      </c>
      <c r="D99" s="42">
        <v>0.6</v>
      </c>
      <c r="E99" s="42">
        <v>0.6</v>
      </c>
      <c r="F99" s="42"/>
      <c r="G99" s="41">
        <f t="shared" si="4"/>
        <v>1</v>
      </c>
      <c r="H99" s="42">
        <v>0.6</v>
      </c>
      <c r="I99" s="37">
        <f t="shared" si="5"/>
        <v>0</v>
      </c>
      <c r="J99" s="36"/>
    </row>
    <row r="100" spans="1:10" s="2" customFormat="1" ht="21.75" customHeight="1">
      <c r="A100" s="4"/>
      <c r="B100" s="44" t="s">
        <v>133</v>
      </c>
      <c r="C100" s="48">
        <v>2.9</v>
      </c>
      <c r="D100" s="48">
        <v>2.9</v>
      </c>
      <c r="E100" s="48">
        <v>2.3</v>
      </c>
      <c r="F100" s="48"/>
      <c r="G100" s="47">
        <f aca="true" t="shared" si="6" ref="G100:G118">E100/D100</f>
        <v>0.793103448275862</v>
      </c>
      <c r="H100" s="48">
        <v>2.3</v>
      </c>
      <c r="I100" s="49">
        <f aca="true" t="shared" si="7" ref="I100:I122">H100/C100-1</f>
        <v>-0.206896551724138</v>
      </c>
      <c r="J100" s="50"/>
    </row>
    <row r="101" spans="1:10" s="2" customFormat="1" ht="21.75" customHeight="1">
      <c r="A101" s="4"/>
      <c r="B101" s="38" t="s">
        <v>134</v>
      </c>
      <c r="C101" s="42">
        <v>0.3</v>
      </c>
      <c r="D101" s="42">
        <v>0.3</v>
      </c>
      <c r="E101" s="42">
        <v>0.3</v>
      </c>
      <c r="F101" s="42"/>
      <c r="G101" s="41">
        <f t="shared" si="6"/>
        <v>1</v>
      </c>
      <c r="H101" s="42">
        <v>0.3</v>
      </c>
      <c r="I101" s="37">
        <f t="shared" si="7"/>
        <v>0</v>
      </c>
      <c r="J101" s="35"/>
    </row>
    <row r="102" spans="1:10" s="2" customFormat="1" ht="30.75" customHeight="1">
      <c r="A102" s="4"/>
      <c r="B102" s="38" t="s">
        <v>135</v>
      </c>
      <c r="C102" s="42">
        <v>7.7</v>
      </c>
      <c r="D102" s="42">
        <v>8.7</v>
      </c>
      <c r="E102" s="42">
        <v>8.7</v>
      </c>
      <c r="F102" s="42"/>
      <c r="G102" s="41">
        <f t="shared" si="6"/>
        <v>1</v>
      </c>
      <c r="H102" s="42">
        <v>3.9</v>
      </c>
      <c r="I102" s="37">
        <f t="shared" si="7"/>
        <v>-0.49350649350649356</v>
      </c>
      <c r="J102" s="36" t="s">
        <v>349</v>
      </c>
    </row>
    <row r="103" spans="1:10" s="2" customFormat="1" ht="21.75" customHeight="1">
      <c r="A103" s="4"/>
      <c r="B103" s="44" t="s">
        <v>136</v>
      </c>
      <c r="C103" s="48">
        <v>12.3</v>
      </c>
      <c r="D103" s="48">
        <v>23</v>
      </c>
      <c r="E103" s="48">
        <v>22</v>
      </c>
      <c r="F103" s="48"/>
      <c r="G103" s="47">
        <f t="shared" si="6"/>
        <v>0.9565217391304348</v>
      </c>
      <c r="H103" s="48">
        <v>13</v>
      </c>
      <c r="I103" s="49">
        <f t="shared" si="7"/>
        <v>0.05691056910569103</v>
      </c>
      <c r="J103" s="50"/>
    </row>
    <row r="104" spans="1:10" s="2" customFormat="1" ht="25.5" customHeight="1">
      <c r="A104" s="4"/>
      <c r="B104" s="53" t="s">
        <v>137</v>
      </c>
      <c r="C104" s="56">
        <v>8.6</v>
      </c>
      <c r="D104" s="56">
        <v>11.8</v>
      </c>
      <c r="E104" s="56">
        <v>10.7</v>
      </c>
      <c r="F104" s="56"/>
      <c r="G104" s="80">
        <f t="shared" si="6"/>
        <v>0.9067796610169491</v>
      </c>
      <c r="H104" s="56">
        <v>28.4</v>
      </c>
      <c r="I104" s="148">
        <f t="shared" si="7"/>
        <v>2.302325581395349</v>
      </c>
      <c r="J104" s="52"/>
    </row>
    <row r="105" spans="1:10" s="2" customFormat="1" ht="30.75" customHeight="1">
      <c r="A105" s="4"/>
      <c r="B105" s="38" t="s">
        <v>138</v>
      </c>
      <c r="C105" s="42">
        <v>1.9</v>
      </c>
      <c r="D105" s="42">
        <v>1.9</v>
      </c>
      <c r="E105" s="42">
        <v>1.8</v>
      </c>
      <c r="F105" s="42">
        <v>2.8</v>
      </c>
      <c r="G105" s="41">
        <f t="shared" si="6"/>
        <v>0.9473684210526316</v>
      </c>
      <c r="H105" s="42">
        <v>8.8</v>
      </c>
      <c r="I105" s="37">
        <f t="shared" si="7"/>
        <v>3.6315789473684212</v>
      </c>
      <c r="J105" s="36" t="s">
        <v>423</v>
      </c>
    </row>
    <row r="106" spans="1:10" s="2" customFormat="1" ht="21.75" customHeight="1">
      <c r="A106" s="4"/>
      <c r="B106" s="38" t="s">
        <v>139</v>
      </c>
      <c r="C106" s="42">
        <v>0.2</v>
      </c>
      <c r="D106" s="42">
        <v>0.2</v>
      </c>
      <c r="E106" s="42">
        <v>0.2</v>
      </c>
      <c r="F106" s="42"/>
      <c r="G106" s="41">
        <f t="shared" si="6"/>
        <v>1</v>
      </c>
      <c r="H106" s="42">
        <v>0.2</v>
      </c>
      <c r="I106" s="37">
        <f t="shared" si="7"/>
        <v>0</v>
      </c>
      <c r="J106" s="35"/>
    </row>
    <row r="107" spans="1:10" s="2" customFormat="1" ht="31.5" customHeight="1">
      <c r="A107" s="4"/>
      <c r="B107" s="38" t="s">
        <v>140</v>
      </c>
      <c r="C107" s="42">
        <v>5.6</v>
      </c>
      <c r="D107" s="42">
        <v>5.6</v>
      </c>
      <c r="E107" s="42">
        <v>4.6</v>
      </c>
      <c r="F107" s="42">
        <v>0.2</v>
      </c>
      <c r="G107" s="41">
        <f t="shared" si="6"/>
        <v>0.8214285714285714</v>
      </c>
      <c r="H107" s="42">
        <v>13.6</v>
      </c>
      <c r="I107" s="37">
        <f t="shared" si="7"/>
        <v>1.4285714285714288</v>
      </c>
      <c r="J107" s="36" t="s">
        <v>350</v>
      </c>
    </row>
    <row r="108" spans="1:10" s="397" customFormat="1" ht="30.75" customHeight="1">
      <c r="A108" s="394"/>
      <c r="B108" s="149" t="s">
        <v>141</v>
      </c>
      <c r="C108" s="42">
        <v>0.8</v>
      </c>
      <c r="D108" s="42">
        <v>4</v>
      </c>
      <c r="E108" s="42">
        <v>4</v>
      </c>
      <c r="F108" s="42"/>
      <c r="G108" s="399">
        <f t="shared" si="6"/>
        <v>1</v>
      </c>
      <c r="H108" s="42">
        <v>5.8</v>
      </c>
      <c r="I108" s="400">
        <f t="shared" si="7"/>
        <v>6.249999999999999</v>
      </c>
      <c r="J108" s="396" t="s">
        <v>340</v>
      </c>
    </row>
    <row r="109" spans="1:10" s="2" customFormat="1" ht="54.75" customHeight="1">
      <c r="A109" s="4"/>
      <c r="B109" s="53" t="s">
        <v>142</v>
      </c>
      <c r="C109" s="56">
        <v>14.6</v>
      </c>
      <c r="D109" s="56">
        <v>14.6</v>
      </c>
      <c r="E109" s="54">
        <v>14.4</v>
      </c>
      <c r="F109" s="54"/>
      <c r="G109" s="80">
        <f t="shared" si="6"/>
        <v>0.9863013698630138</v>
      </c>
      <c r="H109" s="56">
        <v>8.4</v>
      </c>
      <c r="I109" s="148">
        <f t="shared" si="7"/>
        <v>-0.42465753424657526</v>
      </c>
      <c r="J109" s="65" t="s">
        <v>433</v>
      </c>
    </row>
    <row r="110" spans="1:10" s="2" customFormat="1" ht="31.5" customHeight="1">
      <c r="A110" s="4"/>
      <c r="B110" s="156" t="s">
        <v>143</v>
      </c>
      <c r="C110" s="81">
        <v>12.5</v>
      </c>
      <c r="D110" s="81">
        <v>12.5</v>
      </c>
      <c r="E110" s="79">
        <v>12</v>
      </c>
      <c r="F110" s="79"/>
      <c r="G110" s="80">
        <f t="shared" si="6"/>
        <v>0.96</v>
      </c>
      <c r="H110" s="81">
        <v>6</v>
      </c>
      <c r="I110" s="147">
        <f t="shared" si="7"/>
        <v>-0.52</v>
      </c>
      <c r="J110" s="65"/>
    </row>
    <row r="111" spans="1:10" s="2" customFormat="1" ht="44.25" customHeight="1">
      <c r="A111" s="4"/>
      <c r="B111" s="99" t="s">
        <v>337</v>
      </c>
      <c r="C111" s="48"/>
      <c r="D111" s="48"/>
      <c r="E111" s="79"/>
      <c r="F111" s="79"/>
      <c r="G111" s="80"/>
      <c r="H111" s="103">
        <v>6</v>
      </c>
      <c r="I111" s="147"/>
      <c r="J111" s="393" t="s">
        <v>432</v>
      </c>
    </row>
    <row r="112" spans="1:10" s="2" customFormat="1" ht="28.5" customHeight="1">
      <c r="A112" s="4"/>
      <c r="B112" s="99" t="s">
        <v>322</v>
      </c>
      <c r="C112" s="103">
        <v>5.5</v>
      </c>
      <c r="D112" s="103">
        <v>5.8</v>
      </c>
      <c r="E112" s="55">
        <v>5</v>
      </c>
      <c r="F112" s="55">
        <v>0.5</v>
      </c>
      <c r="G112" s="80">
        <f t="shared" si="6"/>
        <v>0.8620689655172414</v>
      </c>
      <c r="H112" s="103">
        <v>6.5</v>
      </c>
      <c r="I112" s="148">
        <f t="shared" si="7"/>
        <v>0.18181818181818188</v>
      </c>
      <c r="J112" s="87"/>
    </row>
    <row r="113" spans="1:10" s="2" customFormat="1" ht="27.75" customHeight="1">
      <c r="A113" s="4"/>
      <c r="B113" s="84" t="s">
        <v>144</v>
      </c>
      <c r="C113" s="86">
        <v>3.5</v>
      </c>
      <c r="D113" s="86">
        <v>3.9</v>
      </c>
      <c r="E113" s="86">
        <v>3.8</v>
      </c>
      <c r="F113" s="86"/>
      <c r="G113" s="288">
        <f t="shared" si="6"/>
        <v>0.9743589743589743</v>
      </c>
      <c r="H113" s="86">
        <v>3.7</v>
      </c>
      <c r="I113" s="289">
        <f t="shared" si="7"/>
        <v>0.05714285714285716</v>
      </c>
      <c r="J113" s="87"/>
    </row>
    <row r="114" spans="1:12" s="2" customFormat="1" ht="26.25" customHeight="1" thickBot="1">
      <c r="A114" s="4"/>
      <c r="B114" s="44" t="s">
        <v>145</v>
      </c>
      <c r="C114" s="48">
        <v>0.8</v>
      </c>
      <c r="D114" s="48">
        <v>0.8</v>
      </c>
      <c r="E114" s="46">
        <v>0.8</v>
      </c>
      <c r="F114" s="46"/>
      <c r="G114" s="47">
        <f t="shared" si="6"/>
        <v>1</v>
      </c>
      <c r="H114" s="48">
        <v>0.9</v>
      </c>
      <c r="I114" s="49">
        <f t="shared" si="7"/>
        <v>0.125</v>
      </c>
      <c r="J114" s="50"/>
      <c r="K114" s="292"/>
      <c r="L114" s="292"/>
    </row>
    <row r="115" spans="1:10" s="2" customFormat="1" ht="36" customHeight="1">
      <c r="A115" s="4"/>
      <c r="B115" s="99" t="s">
        <v>323</v>
      </c>
      <c r="C115" s="103">
        <v>21</v>
      </c>
      <c r="D115" s="103">
        <v>27.3</v>
      </c>
      <c r="E115" s="285">
        <v>26.4</v>
      </c>
      <c r="F115" s="285"/>
      <c r="G115" s="47">
        <f t="shared" si="6"/>
        <v>0.9670329670329669</v>
      </c>
      <c r="H115" s="103">
        <v>19.8</v>
      </c>
      <c r="I115" s="155">
        <f t="shared" si="7"/>
        <v>-0.05714285714285716</v>
      </c>
      <c r="J115" s="50" t="s">
        <v>424</v>
      </c>
    </row>
    <row r="116" spans="1:10" s="2" customFormat="1" ht="28.5" customHeight="1">
      <c r="A116" s="4"/>
      <c r="B116" s="149" t="s">
        <v>146</v>
      </c>
      <c r="C116" s="42">
        <v>6.6</v>
      </c>
      <c r="D116" s="42">
        <v>13.2</v>
      </c>
      <c r="E116" s="102">
        <v>13.2</v>
      </c>
      <c r="F116" s="40"/>
      <c r="G116" s="41">
        <f t="shared" si="6"/>
        <v>1</v>
      </c>
      <c r="H116" s="42">
        <v>5.1</v>
      </c>
      <c r="I116" s="37">
        <f t="shared" si="7"/>
        <v>-0.2272727272727273</v>
      </c>
      <c r="J116" s="36" t="s">
        <v>431</v>
      </c>
    </row>
    <row r="117" spans="1:10" s="2" customFormat="1" ht="23.25" customHeight="1">
      <c r="A117" s="4"/>
      <c r="B117" s="44" t="s">
        <v>147</v>
      </c>
      <c r="C117" s="48">
        <v>14</v>
      </c>
      <c r="D117" s="48">
        <v>14</v>
      </c>
      <c r="E117" s="46">
        <v>12.7</v>
      </c>
      <c r="F117" s="46"/>
      <c r="G117" s="47">
        <f t="shared" si="6"/>
        <v>0.9071428571428571</v>
      </c>
      <c r="H117" s="48">
        <v>14</v>
      </c>
      <c r="I117" s="49">
        <f t="shared" si="7"/>
        <v>0</v>
      </c>
      <c r="J117" s="50"/>
    </row>
    <row r="118" spans="1:10" s="2" customFormat="1" ht="31.5" customHeight="1">
      <c r="A118" s="4"/>
      <c r="B118" s="53" t="s">
        <v>324</v>
      </c>
      <c r="C118" s="104">
        <v>3.1</v>
      </c>
      <c r="D118" s="104">
        <v>3.4</v>
      </c>
      <c r="E118" s="55">
        <v>3.3</v>
      </c>
      <c r="F118" s="55"/>
      <c r="G118" s="80">
        <f t="shared" si="6"/>
        <v>0.9705882352941176</v>
      </c>
      <c r="H118" s="104">
        <v>3.1</v>
      </c>
      <c r="I118" s="148">
        <f t="shared" si="7"/>
        <v>0</v>
      </c>
      <c r="J118" s="87"/>
    </row>
    <row r="119" spans="1:10" s="397" customFormat="1" ht="34.5" customHeight="1">
      <c r="A119" s="394"/>
      <c r="B119" s="414" t="s">
        <v>325</v>
      </c>
      <c r="C119" s="105">
        <v>4</v>
      </c>
      <c r="D119" s="105">
        <v>4</v>
      </c>
      <c r="E119" s="104"/>
      <c r="F119" s="104"/>
      <c r="G119" s="403"/>
      <c r="H119" s="105">
        <v>4</v>
      </c>
      <c r="I119" s="404">
        <f t="shared" si="7"/>
        <v>0</v>
      </c>
      <c r="J119" s="415"/>
    </row>
    <row r="120" spans="1:10" s="397" customFormat="1" ht="30.75" customHeight="1">
      <c r="A120" s="394"/>
      <c r="B120" s="416" t="s">
        <v>326</v>
      </c>
      <c r="C120" s="105">
        <f>SUM(C121:C124)</f>
        <v>116.5</v>
      </c>
      <c r="D120" s="105">
        <f>SUM(D121:D124)</f>
        <v>92.5</v>
      </c>
      <c r="E120" s="105">
        <v>92.4</v>
      </c>
      <c r="F120" s="105">
        <f>SUM(F121:F124)</f>
        <v>0</v>
      </c>
      <c r="G120" s="403">
        <f>E120/D120</f>
        <v>0.9989189189189189</v>
      </c>
      <c r="H120" s="105">
        <f>SUM(H121:H124)</f>
        <v>45.6</v>
      </c>
      <c r="I120" s="404">
        <f t="shared" si="7"/>
        <v>-0.6085836909871245</v>
      </c>
      <c r="J120" s="413" t="s">
        <v>351</v>
      </c>
    </row>
    <row r="121" spans="1:10" s="397" customFormat="1" ht="32.25" customHeight="1">
      <c r="A121" s="394"/>
      <c r="B121" s="447" t="s">
        <v>338</v>
      </c>
      <c r="C121" s="81">
        <v>9.5</v>
      </c>
      <c r="D121" s="81">
        <v>0.3</v>
      </c>
      <c r="E121" s="81">
        <v>0.2</v>
      </c>
      <c r="F121" s="48"/>
      <c r="G121" s="399">
        <f>E121/D121</f>
        <v>0.6666666666666667</v>
      </c>
      <c r="H121" s="81">
        <v>3.1</v>
      </c>
      <c r="I121" s="400">
        <f t="shared" si="7"/>
        <v>-0.6736842105263158</v>
      </c>
      <c r="J121" s="415" t="s">
        <v>428</v>
      </c>
    </row>
    <row r="122" spans="1:10" s="2" customFormat="1" ht="32.25" customHeight="1">
      <c r="A122" s="4"/>
      <c r="B122" s="38" t="s">
        <v>148</v>
      </c>
      <c r="C122" s="42">
        <v>81.5</v>
      </c>
      <c r="D122" s="42">
        <v>90.5</v>
      </c>
      <c r="E122" s="42">
        <v>90.5</v>
      </c>
      <c r="F122" s="42"/>
      <c r="G122" s="41">
        <f>E122/D122</f>
        <v>1</v>
      </c>
      <c r="H122" s="42">
        <v>41</v>
      </c>
      <c r="I122" s="37">
        <f t="shared" si="7"/>
        <v>-0.49693251533742333</v>
      </c>
      <c r="J122" s="66" t="s">
        <v>427</v>
      </c>
    </row>
    <row r="123" spans="1:10" s="2" customFormat="1" ht="32.25" customHeight="1">
      <c r="A123" s="4"/>
      <c r="B123" s="38" t="s">
        <v>329</v>
      </c>
      <c r="C123" s="42">
        <v>24</v>
      </c>
      <c r="D123" s="42"/>
      <c r="E123" s="42"/>
      <c r="F123" s="42"/>
      <c r="G123" s="41"/>
      <c r="H123" s="42"/>
      <c r="I123" s="37"/>
      <c r="J123" s="66" t="s">
        <v>344</v>
      </c>
    </row>
    <row r="124" spans="1:10" s="2" customFormat="1" ht="33" customHeight="1">
      <c r="A124" s="4"/>
      <c r="B124" s="44" t="s">
        <v>330</v>
      </c>
      <c r="C124" s="48">
        <v>1.5</v>
      </c>
      <c r="D124" s="48">
        <v>1.7</v>
      </c>
      <c r="E124" s="48">
        <v>1.7</v>
      </c>
      <c r="F124" s="42"/>
      <c r="G124" s="41">
        <f>E124/D124</f>
        <v>1</v>
      </c>
      <c r="H124" s="48">
        <v>1.5</v>
      </c>
      <c r="I124" s="37">
        <f>H124/C124-1</f>
        <v>0</v>
      </c>
      <c r="J124" s="66" t="s">
        <v>429</v>
      </c>
    </row>
    <row r="125" spans="1:10" s="2" customFormat="1" ht="117" customHeight="1" thickBot="1">
      <c r="A125" s="4"/>
      <c r="B125" s="150" t="s">
        <v>327</v>
      </c>
      <c r="C125" s="153">
        <v>51.2</v>
      </c>
      <c r="D125" s="153">
        <v>59.5</v>
      </c>
      <c r="E125" s="151">
        <v>6.1</v>
      </c>
      <c r="F125" s="151"/>
      <c r="G125" s="152">
        <f>E125/D125</f>
        <v>0.10252100840336134</v>
      </c>
      <c r="H125" s="153">
        <v>48.1</v>
      </c>
      <c r="I125" s="170">
        <f>H125/C125-1</f>
        <v>-0.060546875</v>
      </c>
      <c r="J125" s="154" t="s">
        <v>436</v>
      </c>
    </row>
    <row r="126" spans="1:10" s="397" customFormat="1" ht="74.25" customHeight="1" thickBot="1">
      <c r="A126" s="394"/>
      <c r="B126" s="417" t="s">
        <v>333</v>
      </c>
      <c r="C126" s="418"/>
      <c r="D126" s="418">
        <v>24</v>
      </c>
      <c r="E126" s="418">
        <v>24</v>
      </c>
      <c r="F126" s="418"/>
      <c r="G126" s="419"/>
      <c r="H126" s="418">
        <v>22</v>
      </c>
      <c r="I126" s="420"/>
      <c r="J126" s="421" t="s">
        <v>343</v>
      </c>
    </row>
    <row r="127" spans="1:10" s="8" customFormat="1" ht="36" customHeight="1" thickBot="1">
      <c r="A127" s="11"/>
      <c r="B127" s="436" t="s">
        <v>334</v>
      </c>
      <c r="C127" s="437">
        <f>SUM(C128:C133)</f>
        <v>223</v>
      </c>
      <c r="D127" s="437">
        <f>SUM(D128:D133)</f>
        <v>223</v>
      </c>
      <c r="E127" s="437">
        <f>SUM(E128:E133)</f>
        <v>319.2</v>
      </c>
      <c r="F127" s="438"/>
      <c r="G127" s="439"/>
      <c r="H127" s="437">
        <f>SUM(H128:H130)</f>
        <v>284</v>
      </c>
      <c r="I127" s="440">
        <f>H127/C127-1</f>
        <v>0.2735426008968609</v>
      </c>
      <c r="J127" s="441"/>
    </row>
    <row r="128" spans="1:10" s="2" customFormat="1" ht="45.75" customHeight="1">
      <c r="A128" s="4"/>
      <c r="B128" s="452" t="s">
        <v>149</v>
      </c>
      <c r="C128" s="453">
        <v>68</v>
      </c>
      <c r="D128" s="453">
        <v>68</v>
      </c>
      <c r="E128" s="453">
        <v>61.4</v>
      </c>
      <c r="F128" s="453"/>
      <c r="G128" s="454"/>
      <c r="H128" s="453">
        <v>73</v>
      </c>
      <c r="I128" s="455">
        <f>H128/C128-1</f>
        <v>0.07352941176470584</v>
      </c>
      <c r="J128" s="456" t="s">
        <v>443</v>
      </c>
    </row>
    <row r="129" spans="1:10" s="2" customFormat="1" ht="60.75" customHeight="1">
      <c r="A129" s="4"/>
      <c r="B129" s="457" t="s">
        <v>150</v>
      </c>
      <c r="C129" s="458">
        <v>32</v>
      </c>
      <c r="D129" s="458">
        <v>32</v>
      </c>
      <c r="E129" s="458">
        <v>29.2</v>
      </c>
      <c r="F129" s="458"/>
      <c r="G129" s="450"/>
      <c r="H129" s="458">
        <v>64</v>
      </c>
      <c r="I129" s="147">
        <f>H129/C129-1</f>
        <v>1</v>
      </c>
      <c r="J129" s="64" t="s">
        <v>442</v>
      </c>
    </row>
    <row r="130" spans="1:10" s="2" customFormat="1" ht="71.25" customHeight="1">
      <c r="A130" s="4"/>
      <c r="B130" s="459" t="s">
        <v>151</v>
      </c>
      <c r="C130" s="458">
        <v>123</v>
      </c>
      <c r="D130" s="458">
        <v>123</v>
      </c>
      <c r="E130" s="458">
        <v>133.3</v>
      </c>
      <c r="F130" s="458"/>
      <c r="G130" s="450"/>
      <c r="H130" s="458">
        <v>147</v>
      </c>
      <c r="I130" s="147">
        <f>H130/C130-1</f>
        <v>0.19512195121951215</v>
      </c>
      <c r="J130" s="64" t="s">
        <v>348</v>
      </c>
    </row>
    <row r="131" spans="1:10" s="2" customFormat="1" ht="30.75" customHeight="1">
      <c r="A131" s="4"/>
      <c r="B131" s="459" t="s">
        <v>152</v>
      </c>
      <c r="C131" s="458"/>
      <c r="D131" s="458"/>
      <c r="E131" s="451">
        <v>2</v>
      </c>
      <c r="F131" s="451"/>
      <c r="G131" s="450"/>
      <c r="H131" s="458"/>
      <c r="I131" s="147"/>
      <c r="J131" s="460"/>
    </row>
    <row r="132" spans="1:10" s="2" customFormat="1" ht="32.25" customHeight="1">
      <c r="A132" s="4"/>
      <c r="B132" s="449" t="s">
        <v>332</v>
      </c>
      <c r="C132" s="433"/>
      <c r="D132" s="433"/>
      <c r="E132" s="434">
        <v>68</v>
      </c>
      <c r="F132" s="434"/>
      <c r="G132" s="435"/>
      <c r="H132" s="433"/>
      <c r="I132" s="49"/>
      <c r="J132" s="62"/>
    </row>
    <row r="133" spans="1:10" s="2" customFormat="1" ht="29.25" customHeight="1">
      <c r="A133" s="4"/>
      <c r="B133" s="61" t="s">
        <v>331</v>
      </c>
      <c r="C133" s="433"/>
      <c r="D133" s="433"/>
      <c r="E133" s="434">
        <v>25.3</v>
      </c>
      <c r="F133" s="434"/>
      <c r="G133" s="435"/>
      <c r="H133" s="433"/>
      <c r="I133" s="37"/>
      <c r="J133" s="62"/>
    </row>
    <row r="134" spans="1:10" s="8" customFormat="1" ht="49.5" customHeight="1" thickBot="1">
      <c r="A134" s="11"/>
      <c r="B134" s="473" t="s">
        <v>3</v>
      </c>
      <c r="C134" s="474">
        <f>C6+C126+C127</f>
        <v>1113</v>
      </c>
      <c r="D134" s="475">
        <f>D6+D126+D127</f>
        <v>1217.7999999999997</v>
      </c>
      <c r="E134" s="475">
        <f>E6+E126+E127</f>
        <v>1217.8</v>
      </c>
      <c r="F134" s="474"/>
      <c r="G134" s="476">
        <f>E134/D134</f>
        <v>1.0000000000000002</v>
      </c>
      <c r="H134" s="474">
        <f>H6+H126+H127</f>
        <v>1187</v>
      </c>
      <c r="I134" s="477">
        <f>H134/C134-1</f>
        <v>0.06648697214734955</v>
      </c>
      <c r="J134" s="478"/>
    </row>
    <row r="135" ht="14.25">
      <c r="H135" s="32"/>
    </row>
    <row r="136" spans="3:8" ht="14.25">
      <c r="C136" s="5"/>
      <c r="D136" s="290"/>
      <c r="H136" s="32"/>
    </row>
    <row r="137" spans="3:8" ht="14.25">
      <c r="C137" s="5"/>
      <c r="H137" s="32"/>
    </row>
    <row r="138" ht="14.25">
      <c r="H138" s="32"/>
    </row>
    <row r="139" spans="3:8" ht="14.25">
      <c r="C139" s="6"/>
      <c r="H139" s="32"/>
    </row>
    <row r="140" ht="14.25">
      <c r="H140" s="32"/>
    </row>
    <row r="141" ht="14.25">
      <c r="H141" s="32"/>
    </row>
    <row r="142" ht="14.25">
      <c r="H142" s="32"/>
    </row>
    <row r="143" ht="14.25">
      <c r="H143" s="32"/>
    </row>
    <row r="144" ht="14.25">
      <c r="H144" s="32"/>
    </row>
    <row r="145" ht="14.25">
      <c r="H145" s="32"/>
    </row>
    <row r="146" ht="14.25">
      <c r="H146" s="32"/>
    </row>
    <row r="147" ht="14.25">
      <c r="H147" s="32"/>
    </row>
    <row r="148" ht="14.25">
      <c r="H148" s="32"/>
    </row>
    <row r="149" ht="14.25">
      <c r="H149" s="32"/>
    </row>
    <row r="150" ht="14.25">
      <c r="H150" s="32"/>
    </row>
    <row r="151" ht="14.25">
      <c r="H151" s="32"/>
    </row>
    <row r="152" ht="14.25">
      <c r="H152" s="32"/>
    </row>
    <row r="153" ht="14.25">
      <c r="H153" s="32"/>
    </row>
    <row r="154" ht="14.25">
      <c r="H154" s="32"/>
    </row>
    <row r="155" ht="14.25">
      <c r="H155" s="32"/>
    </row>
    <row r="156" ht="14.25">
      <c r="H156" s="32"/>
    </row>
    <row r="157" ht="14.25">
      <c r="H157" s="32"/>
    </row>
    <row r="158" ht="14.25">
      <c r="H158" s="32"/>
    </row>
    <row r="159" ht="14.25">
      <c r="H159" s="32"/>
    </row>
    <row r="160" ht="14.25">
      <c r="H160" s="32"/>
    </row>
    <row r="161" ht="14.25">
      <c r="H161" s="32"/>
    </row>
    <row r="162" ht="14.25">
      <c r="H162" s="32"/>
    </row>
    <row r="163" ht="14.25">
      <c r="H163" s="32"/>
    </row>
    <row r="164" ht="14.25">
      <c r="H164" s="32"/>
    </row>
    <row r="165" ht="14.25">
      <c r="H165" s="32"/>
    </row>
    <row r="166" ht="14.25">
      <c r="H166" s="32"/>
    </row>
    <row r="167" ht="14.25">
      <c r="H167" s="32"/>
    </row>
    <row r="168" ht="14.25">
      <c r="H168" s="32"/>
    </row>
    <row r="169" ht="14.25">
      <c r="H169" s="32"/>
    </row>
    <row r="170" ht="14.25">
      <c r="H170" s="32"/>
    </row>
    <row r="171" ht="14.25">
      <c r="H171" s="32"/>
    </row>
    <row r="172" ht="14.25">
      <c r="H172" s="32"/>
    </row>
    <row r="173" ht="14.25">
      <c r="H173" s="32"/>
    </row>
    <row r="174" ht="14.25">
      <c r="H174" s="32"/>
    </row>
    <row r="175" ht="14.25">
      <c r="H175" s="32"/>
    </row>
    <row r="176" ht="14.25">
      <c r="H176" s="32"/>
    </row>
  </sheetData>
  <mergeCells count="4">
    <mergeCell ref="B4:B5"/>
    <mergeCell ref="J4:J5"/>
    <mergeCell ref="B2:J2"/>
    <mergeCell ref="C4:G4"/>
  </mergeCells>
  <printOptions horizontalCentered="1"/>
  <pageMargins left="0.42" right="0.48" top="0.88" bottom="0.82" header="0.45" footer="0.36"/>
  <pageSetup fitToHeight="6" horizontalDpi="600" verticalDpi="600" orientation="landscape" paperSize="8" scale="92" r:id="rId1"/>
  <headerFooter alignWithMargins="0">
    <oddHeader>&amp;L附件2</oddHeader>
  </headerFooter>
  <rowBreaks count="4" manualBreakCount="4">
    <brk id="28" min="1" max="9" man="1"/>
    <brk id="76" min="1" max="9" man="1"/>
    <brk id="100" min="1" max="9" man="1"/>
    <brk id="121" min="1" max="9" man="1"/>
  </rowBreaks>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showZeros="0" workbookViewId="0" topLeftCell="C16">
      <selection activeCell="K14" sqref="K14"/>
    </sheetView>
  </sheetViews>
  <sheetFormatPr defaultColWidth="9.00390625" defaultRowHeight="14.25"/>
  <cols>
    <col min="1" max="1" width="37.00390625" style="197" customWidth="1"/>
    <col min="2" max="2" width="21.625" style="197" customWidth="1"/>
    <col min="3" max="3" width="18.75390625" style="198" customWidth="1"/>
    <col min="4" max="4" width="14.875" style="197" customWidth="1"/>
    <col min="5" max="5" width="33.50390625" style="197" customWidth="1"/>
    <col min="6" max="6" width="22.25390625" style="199" customWidth="1"/>
    <col min="7" max="7" width="17.875" style="200" customWidth="1"/>
    <col min="8" max="8" width="11.625" style="199" bestFit="1" customWidth="1"/>
    <col min="9" max="16384" width="9.00390625" style="201" customWidth="1"/>
  </cols>
  <sheetData>
    <row r="1" ht="26.25" customHeight="1">
      <c r="A1" s="196" t="s">
        <v>159</v>
      </c>
    </row>
    <row r="2" spans="1:8" ht="22.5">
      <c r="A2" s="493" t="s">
        <v>160</v>
      </c>
      <c r="B2" s="493"/>
      <c r="C2" s="493"/>
      <c r="D2" s="493"/>
      <c r="E2" s="493"/>
      <c r="F2" s="493"/>
      <c r="G2" s="493"/>
      <c r="H2" s="493"/>
    </row>
    <row r="3" spans="1:8" ht="13.5">
      <c r="A3" s="202"/>
      <c r="B3" s="202"/>
      <c r="C3" s="203"/>
      <c r="D3" s="202"/>
      <c r="E3" s="202"/>
      <c r="F3" s="202"/>
      <c r="G3" s="204"/>
      <c r="H3" s="202"/>
    </row>
    <row r="4" spans="1:8" s="211" customFormat="1" ht="17.25" customHeight="1" thickBot="1">
      <c r="A4" s="205"/>
      <c r="B4" s="205"/>
      <c r="C4" s="206"/>
      <c r="D4" s="205"/>
      <c r="E4" s="207"/>
      <c r="F4" s="208"/>
      <c r="G4" s="209"/>
      <c r="H4" s="210" t="s">
        <v>161</v>
      </c>
    </row>
    <row r="5" spans="1:8" s="211" customFormat="1" ht="33" customHeight="1">
      <c r="A5" s="494" t="s">
        <v>162</v>
      </c>
      <c r="B5" s="494"/>
      <c r="C5" s="494"/>
      <c r="D5" s="495"/>
      <c r="E5" s="494" t="s">
        <v>163</v>
      </c>
      <c r="F5" s="494"/>
      <c r="G5" s="494"/>
      <c r="H5" s="494"/>
    </row>
    <row r="6" spans="1:8" s="211" customFormat="1" ht="30.75" customHeight="1">
      <c r="A6" s="234" t="s">
        <v>164</v>
      </c>
      <c r="B6" s="233" t="s">
        <v>165</v>
      </c>
      <c r="C6" s="233" t="s">
        <v>166</v>
      </c>
      <c r="D6" s="235" t="s">
        <v>167</v>
      </c>
      <c r="E6" s="234" t="s">
        <v>168</v>
      </c>
      <c r="F6" s="233" t="s">
        <v>165</v>
      </c>
      <c r="G6" s="236" t="s">
        <v>166</v>
      </c>
      <c r="H6" s="237" t="s">
        <v>167</v>
      </c>
    </row>
    <row r="7" spans="1:9" s="211" customFormat="1" ht="17.25" customHeight="1">
      <c r="A7" s="212" t="s">
        <v>169</v>
      </c>
      <c r="B7" s="295">
        <v>3</v>
      </c>
      <c r="C7" s="296">
        <v>3.2</v>
      </c>
      <c r="D7" s="297">
        <f aca="true" t="shared" si="0" ref="D7:D39">C7-B7</f>
        <v>0.20000000000000018</v>
      </c>
      <c r="E7" s="212" t="s">
        <v>170</v>
      </c>
      <c r="F7" s="298">
        <v>2.72</v>
      </c>
      <c r="G7" s="299">
        <v>3</v>
      </c>
      <c r="H7" s="300">
        <f aca="true" t="shared" si="1" ref="H7:H39">G7-F7</f>
        <v>0.2799999999999998</v>
      </c>
      <c r="I7" s="213"/>
    </row>
    <row r="8" spans="1:9" s="211" customFormat="1" ht="17.25" customHeight="1">
      <c r="A8" s="212" t="s">
        <v>171</v>
      </c>
      <c r="B8" s="295">
        <v>7.64</v>
      </c>
      <c r="C8" s="296">
        <v>8.8</v>
      </c>
      <c r="D8" s="297">
        <f t="shared" si="0"/>
        <v>1.160000000000001</v>
      </c>
      <c r="E8" s="212" t="s">
        <v>172</v>
      </c>
      <c r="F8" s="298">
        <v>2.72</v>
      </c>
      <c r="G8" s="299">
        <v>3</v>
      </c>
      <c r="H8" s="300">
        <f t="shared" si="1"/>
        <v>0.2799999999999998</v>
      </c>
      <c r="I8" s="213"/>
    </row>
    <row r="9" spans="1:9" s="211" customFormat="1" ht="17.25" customHeight="1">
      <c r="A9" s="212" t="s">
        <v>173</v>
      </c>
      <c r="B9" s="295">
        <v>225.4</v>
      </c>
      <c r="C9" s="296">
        <v>187.74</v>
      </c>
      <c r="D9" s="297">
        <f t="shared" si="0"/>
        <v>-37.66</v>
      </c>
      <c r="E9" s="212" t="s">
        <v>174</v>
      </c>
      <c r="F9" s="298">
        <v>5.4</v>
      </c>
      <c r="G9" s="299">
        <v>6.47</v>
      </c>
      <c r="H9" s="300">
        <f t="shared" si="1"/>
        <v>1.0699999999999994</v>
      </c>
      <c r="I9" s="213"/>
    </row>
    <row r="10" spans="1:9" s="211" customFormat="1" ht="17.25" customHeight="1">
      <c r="A10" s="212" t="s">
        <v>175</v>
      </c>
      <c r="B10" s="295">
        <v>5</v>
      </c>
      <c r="C10" s="296">
        <v>4.24</v>
      </c>
      <c r="D10" s="297">
        <f t="shared" si="0"/>
        <v>-0.7599999999999998</v>
      </c>
      <c r="E10" s="212" t="s">
        <v>176</v>
      </c>
      <c r="F10" s="298">
        <v>5.4</v>
      </c>
      <c r="G10" s="299">
        <v>6.47</v>
      </c>
      <c r="H10" s="300">
        <f t="shared" si="1"/>
        <v>1.0699999999999994</v>
      </c>
      <c r="I10" s="213"/>
    </row>
    <row r="11" spans="1:9" s="211" customFormat="1" ht="17.25" customHeight="1">
      <c r="A11" s="212" t="s">
        <v>177</v>
      </c>
      <c r="B11" s="295">
        <v>8</v>
      </c>
      <c r="C11" s="296">
        <v>6</v>
      </c>
      <c r="D11" s="297">
        <f t="shared" si="0"/>
        <v>-2</v>
      </c>
      <c r="E11" s="212" t="s">
        <v>178</v>
      </c>
      <c r="F11" s="298">
        <f>SUM(F12:F15)</f>
        <v>222.5</v>
      </c>
      <c r="G11" s="298">
        <f>SUM(G12:G15)</f>
        <v>160.75</v>
      </c>
      <c r="H11" s="301">
        <f t="shared" si="1"/>
        <v>-61.75</v>
      </c>
      <c r="I11" s="302"/>
    </row>
    <row r="12" spans="1:9" s="211" customFormat="1" ht="17.25" customHeight="1">
      <c r="A12" s="212" t="s">
        <v>179</v>
      </c>
      <c r="B12" s="295">
        <v>1</v>
      </c>
      <c r="C12" s="296">
        <v>1.25</v>
      </c>
      <c r="D12" s="297">
        <f t="shared" si="0"/>
        <v>0.25</v>
      </c>
      <c r="E12" s="212" t="s">
        <v>180</v>
      </c>
      <c r="F12" s="303">
        <v>217</v>
      </c>
      <c r="G12" s="303">
        <v>149.56</v>
      </c>
      <c r="H12" s="301">
        <f t="shared" si="1"/>
        <v>-67.44</v>
      </c>
      <c r="I12" s="302"/>
    </row>
    <row r="13" spans="1:9" s="211" customFormat="1" ht="17.25" customHeight="1">
      <c r="A13" s="212" t="s">
        <v>181</v>
      </c>
      <c r="B13" s="465">
        <v>0.02</v>
      </c>
      <c r="C13" s="466">
        <v>0.02</v>
      </c>
      <c r="D13" s="297">
        <f t="shared" si="0"/>
        <v>0</v>
      </c>
      <c r="E13" s="212" t="s">
        <v>182</v>
      </c>
      <c r="F13" s="304">
        <v>1</v>
      </c>
      <c r="G13" s="304">
        <v>4.24</v>
      </c>
      <c r="H13" s="300">
        <f t="shared" si="1"/>
        <v>3.24</v>
      </c>
      <c r="I13" s="302"/>
    </row>
    <row r="14" spans="1:9" s="211" customFormat="1" ht="17.25" customHeight="1">
      <c r="A14" s="212" t="s">
        <v>183</v>
      </c>
      <c r="B14" s="295">
        <v>8</v>
      </c>
      <c r="C14" s="296">
        <v>8</v>
      </c>
      <c r="D14" s="297">
        <f t="shared" si="0"/>
        <v>0</v>
      </c>
      <c r="E14" s="212" t="s">
        <v>184</v>
      </c>
      <c r="F14" s="298">
        <v>3.5</v>
      </c>
      <c r="G14" s="304">
        <v>5.7</v>
      </c>
      <c r="H14" s="300">
        <f t="shared" si="1"/>
        <v>2.2</v>
      </c>
      <c r="I14" s="302"/>
    </row>
    <row r="15" spans="1:9" s="211" customFormat="1" ht="17.25" customHeight="1">
      <c r="A15" s="212" t="s">
        <v>185</v>
      </c>
      <c r="B15" s="295">
        <v>1.1</v>
      </c>
      <c r="C15" s="296">
        <v>1.2</v>
      </c>
      <c r="D15" s="297">
        <f t="shared" si="0"/>
        <v>0.09999999999999987</v>
      </c>
      <c r="E15" s="212" t="s">
        <v>186</v>
      </c>
      <c r="F15" s="298">
        <v>1</v>
      </c>
      <c r="G15" s="304">
        <v>1.25</v>
      </c>
      <c r="H15" s="300">
        <f t="shared" si="1"/>
        <v>0.25</v>
      </c>
      <c r="I15" s="302"/>
    </row>
    <row r="16" spans="1:9" s="211" customFormat="1" ht="17.25" customHeight="1">
      <c r="A16" s="212" t="s">
        <v>187</v>
      </c>
      <c r="B16" s="465">
        <v>0.05</v>
      </c>
      <c r="C16" s="466">
        <v>0.06</v>
      </c>
      <c r="D16" s="472">
        <f t="shared" si="0"/>
        <v>0.009999999999999995</v>
      </c>
      <c r="E16" s="214" t="s">
        <v>188</v>
      </c>
      <c r="F16" s="467">
        <f>F17+F18</f>
        <v>8.02</v>
      </c>
      <c r="G16" s="468">
        <f>G17+G18</f>
        <v>8.02</v>
      </c>
      <c r="H16" s="471">
        <f t="shared" si="1"/>
        <v>0</v>
      </c>
      <c r="I16" s="302"/>
    </row>
    <row r="17" spans="1:9" s="211" customFormat="1" ht="17.25" customHeight="1">
      <c r="A17" s="212" t="s">
        <v>189</v>
      </c>
      <c r="B17" s="295">
        <v>0.18</v>
      </c>
      <c r="C17" s="296">
        <v>0.18</v>
      </c>
      <c r="D17" s="297">
        <f t="shared" si="0"/>
        <v>0</v>
      </c>
      <c r="E17" s="214" t="s">
        <v>190</v>
      </c>
      <c r="F17" s="467">
        <v>0.02</v>
      </c>
      <c r="G17" s="467">
        <v>0.02</v>
      </c>
      <c r="H17" s="300">
        <f t="shared" si="1"/>
        <v>0</v>
      </c>
      <c r="I17" s="302"/>
    </row>
    <row r="18" spans="1:9" s="211" customFormat="1" ht="17.25" customHeight="1">
      <c r="A18" s="212" t="s">
        <v>191</v>
      </c>
      <c r="B18" s="295">
        <f>SUM(B19:B20)</f>
        <v>5.779999999999999</v>
      </c>
      <c r="C18" s="295">
        <f>SUM(C19:C20)</f>
        <v>6.18</v>
      </c>
      <c r="D18" s="297">
        <f t="shared" si="0"/>
        <v>0.40000000000000036</v>
      </c>
      <c r="E18" s="212" t="s">
        <v>192</v>
      </c>
      <c r="F18" s="304">
        <v>8</v>
      </c>
      <c r="G18" s="304">
        <v>8</v>
      </c>
      <c r="H18" s="300">
        <f t="shared" si="1"/>
        <v>0</v>
      </c>
      <c r="I18" s="302"/>
    </row>
    <row r="19" spans="1:9" s="211" customFormat="1" ht="17.25" customHeight="1">
      <c r="A19" s="212" t="s">
        <v>193</v>
      </c>
      <c r="B19" s="295">
        <v>4.1</v>
      </c>
      <c r="C19" s="296">
        <v>4.5</v>
      </c>
      <c r="D19" s="297">
        <f t="shared" si="0"/>
        <v>0.40000000000000036</v>
      </c>
      <c r="E19" s="212" t="s">
        <v>194</v>
      </c>
      <c r="F19" s="298">
        <v>2</v>
      </c>
      <c r="G19" s="299">
        <v>1.4</v>
      </c>
      <c r="H19" s="301">
        <f t="shared" si="1"/>
        <v>-0.6000000000000001</v>
      </c>
      <c r="I19" s="302"/>
    </row>
    <row r="20" spans="1:9" s="211" customFormat="1" ht="17.25" customHeight="1">
      <c r="A20" s="212" t="s">
        <v>195</v>
      </c>
      <c r="B20" s="295">
        <v>1.68</v>
      </c>
      <c r="C20" s="296">
        <v>1.68</v>
      </c>
      <c r="D20" s="297">
        <f t="shared" si="0"/>
        <v>0</v>
      </c>
      <c r="E20" s="212" t="s">
        <v>196</v>
      </c>
      <c r="F20" s="298">
        <v>2</v>
      </c>
      <c r="G20" s="304">
        <v>1.4</v>
      </c>
      <c r="H20" s="301">
        <f t="shared" si="1"/>
        <v>-0.6000000000000001</v>
      </c>
      <c r="I20" s="302"/>
    </row>
    <row r="21" spans="1:9" s="211" customFormat="1" ht="17.25" customHeight="1">
      <c r="A21" s="212" t="s">
        <v>197</v>
      </c>
      <c r="B21" s="295">
        <v>2.6</v>
      </c>
      <c r="C21" s="296">
        <v>1.97</v>
      </c>
      <c r="D21" s="297">
        <f t="shared" si="0"/>
        <v>-0.6300000000000001</v>
      </c>
      <c r="E21" s="212" t="s">
        <v>198</v>
      </c>
      <c r="F21" s="469">
        <f>F22+F23</f>
        <v>0.76</v>
      </c>
      <c r="G21" s="469">
        <f>G22+G23</f>
        <v>0.2</v>
      </c>
      <c r="H21" s="301">
        <f t="shared" si="1"/>
        <v>-0.56</v>
      </c>
      <c r="I21" s="302"/>
    </row>
    <row r="22" spans="1:9" s="211" customFormat="1" ht="17.25" customHeight="1">
      <c r="A22" s="212" t="s">
        <v>199</v>
      </c>
      <c r="B22" s="295">
        <v>24</v>
      </c>
      <c r="C22" s="296">
        <v>26</v>
      </c>
      <c r="D22" s="297">
        <f t="shared" si="0"/>
        <v>2</v>
      </c>
      <c r="E22" s="212" t="s">
        <v>200</v>
      </c>
      <c r="F22" s="469">
        <v>0.03</v>
      </c>
      <c r="G22" s="467">
        <v>0.04</v>
      </c>
      <c r="H22" s="470">
        <f t="shared" si="1"/>
        <v>0.010000000000000002</v>
      </c>
      <c r="I22" s="302"/>
    </row>
    <row r="23" spans="1:9" s="211" customFormat="1" ht="17.25" customHeight="1">
      <c r="A23" s="212" t="s">
        <v>201</v>
      </c>
      <c r="B23" s="295">
        <v>0.18</v>
      </c>
      <c r="C23" s="296">
        <v>0.18</v>
      </c>
      <c r="D23" s="297">
        <f t="shared" si="0"/>
        <v>0</v>
      </c>
      <c r="E23" s="212" t="s">
        <v>202</v>
      </c>
      <c r="F23" s="469">
        <v>0.73</v>
      </c>
      <c r="G23" s="467">
        <v>0.16</v>
      </c>
      <c r="H23" s="301">
        <f t="shared" si="1"/>
        <v>-0.57</v>
      </c>
      <c r="I23" s="302"/>
    </row>
    <row r="24" spans="1:9" s="211" customFormat="1" ht="17.25" customHeight="1">
      <c r="A24" s="212" t="s">
        <v>203</v>
      </c>
      <c r="B24" s="295">
        <v>0.31</v>
      </c>
      <c r="C24" s="296">
        <v>0.64</v>
      </c>
      <c r="D24" s="297">
        <f t="shared" si="0"/>
        <v>0.33</v>
      </c>
      <c r="E24" s="212" t="s">
        <v>204</v>
      </c>
      <c r="F24" s="298">
        <v>2.6</v>
      </c>
      <c r="G24" s="299">
        <v>1.97</v>
      </c>
      <c r="H24" s="301">
        <f t="shared" si="1"/>
        <v>-0.6300000000000001</v>
      </c>
      <c r="I24" s="302"/>
    </row>
    <row r="25" spans="1:9" s="211" customFormat="1" ht="17.25" customHeight="1">
      <c r="A25" s="212" t="s">
        <v>205</v>
      </c>
      <c r="B25" s="295"/>
      <c r="C25" s="296"/>
      <c r="D25" s="297">
        <f t="shared" si="0"/>
        <v>0</v>
      </c>
      <c r="E25" s="212" t="s">
        <v>206</v>
      </c>
      <c r="F25" s="305">
        <v>0</v>
      </c>
      <c r="G25" s="299">
        <v>7</v>
      </c>
      <c r="H25" s="300">
        <f t="shared" si="1"/>
        <v>7</v>
      </c>
      <c r="I25" s="302"/>
    </row>
    <row r="26" spans="1:9" s="211" customFormat="1" ht="17.25" customHeight="1">
      <c r="A26" s="212"/>
      <c r="B26" s="295"/>
      <c r="C26" s="296"/>
      <c r="D26" s="297">
        <f t="shared" si="0"/>
        <v>0</v>
      </c>
      <c r="E26" s="212" t="s">
        <v>207</v>
      </c>
      <c r="F26" s="298">
        <v>0.13</v>
      </c>
      <c r="G26" s="299">
        <v>0.14</v>
      </c>
      <c r="H26" s="300">
        <f t="shared" si="1"/>
        <v>0.010000000000000009</v>
      </c>
      <c r="I26" s="302"/>
    </row>
    <row r="27" spans="1:9" s="211" customFormat="1" ht="17.25" customHeight="1">
      <c r="A27" s="212"/>
      <c r="B27" s="295"/>
      <c r="C27" s="296"/>
      <c r="D27" s="297">
        <f t="shared" si="0"/>
        <v>0</v>
      </c>
      <c r="E27" s="214" t="s">
        <v>208</v>
      </c>
      <c r="F27" s="298">
        <f>F28+F31</f>
        <v>5.140000000000001</v>
      </c>
      <c r="G27" s="298">
        <f>G28+G31</f>
        <v>6.54</v>
      </c>
      <c r="H27" s="300">
        <f t="shared" si="1"/>
        <v>1.3999999999999995</v>
      </c>
      <c r="I27" s="306"/>
    </row>
    <row r="28" spans="1:9" s="211" customFormat="1" ht="17.25" customHeight="1">
      <c r="A28" s="212"/>
      <c r="B28" s="295"/>
      <c r="C28" s="296"/>
      <c r="D28" s="297">
        <f t="shared" si="0"/>
        <v>0</v>
      </c>
      <c r="E28" s="212" t="s">
        <v>209</v>
      </c>
      <c r="F28" s="298">
        <f>F29+F30</f>
        <v>4.87</v>
      </c>
      <c r="G28" s="298">
        <f>G29+G30</f>
        <v>5.9</v>
      </c>
      <c r="H28" s="300">
        <f t="shared" si="1"/>
        <v>1.0300000000000002</v>
      </c>
      <c r="I28" s="302"/>
    </row>
    <row r="29" spans="1:9" s="211" customFormat="1" ht="17.25" customHeight="1">
      <c r="A29" s="212"/>
      <c r="B29" s="295"/>
      <c r="C29" s="296"/>
      <c r="D29" s="297">
        <f t="shared" si="0"/>
        <v>0</v>
      </c>
      <c r="E29" s="212" t="s">
        <v>210</v>
      </c>
      <c r="F29" s="298">
        <v>3.5</v>
      </c>
      <c r="G29" s="307">
        <v>4</v>
      </c>
      <c r="H29" s="300">
        <f t="shared" si="1"/>
        <v>0.5</v>
      </c>
      <c r="I29" s="302"/>
    </row>
    <row r="30" spans="1:9" s="211" customFormat="1" ht="17.25" customHeight="1">
      <c r="A30" s="212"/>
      <c r="B30" s="295"/>
      <c r="C30" s="296"/>
      <c r="D30" s="297">
        <f t="shared" si="0"/>
        <v>0</v>
      </c>
      <c r="E30" s="212" t="s">
        <v>211</v>
      </c>
      <c r="F30" s="298">
        <v>1.37</v>
      </c>
      <c r="G30" s="307">
        <v>1.9</v>
      </c>
      <c r="H30" s="300">
        <f t="shared" si="1"/>
        <v>0.5299999999999998</v>
      </c>
      <c r="I30" s="302"/>
    </row>
    <row r="31" spans="1:9" s="211" customFormat="1" ht="17.25" customHeight="1">
      <c r="A31" s="212"/>
      <c r="B31" s="295"/>
      <c r="C31" s="296"/>
      <c r="D31" s="297">
        <f t="shared" si="0"/>
        <v>0</v>
      </c>
      <c r="E31" s="212" t="s">
        <v>212</v>
      </c>
      <c r="F31" s="298">
        <v>0.27</v>
      </c>
      <c r="G31" s="307">
        <v>0.64</v>
      </c>
      <c r="H31" s="300">
        <f t="shared" si="1"/>
        <v>0.37</v>
      </c>
      <c r="I31" s="306"/>
    </row>
    <row r="32" spans="1:9" s="211" customFormat="1" ht="17.25" customHeight="1">
      <c r="A32" s="212"/>
      <c r="B32" s="295"/>
      <c r="C32" s="296"/>
      <c r="D32" s="297">
        <f t="shared" si="0"/>
        <v>0</v>
      </c>
      <c r="E32" s="308" t="s">
        <v>213</v>
      </c>
      <c r="F32" s="298"/>
      <c r="G32" s="307"/>
      <c r="H32" s="300">
        <f t="shared" si="1"/>
        <v>0</v>
      </c>
      <c r="I32" s="306"/>
    </row>
    <row r="33" spans="1:9" s="211" customFormat="1" ht="17.25" customHeight="1">
      <c r="A33" s="215" t="s">
        <v>214</v>
      </c>
      <c r="B33" s="309">
        <f>B7+B8+B9+B10+B11+B12+B13+B14+B15+B16+B17+B18+B21+B22+B23+B24+B25</f>
        <v>292.2600000000001</v>
      </c>
      <c r="C33" s="309">
        <f>C7+C8+C9+C10+C11+C12+C13+C14+C15+C16+C17+C18+C21+C22+C23+C24+C25</f>
        <v>255.66000000000003</v>
      </c>
      <c r="D33" s="297">
        <f t="shared" si="0"/>
        <v>-36.60000000000008</v>
      </c>
      <c r="E33" s="216" t="s">
        <v>215</v>
      </c>
      <c r="F33" s="307">
        <f>F7+F9+F11+F16+F19+F21+F24+F25+F26+F27+F32</f>
        <v>249.26999999999998</v>
      </c>
      <c r="G33" s="307">
        <f>G7+G9+G11+G16+G19+G21+G24+G25+G26+G27+G32</f>
        <v>195.48999999999998</v>
      </c>
      <c r="H33" s="301">
        <f t="shared" si="1"/>
        <v>-53.78</v>
      </c>
      <c r="I33" s="306"/>
    </row>
    <row r="34" spans="1:9" s="211" customFormat="1" ht="17.25" customHeight="1">
      <c r="A34" s="212"/>
      <c r="B34" s="295"/>
      <c r="C34" s="296"/>
      <c r="D34" s="297">
        <f t="shared" si="0"/>
        <v>0</v>
      </c>
      <c r="E34" s="212"/>
      <c r="F34" s="298"/>
      <c r="G34" s="307"/>
      <c r="H34" s="300">
        <f t="shared" si="1"/>
        <v>0</v>
      </c>
      <c r="I34" s="306"/>
    </row>
    <row r="35" spans="1:9" s="211" customFormat="1" ht="17.25" customHeight="1">
      <c r="A35" s="212" t="s">
        <v>216</v>
      </c>
      <c r="B35" s="295">
        <v>101.89</v>
      </c>
      <c r="C35" s="296">
        <v>85</v>
      </c>
      <c r="D35" s="297">
        <f t="shared" si="0"/>
        <v>-16.89</v>
      </c>
      <c r="E35" s="217" t="s">
        <v>217</v>
      </c>
      <c r="F35" s="303">
        <v>61.09</v>
      </c>
      <c r="G35" s="310">
        <v>133.3</v>
      </c>
      <c r="H35" s="300">
        <f t="shared" si="1"/>
        <v>72.21000000000001</v>
      </c>
      <c r="I35" s="306"/>
    </row>
    <row r="36" spans="1:9" s="211" customFormat="1" ht="17.25" customHeight="1">
      <c r="A36" s="212" t="s">
        <v>218</v>
      </c>
      <c r="B36" s="311"/>
      <c r="C36" s="312"/>
      <c r="D36" s="297">
        <f t="shared" si="0"/>
        <v>0</v>
      </c>
      <c r="E36" s="217" t="s">
        <v>219</v>
      </c>
      <c r="F36" s="303"/>
      <c r="G36" s="310"/>
      <c r="H36" s="301">
        <f t="shared" si="1"/>
        <v>0</v>
      </c>
      <c r="I36" s="306"/>
    </row>
    <row r="37" spans="1:9" s="211" customFormat="1" ht="17.25" customHeight="1">
      <c r="A37" s="212" t="s">
        <v>220</v>
      </c>
      <c r="B37" s="311"/>
      <c r="C37" s="312"/>
      <c r="D37" s="297">
        <f t="shared" si="0"/>
        <v>0</v>
      </c>
      <c r="E37" s="217" t="s">
        <v>221</v>
      </c>
      <c r="F37" s="304">
        <v>83.87</v>
      </c>
      <c r="G37" s="299">
        <v>11.9</v>
      </c>
      <c r="H37" s="301">
        <f t="shared" si="1"/>
        <v>-71.97</v>
      </c>
      <c r="I37" s="306"/>
    </row>
    <row r="38" spans="1:9" s="211" customFormat="1" ht="17.25" customHeight="1">
      <c r="A38" s="212"/>
      <c r="B38" s="295"/>
      <c r="C38" s="296"/>
      <c r="D38" s="297">
        <f t="shared" si="0"/>
        <v>0</v>
      </c>
      <c r="E38" s="212"/>
      <c r="F38" s="304"/>
      <c r="G38" s="299"/>
      <c r="H38" s="300">
        <f t="shared" si="1"/>
        <v>0</v>
      </c>
      <c r="I38" s="306"/>
    </row>
    <row r="39" spans="1:10" s="211" customFormat="1" ht="23.25" customHeight="1" thickBot="1">
      <c r="A39" s="218" t="s">
        <v>222</v>
      </c>
      <c r="B39" s="313">
        <f>SUM(B33:B38)</f>
        <v>394.1500000000001</v>
      </c>
      <c r="C39" s="313">
        <f>SUM(C33:C38)</f>
        <v>340.66</v>
      </c>
      <c r="D39" s="314">
        <f t="shared" si="0"/>
        <v>-53.490000000000066</v>
      </c>
      <c r="E39" s="218" t="s">
        <v>223</v>
      </c>
      <c r="F39" s="315">
        <f>SUM(F33:F38)</f>
        <v>394.23</v>
      </c>
      <c r="G39" s="315">
        <f>SUM(G33:G38)</f>
        <v>340.68999999999994</v>
      </c>
      <c r="H39" s="316">
        <f t="shared" si="1"/>
        <v>-53.54000000000008</v>
      </c>
      <c r="I39" s="317"/>
      <c r="J39" s="219"/>
    </row>
    <row r="40" spans="1:8" s="211" customFormat="1" ht="17.25" customHeight="1">
      <c r="A40" s="220"/>
      <c r="B40" s="221"/>
      <c r="C40" s="222"/>
      <c r="D40" s="223"/>
      <c r="E40" s="224"/>
      <c r="F40" s="225"/>
      <c r="G40" s="226"/>
      <c r="H40" s="227"/>
    </row>
    <row r="41" spans="1:8" s="211" customFormat="1" ht="17.25" customHeight="1">
      <c r="A41" s="220"/>
      <c r="B41" s="221"/>
      <c r="C41" s="222"/>
      <c r="D41" s="223"/>
      <c r="E41" s="224"/>
      <c r="F41" s="225"/>
      <c r="G41" s="228"/>
      <c r="H41" s="225"/>
    </row>
    <row r="42" spans="1:8" s="211" customFormat="1" ht="17.25" customHeight="1">
      <c r="A42" s="220"/>
      <c r="B42" s="221"/>
      <c r="C42" s="222"/>
      <c r="D42" s="223"/>
      <c r="E42" s="224"/>
      <c r="F42" s="225"/>
      <c r="G42" s="228"/>
      <c r="H42" s="225"/>
    </row>
    <row r="43" spans="1:8" s="211" customFormat="1" ht="17.25" customHeight="1">
      <c r="A43" s="220"/>
      <c r="B43" s="221"/>
      <c r="C43" s="222"/>
      <c r="D43" s="223"/>
      <c r="E43" s="224"/>
      <c r="F43" s="225"/>
      <c r="G43" s="228"/>
      <c r="H43" s="225"/>
    </row>
  </sheetData>
  <mergeCells count="3">
    <mergeCell ref="A2:H2"/>
    <mergeCell ref="A5:D5"/>
    <mergeCell ref="E5:H5"/>
  </mergeCells>
  <printOptions horizontalCentered="1"/>
  <pageMargins left="0.5511811023622047" right="0.5511811023622047" top="0.984251968503937" bottom="0.7874015748031497" header="0.5118110236220472" footer="0.5118110236220472"/>
  <pageSetup fitToHeight="1" fitToWidth="1" horizontalDpi="600" verticalDpi="600" orientation="landscape" paperSize="8" scale="96" r:id="rId1"/>
  <headerFooter alignWithMargins="0">
    <oddHeader>&amp;L附件3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workbookViewId="0" topLeftCell="C1">
      <selection activeCell="I35" sqref="I35"/>
    </sheetView>
  </sheetViews>
  <sheetFormatPr defaultColWidth="9.00390625" defaultRowHeight="14.25"/>
  <cols>
    <col min="1" max="1" width="2.125" style="117" customWidth="1"/>
    <col min="2" max="2" width="26.75390625" style="117" customWidth="1"/>
    <col min="3" max="3" width="13.875" style="184" customWidth="1"/>
    <col min="4" max="4" width="18.50390625" style="184" customWidth="1"/>
    <col min="5" max="5" width="15.875" style="185" customWidth="1"/>
    <col min="6" max="6" width="15.875" style="113" hidden="1" customWidth="1"/>
    <col min="7" max="7" width="16.375" style="112" customWidth="1"/>
    <col min="8" max="8" width="30.75390625" style="114" customWidth="1"/>
    <col min="9" max="9" width="15.625" style="115" customWidth="1"/>
    <col min="10" max="10" width="13.75390625" style="115" customWidth="1"/>
    <col min="11" max="11" width="16.75390625" style="116" customWidth="1"/>
    <col min="12" max="12" width="16.25390625" style="112" customWidth="1"/>
    <col min="13" max="13" width="25.875" style="117" hidden="1" customWidth="1"/>
    <col min="14" max="14" width="27.875" style="117" customWidth="1"/>
    <col min="15" max="16384" width="9.00390625" style="117" customWidth="1"/>
  </cols>
  <sheetData>
    <row r="1" spans="2:13" ht="31.5" customHeight="1">
      <c r="B1" s="496" t="s">
        <v>251</v>
      </c>
      <c r="C1" s="496"/>
      <c r="D1" s="496"/>
      <c r="E1" s="496"/>
      <c r="F1" s="496"/>
      <c r="G1" s="496"/>
      <c r="H1" s="496"/>
      <c r="I1" s="496"/>
      <c r="J1" s="496"/>
      <c r="K1" s="496"/>
      <c r="L1" s="496"/>
      <c r="M1" s="496"/>
    </row>
    <row r="2" spans="2:13" s="124" customFormat="1" ht="24" customHeight="1" thickBot="1">
      <c r="B2" s="118"/>
      <c r="C2" s="174"/>
      <c r="D2" s="174"/>
      <c r="E2" s="175"/>
      <c r="F2" s="120"/>
      <c r="G2" s="119"/>
      <c r="H2" s="121"/>
      <c r="I2" s="122"/>
      <c r="J2" s="122"/>
      <c r="K2" s="123"/>
      <c r="L2" s="238" t="s">
        <v>7</v>
      </c>
      <c r="M2" s="239" t="s">
        <v>7</v>
      </c>
    </row>
    <row r="3" spans="1:14" s="124" customFormat="1" ht="19.5" customHeight="1">
      <c r="A3" s="192"/>
      <c r="B3" s="497" t="s">
        <v>252</v>
      </c>
      <c r="C3" s="176" t="s">
        <v>153</v>
      </c>
      <c r="D3" s="176" t="s">
        <v>153</v>
      </c>
      <c r="E3" s="176" t="s">
        <v>154</v>
      </c>
      <c r="F3" s="177"/>
      <c r="G3" s="499" t="s">
        <v>434</v>
      </c>
      <c r="H3" s="501" t="s">
        <v>252</v>
      </c>
      <c r="I3" s="178" t="s">
        <v>153</v>
      </c>
      <c r="J3" s="178" t="s">
        <v>153</v>
      </c>
      <c r="K3" s="240" t="s">
        <v>154</v>
      </c>
      <c r="L3" s="499" t="s">
        <v>435</v>
      </c>
      <c r="M3" s="503" t="s">
        <v>253</v>
      </c>
      <c r="N3" s="192"/>
    </row>
    <row r="4" spans="1:14" s="124" customFormat="1" ht="19.5" customHeight="1" thickBot="1">
      <c r="A4" s="192"/>
      <c r="B4" s="498"/>
      <c r="C4" s="318" t="s">
        <v>2</v>
      </c>
      <c r="D4" s="319" t="s">
        <v>254</v>
      </c>
      <c r="E4" s="318" t="s">
        <v>2</v>
      </c>
      <c r="F4" s="320"/>
      <c r="G4" s="500"/>
      <c r="H4" s="502"/>
      <c r="I4" s="321" t="s">
        <v>255</v>
      </c>
      <c r="J4" s="322" t="s">
        <v>254</v>
      </c>
      <c r="K4" s="323" t="s">
        <v>2</v>
      </c>
      <c r="L4" s="500"/>
      <c r="M4" s="504"/>
      <c r="N4" s="192"/>
    </row>
    <row r="5" spans="1:14" s="124" customFormat="1" ht="19.5" customHeight="1">
      <c r="A5" s="192"/>
      <c r="B5" s="324" t="s">
        <v>256</v>
      </c>
      <c r="C5" s="179">
        <f>SUM(C6,C13)</f>
        <v>16.64</v>
      </c>
      <c r="D5" s="179">
        <f>SUM(D6,D13)</f>
        <v>18.7</v>
      </c>
      <c r="E5" s="179">
        <f>SUM(E6,E13)</f>
        <v>21.8802</v>
      </c>
      <c r="F5" s="179">
        <f>SUM(F6,F13)</f>
        <v>0</v>
      </c>
      <c r="G5" s="325">
        <f aca="true" t="shared" si="0" ref="G5:G13">E5/D5-1</f>
        <v>0.17006417112299466</v>
      </c>
      <c r="H5" s="326" t="s">
        <v>15</v>
      </c>
      <c r="I5" s="327">
        <f>SUM(I6:I8,I10:I24)</f>
        <v>21.039999999999992</v>
      </c>
      <c r="J5" s="328">
        <f>J33-J31-J25</f>
        <v>21.7708</v>
      </c>
      <c r="K5" s="328">
        <f>K33-K31-K25</f>
        <v>26.331799999999998</v>
      </c>
      <c r="L5" s="329">
        <f aca="true" t="shared" si="1" ref="L5:L18">K5/I5-1</f>
        <v>0.2515114068441069</v>
      </c>
      <c r="M5" s="294"/>
      <c r="N5" s="192"/>
    </row>
    <row r="6" spans="1:14" s="127" customFormat="1" ht="19.5" customHeight="1">
      <c r="A6" s="193"/>
      <c r="B6" s="188" t="s">
        <v>257</v>
      </c>
      <c r="C6" s="256">
        <f>SUM(C7:C12)</f>
        <v>15.44</v>
      </c>
      <c r="D6" s="256">
        <f>SUM(D7:D12)</f>
        <v>17.3</v>
      </c>
      <c r="E6" s="256">
        <f>SUM(E7:E12)</f>
        <v>20.1802</v>
      </c>
      <c r="F6" s="242"/>
      <c r="G6" s="330">
        <f t="shared" si="0"/>
        <v>0.166485549132948</v>
      </c>
      <c r="H6" s="274" t="s">
        <v>12</v>
      </c>
      <c r="I6" s="268">
        <v>2.9</v>
      </c>
      <c r="J6" s="263">
        <v>3.1</v>
      </c>
      <c r="K6" s="264">
        <v>3.2</v>
      </c>
      <c r="L6" s="230">
        <f t="shared" si="1"/>
        <v>0.10344827586206895</v>
      </c>
      <c r="M6" s="245"/>
      <c r="N6" s="193"/>
    </row>
    <row r="7" spans="1:14" s="124" customFormat="1" ht="19.5" customHeight="1">
      <c r="A7" s="192"/>
      <c r="B7" s="187" t="s">
        <v>258</v>
      </c>
      <c r="C7" s="254">
        <v>5.61</v>
      </c>
      <c r="D7" s="254">
        <f>'[1]2013年新区收入预算草案'!D6</f>
        <v>6.44</v>
      </c>
      <c r="E7" s="256">
        <f>'[1]2013年新区收入预算草案'!F6</f>
        <v>7.5992</v>
      </c>
      <c r="F7" s="126"/>
      <c r="G7" s="330">
        <f t="shared" si="0"/>
        <v>0.17999999999999994</v>
      </c>
      <c r="H7" s="331" t="s">
        <v>259</v>
      </c>
      <c r="I7" s="332">
        <v>2.6</v>
      </c>
      <c r="J7" s="333">
        <v>2.8</v>
      </c>
      <c r="K7" s="264">
        <v>3</v>
      </c>
      <c r="L7" s="230">
        <f t="shared" si="1"/>
        <v>0.15384615384615374</v>
      </c>
      <c r="M7" s="245"/>
      <c r="N7" s="192"/>
    </row>
    <row r="8" spans="1:14" s="124" customFormat="1" ht="19.5" customHeight="1">
      <c r="A8" s="192"/>
      <c r="B8" s="188" t="s">
        <v>260</v>
      </c>
      <c r="C8" s="254">
        <v>3.11</v>
      </c>
      <c r="D8" s="254">
        <f>'[1]2013年新区收入预算草案'!D7</f>
        <v>3.52</v>
      </c>
      <c r="E8" s="256">
        <f>'[1]2013年新区收入预算草案'!F7</f>
        <v>4.0832</v>
      </c>
      <c r="F8" s="126"/>
      <c r="G8" s="330">
        <f t="shared" si="0"/>
        <v>0.15999999999999992</v>
      </c>
      <c r="H8" s="331" t="s">
        <v>261</v>
      </c>
      <c r="I8" s="332">
        <v>5.2</v>
      </c>
      <c r="J8" s="333">
        <v>4.8</v>
      </c>
      <c r="K8" s="334">
        <v>5.8</v>
      </c>
      <c r="L8" s="230">
        <f t="shared" si="1"/>
        <v>0.11538461538461542</v>
      </c>
      <c r="M8" s="245"/>
      <c r="N8" s="192"/>
    </row>
    <row r="9" spans="1:14" s="124" customFormat="1" ht="19.5" customHeight="1">
      <c r="A9" s="192"/>
      <c r="B9" s="188" t="s">
        <v>262</v>
      </c>
      <c r="C9" s="254">
        <v>2.3</v>
      </c>
      <c r="D9" s="254">
        <f>'[1]2013年新区收入预算草案'!D8</f>
        <v>2.34</v>
      </c>
      <c r="E9" s="256">
        <f>'[1]2013年新区收入预算草案'!F8</f>
        <v>2.691</v>
      </c>
      <c r="F9" s="126"/>
      <c r="G9" s="330">
        <f t="shared" si="0"/>
        <v>0.1499999999999999</v>
      </c>
      <c r="H9" s="331" t="s">
        <v>263</v>
      </c>
      <c r="I9" s="332">
        <v>0.45</v>
      </c>
      <c r="J9" s="333">
        <v>0.9</v>
      </c>
      <c r="K9" s="334">
        <v>0.92</v>
      </c>
      <c r="L9" s="230">
        <f t="shared" si="1"/>
        <v>1.0444444444444443</v>
      </c>
      <c r="M9" s="245"/>
      <c r="N9" s="192"/>
    </row>
    <row r="10" spans="1:14" s="124" customFormat="1" ht="19.5" customHeight="1">
      <c r="A10" s="192"/>
      <c r="B10" s="188" t="s">
        <v>264</v>
      </c>
      <c r="C10" s="254">
        <v>1.5</v>
      </c>
      <c r="D10" s="254">
        <f>'[1]2013年新区收入预算草案'!D9</f>
        <v>1.07</v>
      </c>
      <c r="E10" s="256">
        <f>'[1]2013年新区收入预算草案'!F9</f>
        <v>1.1770000000000003</v>
      </c>
      <c r="F10" s="126"/>
      <c r="G10" s="330">
        <f t="shared" si="0"/>
        <v>0.10000000000000009</v>
      </c>
      <c r="H10" s="331" t="s">
        <v>265</v>
      </c>
      <c r="I10" s="332">
        <v>0.2</v>
      </c>
      <c r="J10" s="333">
        <v>0.21</v>
      </c>
      <c r="K10" s="264">
        <v>0.25</v>
      </c>
      <c r="L10" s="230">
        <f t="shared" si="1"/>
        <v>0.25</v>
      </c>
      <c r="M10" s="245"/>
      <c r="N10" s="192"/>
    </row>
    <row r="11" spans="1:14" s="124" customFormat="1" ht="19.5" customHeight="1">
      <c r="A11" s="192"/>
      <c r="B11" s="187" t="s">
        <v>8</v>
      </c>
      <c r="C11" s="254">
        <v>1.6</v>
      </c>
      <c r="D11" s="254">
        <f>'[1]2013年新区收入预算草案'!D10</f>
        <v>2.36</v>
      </c>
      <c r="E11" s="256">
        <f>'[1]2013年新区收入预算草案'!F10</f>
        <v>2.9027999999999996</v>
      </c>
      <c r="F11" s="126"/>
      <c r="G11" s="330">
        <f t="shared" si="0"/>
        <v>0.22999999999999998</v>
      </c>
      <c r="H11" s="331" t="s">
        <v>266</v>
      </c>
      <c r="I11" s="332">
        <v>0.3</v>
      </c>
      <c r="J11" s="333">
        <v>0.42</v>
      </c>
      <c r="K11" s="264">
        <v>0.47</v>
      </c>
      <c r="L11" s="230">
        <f t="shared" si="1"/>
        <v>0.5666666666666667</v>
      </c>
      <c r="M11" s="245"/>
      <c r="N11" s="192"/>
    </row>
    <row r="12" spans="1:14" s="124" customFormat="1" ht="19.5" customHeight="1">
      <c r="A12" s="192"/>
      <c r="B12" s="187" t="s">
        <v>267</v>
      </c>
      <c r="C12" s="254">
        <v>1.32</v>
      </c>
      <c r="D12" s="254">
        <f>'[1]2013年新区收入预算草案'!D11</f>
        <v>1.57</v>
      </c>
      <c r="E12" s="256">
        <f>'[1]2013年新区收入预算草案'!F11</f>
        <v>1.7270000000000003</v>
      </c>
      <c r="F12" s="125"/>
      <c r="G12" s="330">
        <f t="shared" si="0"/>
        <v>0.10000000000000009</v>
      </c>
      <c r="H12" s="331" t="s">
        <v>268</v>
      </c>
      <c r="I12" s="332">
        <v>1.4</v>
      </c>
      <c r="J12" s="333">
        <v>1.25</v>
      </c>
      <c r="K12" s="264">
        <v>1.5</v>
      </c>
      <c r="L12" s="230">
        <f t="shared" si="1"/>
        <v>0.0714285714285714</v>
      </c>
      <c r="M12" s="245"/>
      <c r="N12" s="192"/>
    </row>
    <row r="13" spans="1:14" s="124" customFormat="1" ht="19.5" customHeight="1">
      <c r="A13" s="192"/>
      <c r="B13" s="187" t="s">
        <v>269</v>
      </c>
      <c r="C13" s="254">
        <f>SUM(C14:C16)</f>
        <v>1.2</v>
      </c>
      <c r="D13" s="254">
        <f>SUM(D14:D16)</f>
        <v>1.4</v>
      </c>
      <c r="E13" s="256">
        <f>SUM(E14:E16)</f>
        <v>1.7</v>
      </c>
      <c r="F13" s="125"/>
      <c r="G13" s="330">
        <f t="shared" si="0"/>
        <v>0.2142857142857144</v>
      </c>
      <c r="H13" s="335" t="s">
        <v>270</v>
      </c>
      <c r="I13" s="332">
        <v>1.7</v>
      </c>
      <c r="J13" s="332">
        <v>1.35</v>
      </c>
      <c r="K13" s="264">
        <v>1.55</v>
      </c>
      <c r="L13" s="230">
        <f t="shared" si="1"/>
        <v>-0.08823529411764697</v>
      </c>
      <c r="M13" s="245"/>
      <c r="N13" s="192"/>
    </row>
    <row r="14" spans="1:14" s="124" customFormat="1" ht="19.5" customHeight="1">
      <c r="A14" s="192"/>
      <c r="B14" s="187" t="s">
        <v>13</v>
      </c>
      <c r="C14" s="254">
        <v>0.3</v>
      </c>
      <c r="D14" s="254">
        <f>'[1]2013年新区收入预算草案'!D13</f>
        <v>0.4</v>
      </c>
      <c r="E14" s="256">
        <f>'[1]2013年新区收入预算草案'!F13</f>
        <v>0.4</v>
      </c>
      <c r="F14" s="125"/>
      <c r="G14" s="330"/>
      <c r="H14" s="335" t="s">
        <v>271</v>
      </c>
      <c r="I14" s="332">
        <v>0.5</v>
      </c>
      <c r="J14" s="333">
        <v>0.3</v>
      </c>
      <c r="K14" s="264">
        <v>0.52</v>
      </c>
      <c r="L14" s="230">
        <f t="shared" si="1"/>
        <v>0.040000000000000036</v>
      </c>
      <c r="M14" s="245"/>
      <c r="N14" s="192"/>
    </row>
    <row r="15" spans="1:14" s="124" customFormat="1" ht="30.75" customHeight="1">
      <c r="A15" s="192"/>
      <c r="B15" s="190" t="s">
        <v>14</v>
      </c>
      <c r="C15" s="254">
        <v>0.01</v>
      </c>
      <c r="D15" s="254">
        <f>'[1]2013年新区收入预算草案'!D14</f>
        <v>0.05</v>
      </c>
      <c r="E15" s="256">
        <f>'[1]2013年新区收入预算草案'!F14</f>
        <v>0.05</v>
      </c>
      <c r="F15" s="125"/>
      <c r="G15" s="330"/>
      <c r="H15" s="331" t="s">
        <v>272</v>
      </c>
      <c r="I15" s="332">
        <v>4</v>
      </c>
      <c r="J15" s="333">
        <v>4</v>
      </c>
      <c r="K15" s="264">
        <v>4.8</v>
      </c>
      <c r="L15" s="230">
        <f t="shared" si="1"/>
        <v>0.19999999999999996</v>
      </c>
      <c r="M15" s="247"/>
      <c r="N15" s="192"/>
    </row>
    <row r="16" spans="1:14" s="128" customFormat="1" ht="19.5" customHeight="1">
      <c r="A16" s="194"/>
      <c r="B16" s="187" t="s">
        <v>273</v>
      </c>
      <c r="C16" s="254">
        <v>0.89</v>
      </c>
      <c r="D16" s="254">
        <f>'[1]2013年新区收入预算草案'!D15</f>
        <v>0.95</v>
      </c>
      <c r="E16" s="256">
        <f>'[1]2013年新区收入预算草案'!F15</f>
        <v>1.25</v>
      </c>
      <c r="F16" s="125"/>
      <c r="G16" s="330">
        <f>E16/D16-1</f>
        <v>0.3157894736842106</v>
      </c>
      <c r="H16" s="331" t="s">
        <v>274</v>
      </c>
      <c r="I16" s="332">
        <v>0.4</v>
      </c>
      <c r="J16" s="333">
        <v>0.38</v>
      </c>
      <c r="K16" s="264">
        <v>0.4</v>
      </c>
      <c r="L16" s="230"/>
      <c r="M16" s="245"/>
      <c r="N16" s="194"/>
    </row>
    <row r="17" spans="1:14" s="124" customFormat="1" ht="19.5" customHeight="1">
      <c r="A17" s="192"/>
      <c r="B17" s="187"/>
      <c r="C17" s="336"/>
      <c r="D17" s="336"/>
      <c r="E17" s="336"/>
      <c r="F17" s="336"/>
      <c r="G17" s="337"/>
      <c r="H17" s="331" t="s">
        <v>275</v>
      </c>
      <c r="I17" s="332">
        <v>0.7</v>
      </c>
      <c r="J17" s="333">
        <v>1</v>
      </c>
      <c r="K17" s="264">
        <v>1</v>
      </c>
      <c r="L17" s="230">
        <f t="shared" si="1"/>
        <v>0.4285714285714286</v>
      </c>
      <c r="M17" s="245"/>
      <c r="N17" s="192"/>
    </row>
    <row r="18" spans="1:14" s="124" customFormat="1" ht="19.5" customHeight="1">
      <c r="A18" s="192"/>
      <c r="B18" s="187"/>
      <c r="C18" s="246"/>
      <c r="D18" s="246"/>
      <c r="E18" s="241"/>
      <c r="F18" s="125"/>
      <c r="G18" s="338"/>
      <c r="H18" s="331" t="s">
        <v>276</v>
      </c>
      <c r="I18" s="332">
        <v>0.4</v>
      </c>
      <c r="J18" s="333">
        <v>0.55</v>
      </c>
      <c r="K18" s="264">
        <v>0.65</v>
      </c>
      <c r="L18" s="230">
        <f t="shared" si="1"/>
        <v>0.625</v>
      </c>
      <c r="M18" s="245"/>
      <c r="N18" s="192"/>
    </row>
    <row r="19" spans="1:14" s="124" customFormat="1" ht="19.5" customHeight="1">
      <c r="A19" s="192"/>
      <c r="B19" s="187"/>
      <c r="C19" s="246"/>
      <c r="D19" s="246"/>
      <c r="E19" s="241"/>
      <c r="F19" s="125"/>
      <c r="G19" s="338"/>
      <c r="H19" s="331" t="s">
        <v>277</v>
      </c>
      <c r="I19" s="332"/>
      <c r="J19" s="333"/>
      <c r="K19" s="264"/>
      <c r="L19" s="230"/>
      <c r="M19" s="245"/>
      <c r="N19" s="192"/>
    </row>
    <row r="20" spans="1:14" s="124" customFormat="1" ht="19.5" customHeight="1">
      <c r="A20" s="192"/>
      <c r="B20" s="187"/>
      <c r="C20" s="246"/>
      <c r="D20" s="246"/>
      <c r="E20" s="241"/>
      <c r="F20" s="125"/>
      <c r="G20" s="338"/>
      <c r="H20" s="331" t="s">
        <v>278</v>
      </c>
      <c r="I20" s="332"/>
      <c r="J20" s="333"/>
      <c r="K20" s="264"/>
      <c r="L20" s="230"/>
      <c r="M20" s="245"/>
      <c r="N20" s="192"/>
    </row>
    <row r="21" spans="1:14" s="124" customFormat="1" ht="19.5" customHeight="1">
      <c r="A21" s="192"/>
      <c r="B21" s="189"/>
      <c r="C21" s="246"/>
      <c r="D21" s="246"/>
      <c r="E21" s="241"/>
      <c r="F21" s="125"/>
      <c r="G21" s="338"/>
      <c r="H21" s="331" t="s">
        <v>279</v>
      </c>
      <c r="I21" s="332">
        <v>0.38</v>
      </c>
      <c r="J21" s="333">
        <f>J5-SUM(J6:J8,J10:J18,J23:J24)</f>
        <v>1.5808</v>
      </c>
      <c r="K21" s="264">
        <f>K5-SUM(K6:K8,K10:K18,K23)</f>
        <v>2.8917999999999964</v>
      </c>
      <c r="L21" s="230">
        <f>K21/I21-1</f>
        <v>6.6099999999999905</v>
      </c>
      <c r="M21" s="245"/>
      <c r="N21" s="192"/>
    </row>
    <row r="22" spans="1:14" s="124" customFormat="1" ht="19.5" customHeight="1">
      <c r="A22" s="192"/>
      <c r="B22" s="187"/>
      <c r="C22" s="246"/>
      <c r="D22" s="246"/>
      <c r="E22" s="241"/>
      <c r="F22" s="125"/>
      <c r="G22" s="338"/>
      <c r="H22" s="274" t="s">
        <v>280</v>
      </c>
      <c r="I22" s="269"/>
      <c r="J22" s="253"/>
      <c r="K22" s="264"/>
      <c r="L22" s="230"/>
      <c r="M22" s="245"/>
      <c r="N22" s="192"/>
    </row>
    <row r="23" spans="1:14" s="124" customFormat="1" ht="19.5" customHeight="1">
      <c r="A23" s="192"/>
      <c r="B23" s="187"/>
      <c r="C23" s="246"/>
      <c r="D23" s="246"/>
      <c r="E23" s="241"/>
      <c r="F23" s="125"/>
      <c r="G23" s="338"/>
      <c r="H23" s="188" t="s">
        <v>281</v>
      </c>
      <c r="I23" s="269">
        <v>0.24</v>
      </c>
      <c r="J23" s="253"/>
      <c r="K23" s="264">
        <v>0.3</v>
      </c>
      <c r="L23" s="230">
        <f>K23/I23-1</f>
        <v>0.25</v>
      </c>
      <c r="M23" s="245"/>
      <c r="N23" s="192"/>
    </row>
    <row r="24" spans="1:14" s="127" customFormat="1" ht="19.5" customHeight="1">
      <c r="A24" s="193"/>
      <c r="B24" s="187"/>
      <c r="C24" s="246"/>
      <c r="D24" s="246"/>
      <c r="E24" s="241"/>
      <c r="F24" s="125"/>
      <c r="G24" s="338"/>
      <c r="H24" s="188" t="s">
        <v>282</v>
      </c>
      <c r="I24" s="269">
        <f>0.1+0.02</f>
        <v>0.12000000000000001</v>
      </c>
      <c r="J24" s="253">
        <f>0.01+0.02</f>
        <v>0.03</v>
      </c>
      <c r="K24" s="264"/>
      <c r="L24" s="230"/>
      <c r="M24" s="245"/>
      <c r="N24" s="193"/>
    </row>
    <row r="25" spans="1:14" s="124" customFormat="1" ht="19.5" customHeight="1">
      <c r="A25" s="192"/>
      <c r="B25" s="189" t="s">
        <v>283</v>
      </c>
      <c r="C25" s="246">
        <f>SUM(C26:C28)</f>
        <v>5</v>
      </c>
      <c r="D25" s="246">
        <f>SUM(D26:D28)</f>
        <v>3.3</v>
      </c>
      <c r="E25" s="246">
        <f>SUM(E26:E28)</f>
        <v>5</v>
      </c>
      <c r="F25" s="125"/>
      <c r="G25" s="338"/>
      <c r="H25" s="186" t="s">
        <v>4</v>
      </c>
      <c r="I25" s="270">
        <f>SUM(I26:I29)</f>
        <v>0.6</v>
      </c>
      <c r="J25" s="270">
        <f>SUM(J26:J29)</f>
        <v>1.3984</v>
      </c>
      <c r="K25" s="270">
        <f>SUM(K26:K29)</f>
        <v>0.5984</v>
      </c>
      <c r="L25" s="329"/>
      <c r="M25" s="245"/>
      <c r="N25" s="192"/>
    </row>
    <row r="26" spans="1:14" s="124" customFormat="1" ht="19.5" customHeight="1">
      <c r="A26" s="192"/>
      <c r="B26" s="187" t="s">
        <v>284</v>
      </c>
      <c r="C26" s="254">
        <v>0.8</v>
      </c>
      <c r="D26" s="254">
        <f>'[1]2013年新区收入预算草案'!D18</f>
        <v>0.8</v>
      </c>
      <c r="E26" s="256">
        <f>'[1]2013年新区收入预算草案'!F18</f>
        <v>0.8</v>
      </c>
      <c r="F26" s="126"/>
      <c r="G26" s="330"/>
      <c r="H26" s="275" t="s">
        <v>5</v>
      </c>
      <c r="I26" s="271">
        <v>0.2</v>
      </c>
      <c r="J26" s="252">
        <v>0.1242</v>
      </c>
      <c r="K26" s="264">
        <f>J26</f>
        <v>0.1242</v>
      </c>
      <c r="L26" s="230"/>
      <c r="M26" s="248"/>
      <c r="N26" s="192"/>
    </row>
    <row r="27" spans="1:14" s="124" customFormat="1" ht="19.5" customHeight="1">
      <c r="A27" s="192"/>
      <c r="B27" s="191" t="s">
        <v>285</v>
      </c>
      <c r="C27" s="257"/>
      <c r="D27" s="257"/>
      <c r="E27" s="256"/>
      <c r="F27" s="229"/>
      <c r="G27" s="330"/>
      <c r="H27" s="339" t="s">
        <v>6</v>
      </c>
      <c r="I27" s="272">
        <v>0.3</v>
      </c>
      <c r="J27" s="265">
        <v>0.4111</v>
      </c>
      <c r="K27" s="264">
        <f>J27</f>
        <v>0.4111</v>
      </c>
      <c r="L27" s="230"/>
      <c r="M27" s="250"/>
      <c r="N27" s="192"/>
    </row>
    <row r="28" spans="1:14" s="127" customFormat="1" ht="24.75" customHeight="1">
      <c r="A28" s="193"/>
      <c r="B28" s="187" t="s">
        <v>286</v>
      </c>
      <c r="C28" s="254">
        <v>4.2</v>
      </c>
      <c r="D28" s="254">
        <f>'[1]2013年新区收入预算草案'!C20</f>
        <v>2.5</v>
      </c>
      <c r="E28" s="256">
        <f>'[1]2013年新区收入预算草案'!F20</f>
        <v>4.2</v>
      </c>
      <c r="F28" s="126"/>
      <c r="G28" s="330"/>
      <c r="H28" s="275" t="s">
        <v>9</v>
      </c>
      <c r="I28" s="271">
        <v>0.1</v>
      </c>
      <c r="J28" s="252">
        <v>0.0631</v>
      </c>
      <c r="K28" s="264">
        <f>J28</f>
        <v>0.0631</v>
      </c>
      <c r="L28" s="230"/>
      <c r="M28" s="248"/>
      <c r="N28" s="193"/>
    </row>
    <row r="29" spans="1:14" s="124" customFormat="1" ht="27.75" customHeight="1">
      <c r="A29" s="192"/>
      <c r="B29" s="187"/>
      <c r="C29" s="254"/>
      <c r="D29" s="254"/>
      <c r="E29" s="256"/>
      <c r="F29" s="126"/>
      <c r="G29" s="330"/>
      <c r="H29" s="275" t="s">
        <v>287</v>
      </c>
      <c r="I29" s="271"/>
      <c r="J29" s="252">
        <v>0.8</v>
      </c>
      <c r="K29" s="252"/>
      <c r="L29" s="329"/>
      <c r="M29" s="251"/>
      <c r="N29" s="192"/>
    </row>
    <row r="30" spans="1:14" s="124" customFormat="1" ht="27.75" customHeight="1">
      <c r="A30" s="192"/>
      <c r="B30" s="187" t="s">
        <v>288</v>
      </c>
      <c r="C30" s="246"/>
      <c r="D30" s="246"/>
      <c r="E30" s="241"/>
      <c r="F30" s="125"/>
      <c r="G30" s="338"/>
      <c r="H30" s="274"/>
      <c r="I30" s="270"/>
      <c r="J30" s="252"/>
      <c r="K30" s="244"/>
      <c r="L30" s="230"/>
      <c r="M30" s="251"/>
      <c r="N30" s="192"/>
    </row>
    <row r="31" spans="1:14" s="129" customFormat="1" ht="24.75" customHeight="1">
      <c r="A31" s="195"/>
      <c r="B31" s="189" t="s">
        <v>289</v>
      </c>
      <c r="C31" s="246"/>
      <c r="D31" s="246">
        <f>'[1]2013年新区收入预算草案'!C21</f>
        <v>1.2192</v>
      </c>
      <c r="E31" s="241">
        <v>0.05</v>
      </c>
      <c r="F31" s="125"/>
      <c r="G31" s="330"/>
      <c r="H31" s="186" t="s">
        <v>290</v>
      </c>
      <c r="I31" s="267"/>
      <c r="J31" s="243">
        <v>0.05</v>
      </c>
      <c r="K31" s="244"/>
      <c r="L31" s="230"/>
      <c r="M31" s="248"/>
      <c r="N31" s="195"/>
    </row>
    <row r="32" spans="1:14" s="124" customFormat="1" ht="24.75" customHeight="1">
      <c r="A32" s="192"/>
      <c r="B32" s="187" t="s">
        <v>291</v>
      </c>
      <c r="C32" s="246"/>
      <c r="D32" s="254"/>
      <c r="E32" s="241"/>
      <c r="F32" s="125"/>
      <c r="G32" s="338"/>
      <c r="H32" s="274"/>
      <c r="I32" s="267"/>
      <c r="J32" s="253"/>
      <c r="K32" s="244"/>
      <c r="L32" s="230"/>
      <c r="M32" s="248"/>
      <c r="N32" s="192"/>
    </row>
    <row r="33" spans="1:14" s="124" customFormat="1" ht="24.75" customHeight="1" thickBot="1">
      <c r="A33" s="192"/>
      <c r="B33" s="262" t="s">
        <v>10</v>
      </c>
      <c r="C33" s="258">
        <f>SUM(C5,C25,C31)</f>
        <v>21.64</v>
      </c>
      <c r="D33" s="258">
        <f>SUM(D5,D25,D31)</f>
        <v>23.2192</v>
      </c>
      <c r="E33" s="258">
        <f>SUM(E5,E25,E31)</f>
        <v>26.9302</v>
      </c>
      <c r="F33" s="259"/>
      <c r="G33" s="340"/>
      <c r="H33" s="280" t="s">
        <v>11</v>
      </c>
      <c r="I33" s="273">
        <f>SUM(I5,I25,I31)</f>
        <v>21.639999999999993</v>
      </c>
      <c r="J33" s="273">
        <f>D33</f>
        <v>23.2192</v>
      </c>
      <c r="K33" s="261">
        <f>E33</f>
        <v>26.9302</v>
      </c>
      <c r="L33" s="266"/>
      <c r="M33" s="248"/>
      <c r="N33" s="192"/>
    </row>
    <row r="34" spans="1:14" s="124" customFormat="1" ht="24" customHeight="1">
      <c r="A34" s="192"/>
      <c r="C34" s="182"/>
      <c r="D34" s="182"/>
      <c r="E34" s="183"/>
      <c r="F34" s="130"/>
      <c r="H34" s="131"/>
      <c r="I34" s="115"/>
      <c r="J34" s="115"/>
      <c r="K34" s="116"/>
      <c r="L34" s="112"/>
      <c r="M34" s="248"/>
      <c r="N34" s="192"/>
    </row>
    <row r="35" spans="1:14" s="124" customFormat="1" ht="34.5" customHeight="1" thickBot="1">
      <c r="A35" s="192"/>
      <c r="B35" s="117"/>
      <c r="C35" s="184"/>
      <c r="D35" s="184"/>
      <c r="E35" s="185"/>
      <c r="F35" s="113"/>
      <c r="G35" s="112"/>
      <c r="H35" s="114"/>
      <c r="I35" s="115"/>
      <c r="J35" s="115"/>
      <c r="K35" s="116"/>
      <c r="L35" s="112"/>
      <c r="M35" s="255"/>
      <c r="N35" s="192"/>
    </row>
    <row r="36" spans="2:13" s="127" customFormat="1" ht="26.25" customHeight="1">
      <c r="B36" s="117"/>
      <c r="C36" s="184"/>
      <c r="D36" s="184"/>
      <c r="E36" s="185"/>
      <c r="F36" s="113"/>
      <c r="G36" s="112"/>
      <c r="H36" s="114"/>
      <c r="I36" s="115"/>
      <c r="J36" s="115"/>
      <c r="K36" s="116"/>
      <c r="L36" s="112"/>
      <c r="M36" s="124"/>
    </row>
  </sheetData>
  <mergeCells count="6">
    <mergeCell ref="B1:M1"/>
    <mergeCell ref="B3:B4"/>
    <mergeCell ref="G3:G4"/>
    <mergeCell ref="H3:H4"/>
    <mergeCell ref="L3:L4"/>
    <mergeCell ref="M3:M4"/>
  </mergeCells>
  <printOptions/>
  <pageMargins left="0.75" right="0.75" top="0.64" bottom="1" header="0.34" footer="0.5"/>
  <pageSetup fitToHeight="1" fitToWidth="1" horizontalDpi="600" verticalDpi="600" orientation="landscape" paperSize="8" scale="96" r:id="rId2"/>
  <headerFooter alignWithMargins="0">
    <oddHeader>&amp;L附件4</oddHeader>
  </headerFooter>
  <drawing r:id="rId1"/>
</worksheet>
</file>

<file path=xl/worksheets/sheet5.xml><?xml version="1.0" encoding="utf-8"?>
<worksheet xmlns="http://schemas.openxmlformats.org/spreadsheetml/2006/main" xmlns:r="http://schemas.openxmlformats.org/officeDocument/2006/relationships">
  <sheetPr codeName="Sheet1">
    <pageSetUpPr fitToPage="1"/>
  </sheetPr>
  <dimension ref="A1:M36"/>
  <sheetViews>
    <sheetView workbookViewId="0" topLeftCell="G22">
      <selection activeCell="K24" sqref="K24:K25"/>
    </sheetView>
  </sheetViews>
  <sheetFormatPr defaultColWidth="9.00390625" defaultRowHeight="14.25"/>
  <cols>
    <col min="1" max="1" width="1.00390625" style="117" customWidth="1"/>
    <col min="2" max="2" width="32.50390625" style="117" customWidth="1"/>
    <col min="3" max="3" width="13.00390625" style="184" customWidth="1"/>
    <col min="4" max="4" width="16.875" style="184" customWidth="1"/>
    <col min="5" max="5" width="13.75390625" style="185" customWidth="1"/>
    <col min="6" max="6" width="15.875" style="113" hidden="1" customWidth="1"/>
    <col min="7" max="7" width="15.875" style="112" customWidth="1"/>
    <col min="8" max="8" width="30.75390625" style="114" customWidth="1"/>
    <col min="9" max="9" width="15.625" style="115" customWidth="1"/>
    <col min="10" max="10" width="13.75390625" style="184" customWidth="1"/>
    <col min="11" max="11" width="16.75390625" style="185" customWidth="1"/>
    <col min="12" max="12" width="16.25390625" style="112" customWidth="1"/>
    <col min="13" max="13" width="27.875" style="117" customWidth="1"/>
    <col min="14" max="16384" width="9.00390625" style="117" customWidth="1"/>
  </cols>
  <sheetData>
    <row r="1" spans="2:12" ht="31.5" customHeight="1">
      <c r="B1" s="505" t="s">
        <v>292</v>
      </c>
      <c r="C1" s="505"/>
      <c r="D1" s="505"/>
      <c r="E1" s="505"/>
      <c r="F1" s="505"/>
      <c r="G1" s="505"/>
      <c r="H1" s="505"/>
      <c r="I1" s="505"/>
      <c r="J1" s="505"/>
      <c r="K1" s="505"/>
      <c r="L1" s="505"/>
    </row>
    <row r="2" spans="2:12" s="124" customFormat="1" ht="24" customHeight="1" thickBot="1">
      <c r="B2" s="341"/>
      <c r="C2" s="174"/>
      <c r="D2" s="174"/>
      <c r="E2" s="175"/>
      <c r="F2" s="120"/>
      <c r="G2" s="119"/>
      <c r="H2" s="121"/>
      <c r="I2" s="342"/>
      <c r="J2" s="343"/>
      <c r="K2" s="175"/>
      <c r="L2" s="238" t="s">
        <v>7</v>
      </c>
    </row>
    <row r="3" spans="1:13" s="124" customFormat="1" ht="19.5" customHeight="1">
      <c r="A3" s="192"/>
      <c r="B3" s="506" t="s">
        <v>252</v>
      </c>
      <c r="C3" s="344" t="s">
        <v>153</v>
      </c>
      <c r="D3" s="176" t="s">
        <v>153</v>
      </c>
      <c r="E3" s="176" t="s">
        <v>154</v>
      </c>
      <c r="F3" s="177"/>
      <c r="G3" s="499" t="s">
        <v>434</v>
      </c>
      <c r="H3" s="508" t="s">
        <v>252</v>
      </c>
      <c r="I3" s="240" t="s">
        <v>153</v>
      </c>
      <c r="J3" s="345" t="s">
        <v>153</v>
      </c>
      <c r="K3" s="346" t="s">
        <v>154</v>
      </c>
      <c r="L3" s="499" t="s">
        <v>435</v>
      </c>
      <c r="M3" s="192"/>
    </row>
    <row r="4" spans="1:13" s="124" customFormat="1" ht="19.5" customHeight="1" thickBot="1">
      <c r="A4" s="192"/>
      <c r="B4" s="507"/>
      <c r="C4" s="347" t="s">
        <v>2</v>
      </c>
      <c r="D4" s="319" t="s">
        <v>254</v>
      </c>
      <c r="E4" s="318" t="s">
        <v>2</v>
      </c>
      <c r="F4" s="320"/>
      <c r="G4" s="500"/>
      <c r="H4" s="509"/>
      <c r="I4" s="348" t="s">
        <v>255</v>
      </c>
      <c r="J4" s="349" t="s">
        <v>254</v>
      </c>
      <c r="K4" s="350" t="s">
        <v>2</v>
      </c>
      <c r="L4" s="500"/>
      <c r="M4" s="192"/>
    </row>
    <row r="5" spans="1:13" s="124" customFormat="1" ht="19.5" customHeight="1">
      <c r="A5" s="192"/>
      <c r="B5" s="324" t="s">
        <v>256</v>
      </c>
      <c r="C5" s="351">
        <f>C6+C14</f>
        <v>13.3</v>
      </c>
      <c r="D5" s="351">
        <f>D6+D14</f>
        <v>13.900000000000002</v>
      </c>
      <c r="E5" s="351">
        <f>E6+E14</f>
        <v>16.27</v>
      </c>
      <c r="F5" s="352"/>
      <c r="G5" s="329">
        <f>E5/D5-1</f>
        <v>0.1705035971223019</v>
      </c>
      <c r="H5" s="353" t="s">
        <v>15</v>
      </c>
      <c r="I5" s="328">
        <f>I6+I7+I8+I9+I11+I12+I13+I14+I15+I16+I17+I18+I19+I20+I21+I22+I23+I24+I25+I26</f>
        <v>18.409999999999997</v>
      </c>
      <c r="J5" s="327">
        <f>J6+J7+J8+J9+J11+J12+J13+J14+J15+J16+J17+J18+J19+J20+J21+J22+J23+J24+J25+J26</f>
        <v>18.409999999999997</v>
      </c>
      <c r="K5" s="354">
        <f>SUM(K6:K9,K11:K26)</f>
        <v>22.98</v>
      </c>
      <c r="L5" s="329">
        <f aca="true" t="shared" si="0" ref="L5:L10">K5/I5-1</f>
        <v>0.24823465507876175</v>
      </c>
      <c r="M5" s="192"/>
    </row>
    <row r="6" spans="1:13" s="127" customFormat="1" ht="19.5" customHeight="1">
      <c r="A6" s="193"/>
      <c r="B6" s="188" t="s">
        <v>257</v>
      </c>
      <c r="C6" s="355">
        <f>C7+C8+C9+C10+C11+C12+C13</f>
        <v>13</v>
      </c>
      <c r="D6" s="355">
        <f>D7+D8+D9+D10+D11+D12+D13</f>
        <v>13.600000000000001</v>
      </c>
      <c r="E6" s="355">
        <f>E7+E8+E9+E10+E11+E12+E13</f>
        <v>15.67</v>
      </c>
      <c r="F6" s="356"/>
      <c r="G6" s="231">
        <f>E6/D6-1</f>
        <v>0.15220588235294108</v>
      </c>
      <c r="H6" s="357" t="s">
        <v>12</v>
      </c>
      <c r="I6" s="263">
        <v>6.47</v>
      </c>
      <c r="J6" s="268">
        <v>6.47</v>
      </c>
      <c r="K6" s="358">
        <v>6.3</v>
      </c>
      <c r="L6" s="359">
        <f t="shared" si="0"/>
        <v>-0.026275115919629055</v>
      </c>
      <c r="M6" s="193"/>
    </row>
    <row r="7" spans="1:13" s="124" customFormat="1" ht="19.5" customHeight="1">
      <c r="A7" s="192"/>
      <c r="B7" s="187" t="s">
        <v>258</v>
      </c>
      <c r="C7" s="254">
        <v>3.13</v>
      </c>
      <c r="D7" s="254">
        <v>3.5</v>
      </c>
      <c r="E7" s="360">
        <v>4.4</v>
      </c>
      <c r="F7" s="126"/>
      <c r="G7" s="230">
        <f>E7/D7-1</f>
        <v>0.25714285714285734</v>
      </c>
      <c r="H7" s="357" t="s">
        <v>293</v>
      </c>
      <c r="I7" s="253">
        <v>0.07</v>
      </c>
      <c r="J7" s="269">
        <v>0.07</v>
      </c>
      <c r="K7" s="358">
        <v>0.02</v>
      </c>
      <c r="L7" s="359">
        <f t="shared" si="0"/>
        <v>-0.7142857142857143</v>
      </c>
      <c r="M7" s="192"/>
    </row>
    <row r="8" spans="1:13" s="124" customFormat="1" ht="19.5" customHeight="1">
      <c r="A8" s="192"/>
      <c r="B8" s="188" t="s">
        <v>260</v>
      </c>
      <c r="C8" s="254">
        <v>2.69</v>
      </c>
      <c r="D8" s="254">
        <v>3.2</v>
      </c>
      <c r="E8" s="360">
        <v>3.5</v>
      </c>
      <c r="F8" s="126"/>
      <c r="G8" s="230">
        <f>E8/D8-1</f>
        <v>0.09375</v>
      </c>
      <c r="H8" s="357" t="s">
        <v>294</v>
      </c>
      <c r="I8" s="253">
        <v>1.82</v>
      </c>
      <c r="J8" s="269">
        <v>1.82</v>
      </c>
      <c r="K8" s="358">
        <v>2.03</v>
      </c>
      <c r="L8" s="359">
        <f t="shared" si="0"/>
        <v>0.1153846153846152</v>
      </c>
      <c r="M8" s="192"/>
    </row>
    <row r="9" spans="1:13" s="124" customFormat="1" ht="19.5" customHeight="1">
      <c r="A9" s="192"/>
      <c r="B9" s="188" t="s">
        <v>262</v>
      </c>
      <c r="C9" s="254">
        <v>2.77</v>
      </c>
      <c r="D9" s="254">
        <v>2.6</v>
      </c>
      <c r="E9" s="360">
        <v>2.5</v>
      </c>
      <c r="F9" s="126"/>
      <c r="G9" s="230">
        <f>E9/D9-1</f>
        <v>-0.03846153846153855</v>
      </c>
      <c r="H9" s="357" t="s">
        <v>295</v>
      </c>
      <c r="I9" s="253">
        <v>3.13</v>
      </c>
      <c r="J9" s="269">
        <v>3.13</v>
      </c>
      <c r="K9" s="358">
        <v>4.12</v>
      </c>
      <c r="L9" s="359">
        <f t="shared" si="0"/>
        <v>0.31629392971246006</v>
      </c>
      <c r="M9" s="192"/>
    </row>
    <row r="10" spans="1:13" s="124" customFormat="1" ht="19.5" customHeight="1">
      <c r="A10" s="192"/>
      <c r="B10" s="188" t="s">
        <v>264</v>
      </c>
      <c r="C10" s="254">
        <v>0.69</v>
      </c>
      <c r="D10" s="254">
        <v>0.9</v>
      </c>
      <c r="E10" s="360">
        <v>0.9</v>
      </c>
      <c r="F10" s="126"/>
      <c r="G10" s="230"/>
      <c r="H10" s="357" t="s">
        <v>263</v>
      </c>
      <c r="I10" s="253">
        <v>0.4</v>
      </c>
      <c r="J10" s="269">
        <v>0.4</v>
      </c>
      <c r="K10" s="358">
        <v>0.88</v>
      </c>
      <c r="L10" s="359">
        <f t="shared" si="0"/>
        <v>1.1999999999999997</v>
      </c>
      <c r="M10" s="192"/>
    </row>
    <row r="11" spans="1:13" s="124" customFormat="1" ht="19.5" customHeight="1">
      <c r="A11" s="192"/>
      <c r="B11" s="187" t="s">
        <v>296</v>
      </c>
      <c r="C11" s="254">
        <v>0.16</v>
      </c>
      <c r="D11" s="254">
        <v>0.1</v>
      </c>
      <c r="E11" s="360">
        <v>0.2</v>
      </c>
      <c r="F11" s="126"/>
      <c r="G11" s="230">
        <f>E11/D11-1</f>
        <v>1</v>
      </c>
      <c r="H11" s="357" t="s">
        <v>297</v>
      </c>
      <c r="I11" s="253">
        <v>0</v>
      </c>
      <c r="J11" s="269">
        <v>0</v>
      </c>
      <c r="K11" s="358">
        <v>0.02</v>
      </c>
      <c r="L11" s="359"/>
      <c r="M11" s="192"/>
    </row>
    <row r="12" spans="1:13" s="124" customFormat="1" ht="19.5" customHeight="1">
      <c r="A12" s="192"/>
      <c r="B12" s="187" t="s">
        <v>8</v>
      </c>
      <c r="C12" s="254">
        <v>1.6</v>
      </c>
      <c r="D12" s="254">
        <v>1.8</v>
      </c>
      <c r="E12" s="360">
        <v>2.1</v>
      </c>
      <c r="F12" s="126"/>
      <c r="G12" s="230">
        <f>E12/D12-1</f>
        <v>0.16666666666666674</v>
      </c>
      <c r="H12" s="357" t="s">
        <v>298</v>
      </c>
      <c r="I12" s="253">
        <v>0.03</v>
      </c>
      <c r="J12" s="269">
        <v>0.03</v>
      </c>
      <c r="K12" s="358">
        <v>0.25</v>
      </c>
      <c r="L12" s="359" t="s">
        <v>299</v>
      </c>
      <c r="M12" s="192"/>
    </row>
    <row r="13" spans="1:13" s="124" customFormat="1" ht="19.5" customHeight="1">
      <c r="A13" s="192"/>
      <c r="B13" s="187" t="s">
        <v>267</v>
      </c>
      <c r="C13" s="254">
        <v>1.96</v>
      </c>
      <c r="D13" s="254">
        <v>1.5</v>
      </c>
      <c r="E13" s="360">
        <v>2.07</v>
      </c>
      <c r="F13" s="125"/>
      <c r="G13" s="230">
        <f>E13/D13-1</f>
        <v>0.3799999999999999</v>
      </c>
      <c r="H13" s="357" t="s">
        <v>300</v>
      </c>
      <c r="I13" s="253">
        <v>0.74</v>
      </c>
      <c r="J13" s="269">
        <v>0.74</v>
      </c>
      <c r="K13" s="358">
        <v>1.38</v>
      </c>
      <c r="L13" s="359">
        <f>K13/I13-1</f>
        <v>0.8648648648648647</v>
      </c>
      <c r="M13" s="192"/>
    </row>
    <row r="14" spans="1:13" s="124" customFormat="1" ht="19.5" customHeight="1">
      <c r="A14" s="192"/>
      <c r="B14" s="187" t="s">
        <v>269</v>
      </c>
      <c r="C14" s="246">
        <f>C15+C16+C17</f>
        <v>0.3</v>
      </c>
      <c r="D14" s="246">
        <f>D15+D16+D17</f>
        <v>0.3</v>
      </c>
      <c r="E14" s="246">
        <f>E15+E16+E17</f>
        <v>0.6</v>
      </c>
      <c r="F14" s="125"/>
      <c r="G14" s="231">
        <f>E14/D14-1</f>
        <v>1</v>
      </c>
      <c r="H14" s="361" t="s">
        <v>301</v>
      </c>
      <c r="I14" s="253">
        <v>1.17</v>
      </c>
      <c r="J14" s="269">
        <v>1.17</v>
      </c>
      <c r="K14" s="358">
        <v>1.3</v>
      </c>
      <c r="L14" s="359">
        <f>K14/I14-1</f>
        <v>0.11111111111111116</v>
      </c>
      <c r="M14" s="192"/>
    </row>
    <row r="15" spans="1:13" s="124" customFormat="1" ht="30.75" customHeight="1">
      <c r="A15" s="192"/>
      <c r="B15" s="187" t="s">
        <v>13</v>
      </c>
      <c r="C15" s="254"/>
      <c r="D15" s="254"/>
      <c r="E15" s="360"/>
      <c r="F15" s="125"/>
      <c r="G15" s="230"/>
      <c r="H15" s="361" t="s">
        <v>302</v>
      </c>
      <c r="I15" s="253">
        <v>0.03</v>
      </c>
      <c r="J15" s="269">
        <v>0.03</v>
      </c>
      <c r="K15" s="358">
        <v>0.43</v>
      </c>
      <c r="L15" s="359" t="s">
        <v>299</v>
      </c>
      <c r="M15" s="192"/>
    </row>
    <row r="16" spans="1:13" s="128" customFormat="1" ht="19.5" customHeight="1">
      <c r="A16" s="194"/>
      <c r="B16" s="190" t="s">
        <v>14</v>
      </c>
      <c r="C16" s="254">
        <v>0.3</v>
      </c>
      <c r="D16" s="254">
        <v>0.3</v>
      </c>
      <c r="E16" s="360">
        <v>0.6</v>
      </c>
      <c r="F16" s="125"/>
      <c r="G16" s="230">
        <f>E16/D16-1</f>
        <v>1</v>
      </c>
      <c r="H16" s="357" t="s">
        <v>303</v>
      </c>
      <c r="I16" s="253">
        <v>2.73</v>
      </c>
      <c r="J16" s="269">
        <v>2.73</v>
      </c>
      <c r="K16" s="358">
        <v>3.96</v>
      </c>
      <c r="L16" s="359">
        <f>K16/I16-1</f>
        <v>0.4505494505494505</v>
      </c>
      <c r="M16" s="194"/>
    </row>
    <row r="17" spans="1:13" s="124" customFormat="1" ht="19.5" customHeight="1">
      <c r="A17" s="192"/>
      <c r="B17" s="187" t="s">
        <v>273</v>
      </c>
      <c r="C17" s="254"/>
      <c r="D17" s="254"/>
      <c r="E17" s="360"/>
      <c r="F17" s="125"/>
      <c r="G17" s="230"/>
      <c r="H17" s="357" t="s">
        <v>304</v>
      </c>
      <c r="I17" s="253">
        <v>0.26</v>
      </c>
      <c r="J17" s="269">
        <v>0.26</v>
      </c>
      <c r="K17" s="358">
        <v>0.45</v>
      </c>
      <c r="L17" s="359">
        <f>K17/I17-1</f>
        <v>0.7307692307692308</v>
      </c>
      <c r="M17" s="192"/>
    </row>
    <row r="18" spans="1:13" s="124" customFormat="1" ht="19.5" customHeight="1">
      <c r="A18" s="192"/>
      <c r="B18" s="187"/>
      <c r="C18" s="246"/>
      <c r="D18" s="246"/>
      <c r="E18" s="355"/>
      <c r="F18" s="125"/>
      <c r="G18" s="230"/>
      <c r="H18" s="357" t="s">
        <v>305</v>
      </c>
      <c r="I18" s="253">
        <v>0.02</v>
      </c>
      <c r="J18" s="269">
        <v>0.02</v>
      </c>
      <c r="K18" s="358">
        <v>0.06</v>
      </c>
      <c r="L18" s="359">
        <f>K18/I18-1</f>
        <v>2</v>
      </c>
      <c r="M18" s="192"/>
    </row>
    <row r="19" spans="1:13" s="124" customFormat="1" ht="19.5" customHeight="1">
      <c r="A19" s="192"/>
      <c r="B19" s="187"/>
      <c r="C19" s="246"/>
      <c r="D19" s="246"/>
      <c r="E19" s="355"/>
      <c r="F19" s="125"/>
      <c r="G19" s="230"/>
      <c r="H19" s="357" t="s">
        <v>306</v>
      </c>
      <c r="I19" s="253">
        <v>0.08</v>
      </c>
      <c r="J19" s="269">
        <v>0.08</v>
      </c>
      <c r="K19" s="358">
        <v>0.6</v>
      </c>
      <c r="L19" s="359" t="s">
        <v>299</v>
      </c>
      <c r="M19" s="192"/>
    </row>
    <row r="20" spans="1:13" s="124" customFormat="1" ht="19.5" customHeight="1">
      <c r="A20" s="192"/>
      <c r="B20" s="187"/>
      <c r="C20" s="246"/>
      <c r="D20" s="246"/>
      <c r="E20" s="355"/>
      <c r="F20" s="125"/>
      <c r="G20" s="230"/>
      <c r="H20" s="357" t="s">
        <v>307</v>
      </c>
      <c r="I20" s="253">
        <v>0.48</v>
      </c>
      <c r="J20" s="269">
        <v>0.48</v>
      </c>
      <c r="K20" s="358">
        <v>0.01</v>
      </c>
      <c r="L20" s="359">
        <f>K20/I20-1</f>
        <v>-0.9791666666666666</v>
      </c>
      <c r="M20" s="192"/>
    </row>
    <row r="21" spans="1:13" s="124" customFormat="1" ht="19.5" customHeight="1">
      <c r="A21" s="192"/>
      <c r="B21" s="187"/>
      <c r="C21" s="246"/>
      <c r="D21" s="246"/>
      <c r="E21" s="355"/>
      <c r="F21" s="125"/>
      <c r="G21" s="230"/>
      <c r="H21" s="357" t="s">
        <v>308</v>
      </c>
      <c r="I21" s="253"/>
      <c r="J21" s="269"/>
      <c r="K21" s="358"/>
      <c r="L21" s="359"/>
      <c r="M21" s="192"/>
    </row>
    <row r="22" spans="1:13" s="124" customFormat="1" ht="19.5" customHeight="1">
      <c r="A22" s="192"/>
      <c r="B22" s="189"/>
      <c r="C22" s="246"/>
      <c r="D22" s="246"/>
      <c r="E22" s="355"/>
      <c r="F22" s="125"/>
      <c r="G22" s="230"/>
      <c r="H22" s="357" t="s">
        <v>309</v>
      </c>
      <c r="I22" s="253">
        <v>0.25</v>
      </c>
      <c r="J22" s="269">
        <v>0.25</v>
      </c>
      <c r="K22" s="358">
        <v>0.24</v>
      </c>
      <c r="L22" s="359">
        <f>K22/I22-1</f>
        <v>-0.040000000000000036</v>
      </c>
      <c r="M22" s="192"/>
    </row>
    <row r="23" spans="1:13" s="124" customFormat="1" ht="19.5" customHeight="1">
      <c r="A23" s="192"/>
      <c r="B23" s="187"/>
      <c r="C23" s="246"/>
      <c r="D23" s="246"/>
      <c r="E23" s="355"/>
      <c r="F23" s="125"/>
      <c r="G23" s="230"/>
      <c r="H23" s="357" t="s">
        <v>310</v>
      </c>
      <c r="I23" s="253">
        <v>0.5</v>
      </c>
      <c r="J23" s="269">
        <v>0.5</v>
      </c>
      <c r="K23" s="358">
        <v>1.51</v>
      </c>
      <c r="L23" s="359">
        <f>K23/I23-1</f>
        <v>2.02</v>
      </c>
      <c r="M23" s="192"/>
    </row>
    <row r="24" spans="1:13" s="124" customFormat="1" ht="19.5" customHeight="1">
      <c r="A24" s="192"/>
      <c r="B24" s="187"/>
      <c r="C24" s="246"/>
      <c r="D24" s="246"/>
      <c r="E24" s="355"/>
      <c r="F24" s="125"/>
      <c r="G24" s="230"/>
      <c r="H24" s="357" t="s">
        <v>311</v>
      </c>
      <c r="I24" s="253"/>
      <c r="J24" s="269"/>
      <c r="K24" s="358"/>
      <c r="L24" s="359"/>
      <c r="M24" s="192"/>
    </row>
    <row r="25" spans="1:13" s="127" customFormat="1" ht="19.5" customHeight="1">
      <c r="A25" s="193"/>
      <c r="B25" s="187"/>
      <c r="C25" s="246"/>
      <c r="D25" s="246"/>
      <c r="E25" s="355"/>
      <c r="F25" s="125"/>
      <c r="G25" s="230"/>
      <c r="H25" s="362" t="s">
        <v>312</v>
      </c>
      <c r="I25" s="253">
        <v>0.3</v>
      </c>
      <c r="J25" s="269">
        <v>0.3</v>
      </c>
      <c r="K25" s="358">
        <v>0.3</v>
      </c>
      <c r="L25" s="359"/>
      <c r="M25" s="193"/>
    </row>
    <row r="26" spans="1:13" s="124" customFormat="1" ht="19.5" customHeight="1">
      <c r="A26" s="192"/>
      <c r="B26" s="187"/>
      <c r="C26" s="246"/>
      <c r="D26" s="246"/>
      <c r="E26" s="355"/>
      <c r="F26" s="125"/>
      <c r="G26" s="230"/>
      <c r="H26" s="362" t="s">
        <v>313</v>
      </c>
      <c r="I26" s="253">
        <v>0.33</v>
      </c>
      <c r="J26" s="269">
        <v>0.33</v>
      </c>
      <c r="K26" s="358"/>
      <c r="L26" s="359">
        <f>K26/I26-1</f>
        <v>-1</v>
      </c>
      <c r="M26" s="192"/>
    </row>
    <row r="27" spans="1:13" s="124" customFormat="1" ht="19.5" customHeight="1">
      <c r="A27" s="192"/>
      <c r="B27" s="189" t="s">
        <v>283</v>
      </c>
      <c r="C27" s="246">
        <f>C28+C29+C30</f>
        <v>5.4</v>
      </c>
      <c r="D27" s="246">
        <f>D28+D29+D30</f>
        <v>5.4</v>
      </c>
      <c r="E27" s="246">
        <f>E28+E29+E30</f>
        <v>5.5</v>
      </c>
      <c r="F27" s="125"/>
      <c r="G27" s="231"/>
      <c r="H27" s="363" t="s">
        <v>4</v>
      </c>
      <c r="I27" s="249">
        <f>I28+I29+I30</f>
        <v>0.89</v>
      </c>
      <c r="J27" s="270">
        <f>J28+J29+J30</f>
        <v>0.89</v>
      </c>
      <c r="K27" s="364">
        <v>1.18</v>
      </c>
      <c r="L27" s="329"/>
      <c r="M27" s="192"/>
    </row>
    <row r="28" spans="1:13" s="124" customFormat="1" ht="19.5" customHeight="1">
      <c r="A28" s="192"/>
      <c r="B28" s="187" t="s">
        <v>284</v>
      </c>
      <c r="C28" s="254">
        <v>1.1</v>
      </c>
      <c r="D28" s="254">
        <v>1.1</v>
      </c>
      <c r="E28" s="360">
        <v>1.2</v>
      </c>
      <c r="F28" s="126"/>
      <c r="G28" s="230"/>
      <c r="H28" s="357" t="s">
        <v>5</v>
      </c>
      <c r="I28" s="252">
        <v>0.13</v>
      </c>
      <c r="J28" s="271">
        <v>0.13</v>
      </c>
      <c r="K28" s="358">
        <v>0.13</v>
      </c>
      <c r="L28" s="359"/>
      <c r="M28" s="192"/>
    </row>
    <row r="29" spans="1:13" s="127" customFormat="1" ht="24.75" customHeight="1">
      <c r="A29" s="193"/>
      <c r="B29" s="191" t="s">
        <v>285</v>
      </c>
      <c r="C29" s="257"/>
      <c r="D29" s="257"/>
      <c r="E29" s="360"/>
      <c r="F29" s="229"/>
      <c r="G29" s="230"/>
      <c r="H29" s="365" t="s">
        <v>6</v>
      </c>
      <c r="I29" s="265">
        <v>0.23</v>
      </c>
      <c r="J29" s="272">
        <v>0.23</v>
      </c>
      <c r="K29" s="358">
        <v>0.23</v>
      </c>
      <c r="L29" s="359"/>
      <c r="M29" s="193"/>
    </row>
    <row r="30" spans="1:13" s="124" customFormat="1" ht="27.75" customHeight="1">
      <c r="A30" s="192"/>
      <c r="B30" s="187" t="s">
        <v>286</v>
      </c>
      <c r="C30" s="254">
        <v>4.3</v>
      </c>
      <c r="D30" s="254">
        <v>4.3</v>
      </c>
      <c r="E30" s="360">
        <v>4.3</v>
      </c>
      <c r="F30" s="126"/>
      <c r="G30" s="230"/>
      <c r="H30" s="357" t="s">
        <v>9</v>
      </c>
      <c r="I30" s="252">
        <v>0.53</v>
      </c>
      <c r="J30" s="271">
        <v>0.53</v>
      </c>
      <c r="K30" s="358">
        <v>0.82</v>
      </c>
      <c r="L30" s="359"/>
      <c r="M30" s="192"/>
    </row>
    <row r="31" spans="1:13" s="129" customFormat="1" ht="24.75" customHeight="1">
      <c r="A31" s="195"/>
      <c r="B31" s="187" t="s">
        <v>288</v>
      </c>
      <c r="C31" s="246"/>
      <c r="D31" s="246"/>
      <c r="E31" s="355"/>
      <c r="F31" s="125"/>
      <c r="G31" s="230"/>
      <c r="H31" s="357"/>
      <c r="I31" s="249"/>
      <c r="J31" s="270"/>
      <c r="K31" s="364"/>
      <c r="L31" s="329"/>
      <c r="M31" s="195"/>
    </row>
    <row r="32" spans="1:13" s="124" customFormat="1" ht="24.75" customHeight="1">
      <c r="A32" s="192"/>
      <c r="B32" s="189" t="s">
        <v>289</v>
      </c>
      <c r="C32" s="246">
        <v>0.6</v>
      </c>
      <c r="D32" s="366">
        <v>0.6</v>
      </c>
      <c r="E32" s="355">
        <v>2.39</v>
      </c>
      <c r="F32" s="125"/>
      <c r="G32" s="231"/>
      <c r="H32" s="363" t="s">
        <v>314</v>
      </c>
      <c r="I32" s="243">
        <v>0</v>
      </c>
      <c r="J32" s="267">
        <v>0.6</v>
      </c>
      <c r="K32" s="364"/>
      <c r="L32" s="329"/>
      <c r="M32" s="192"/>
    </row>
    <row r="33" spans="1:13" s="124" customFormat="1" ht="24.75" customHeight="1">
      <c r="A33" s="192"/>
      <c r="B33" s="367" t="s">
        <v>291</v>
      </c>
      <c r="C33" s="368"/>
      <c r="D33" s="369"/>
      <c r="E33" s="370"/>
      <c r="F33" s="371"/>
      <c r="G33" s="372"/>
      <c r="H33" s="373"/>
      <c r="I33" s="374"/>
      <c r="J33" s="375"/>
      <c r="K33" s="376"/>
      <c r="L33" s="329"/>
      <c r="M33" s="192"/>
    </row>
    <row r="34" spans="1:13" s="124" customFormat="1" ht="24" customHeight="1" thickBot="1">
      <c r="A34" s="192"/>
      <c r="B34" s="262" t="s">
        <v>10</v>
      </c>
      <c r="C34" s="377">
        <f>C5+C27+C32</f>
        <v>19.300000000000004</v>
      </c>
      <c r="D34" s="258">
        <f>D5+D27+D32</f>
        <v>19.900000000000006</v>
      </c>
      <c r="E34" s="258">
        <f>E5+E27+E32</f>
        <v>24.16</v>
      </c>
      <c r="F34" s="259"/>
      <c r="G34" s="266"/>
      <c r="H34" s="378" t="s">
        <v>11</v>
      </c>
      <c r="I34" s="260">
        <f>I5+I27+I32</f>
        <v>19.299999999999997</v>
      </c>
      <c r="J34" s="273">
        <f>J5+J27+J32</f>
        <v>19.9</v>
      </c>
      <c r="K34" s="273">
        <f>K5+K27+K32</f>
        <v>24.16</v>
      </c>
      <c r="L34" s="266"/>
      <c r="M34" s="192"/>
    </row>
    <row r="35" spans="1:13" s="124" customFormat="1" ht="34.5" customHeight="1">
      <c r="A35" s="192"/>
      <c r="C35" s="182"/>
      <c r="D35" s="182"/>
      <c r="E35" s="183"/>
      <c r="F35" s="130"/>
      <c r="H35" s="131"/>
      <c r="I35" s="115"/>
      <c r="J35" s="184"/>
      <c r="K35" s="185"/>
      <c r="L35" s="112"/>
      <c r="M35" s="192"/>
    </row>
    <row r="36" spans="2:12" s="127" customFormat="1" ht="26.25" customHeight="1">
      <c r="B36" s="117"/>
      <c r="C36" s="184"/>
      <c r="D36" s="184"/>
      <c r="E36" s="185"/>
      <c r="F36" s="113"/>
      <c r="G36" s="112"/>
      <c r="H36" s="114"/>
      <c r="I36" s="115"/>
      <c r="J36" s="184"/>
      <c r="K36" s="185"/>
      <c r="L36" s="112"/>
    </row>
  </sheetData>
  <mergeCells count="5">
    <mergeCell ref="B1:L1"/>
    <mergeCell ref="B3:B4"/>
    <mergeCell ref="G3:G4"/>
    <mergeCell ref="H3:H4"/>
    <mergeCell ref="L3:L4"/>
  </mergeCells>
  <printOptions/>
  <pageMargins left="0.75" right="0.75" top="1" bottom="1" header="0.5" footer="0.5"/>
  <pageSetup fitToHeight="1" fitToWidth="1" horizontalDpi="600" verticalDpi="600" orientation="landscape" paperSize="8" scale="93" r:id="rId2"/>
  <headerFooter alignWithMargins="0">
    <oddHeader>&amp;L附件5</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workbookViewId="0" topLeftCell="A22">
      <selection activeCell="D40" sqref="D40"/>
    </sheetView>
  </sheetViews>
  <sheetFormatPr defaultColWidth="9.00390625" defaultRowHeight="14.25"/>
  <cols>
    <col min="1" max="1" width="1.00390625" style="117" customWidth="1"/>
    <col min="2" max="2" width="28.50390625" style="117" customWidth="1"/>
    <col min="3" max="3" width="13.875" style="184" customWidth="1"/>
    <col min="4" max="4" width="18.50390625" style="184" customWidth="1"/>
    <col min="5" max="5" width="15.875" style="185" customWidth="1"/>
    <col min="6" max="6" width="15.875" style="113" hidden="1" customWidth="1"/>
    <col min="7" max="7" width="16.375" style="112" customWidth="1"/>
    <col min="8" max="8" width="30.75390625" style="114" customWidth="1"/>
    <col min="9" max="9" width="15.625" style="115" customWidth="1"/>
    <col min="10" max="10" width="13.75390625" style="115" customWidth="1"/>
    <col min="11" max="11" width="16.75390625" style="116" customWidth="1"/>
    <col min="12" max="12" width="16.25390625" style="112" customWidth="1"/>
    <col min="13" max="13" width="25.875" style="117" hidden="1" customWidth="1"/>
    <col min="14" max="14" width="27.875" style="117" customWidth="1"/>
    <col min="15" max="16384" width="9.00390625" style="117" customWidth="1"/>
  </cols>
  <sheetData>
    <row r="1" spans="2:13" ht="31.5" customHeight="1">
      <c r="B1" s="496" t="s">
        <v>315</v>
      </c>
      <c r="C1" s="496"/>
      <c r="D1" s="496"/>
      <c r="E1" s="496"/>
      <c r="F1" s="496"/>
      <c r="G1" s="496"/>
      <c r="H1" s="496"/>
      <c r="I1" s="496"/>
      <c r="J1" s="496"/>
      <c r="K1" s="496"/>
      <c r="L1" s="496"/>
      <c r="M1" s="496"/>
    </row>
    <row r="2" spans="2:13" s="124" customFormat="1" ht="24" customHeight="1" thickBot="1">
      <c r="B2" s="118"/>
      <c r="C2" s="174"/>
      <c r="D2" s="174"/>
      <c r="E2" s="175"/>
      <c r="F2" s="120"/>
      <c r="G2" s="119"/>
      <c r="H2" s="121"/>
      <c r="I2" s="122"/>
      <c r="J2" s="122"/>
      <c r="K2" s="123"/>
      <c r="L2" s="238" t="s">
        <v>7</v>
      </c>
      <c r="M2" s="239" t="s">
        <v>7</v>
      </c>
    </row>
    <row r="3" spans="1:14" s="124" customFormat="1" ht="19.5" customHeight="1">
      <c r="A3" s="192"/>
      <c r="B3" s="497" t="s">
        <v>252</v>
      </c>
      <c r="C3" s="176" t="s">
        <v>153</v>
      </c>
      <c r="D3" s="176" t="s">
        <v>153</v>
      </c>
      <c r="E3" s="176" t="s">
        <v>154</v>
      </c>
      <c r="F3" s="177"/>
      <c r="G3" s="499" t="s">
        <v>434</v>
      </c>
      <c r="H3" s="501" t="s">
        <v>252</v>
      </c>
      <c r="I3" s="178" t="s">
        <v>153</v>
      </c>
      <c r="J3" s="178" t="s">
        <v>153</v>
      </c>
      <c r="K3" s="240" t="s">
        <v>154</v>
      </c>
      <c r="L3" s="499" t="s">
        <v>435</v>
      </c>
      <c r="M3" s="503" t="s">
        <v>253</v>
      </c>
      <c r="N3" s="192"/>
    </row>
    <row r="4" spans="1:14" s="124" customFormat="1" ht="19.5" customHeight="1" thickBot="1">
      <c r="A4" s="192"/>
      <c r="B4" s="498"/>
      <c r="C4" s="318" t="s">
        <v>2</v>
      </c>
      <c r="D4" s="319" t="s">
        <v>254</v>
      </c>
      <c r="E4" s="318" t="s">
        <v>2</v>
      </c>
      <c r="F4" s="320"/>
      <c r="G4" s="500"/>
      <c r="H4" s="502"/>
      <c r="I4" s="321" t="s">
        <v>255</v>
      </c>
      <c r="J4" s="322" t="s">
        <v>254</v>
      </c>
      <c r="K4" s="323" t="s">
        <v>2</v>
      </c>
      <c r="L4" s="500"/>
      <c r="M4" s="504"/>
      <c r="N4" s="192"/>
    </row>
    <row r="5" spans="1:14" s="124" customFormat="1" ht="19.5" customHeight="1">
      <c r="A5" s="192"/>
      <c r="B5" s="324" t="s">
        <v>256</v>
      </c>
      <c r="C5" s="179">
        <v>65.7961</v>
      </c>
      <c r="D5" s="180">
        <v>61.31724</v>
      </c>
      <c r="E5" s="179">
        <v>71.003978</v>
      </c>
      <c r="F5" s="181">
        <v>0</v>
      </c>
      <c r="G5" s="379">
        <v>0.157977397547574</v>
      </c>
      <c r="H5" s="326" t="s">
        <v>224</v>
      </c>
      <c r="I5" s="327">
        <v>70.6342</v>
      </c>
      <c r="J5" s="328">
        <v>71.6491</v>
      </c>
      <c r="K5" s="380">
        <v>79.71979999999999</v>
      </c>
      <c r="L5" s="329">
        <v>0.12862890780953107</v>
      </c>
      <c r="M5" s="294"/>
      <c r="N5" s="192"/>
    </row>
    <row r="6" spans="1:14" s="127" customFormat="1" ht="19.5" customHeight="1">
      <c r="A6" s="193"/>
      <c r="B6" s="188" t="s">
        <v>257</v>
      </c>
      <c r="C6" s="241">
        <v>63.841699999999996</v>
      </c>
      <c r="D6" s="241">
        <v>61.117239999999995</v>
      </c>
      <c r="E6" s="241">
        <v>68.40397800000001</v>
      </c>
      <c r="F6" s="242"/>
      <c r="G6" s="277"/>
      <c r="H6" s="274" t="s">
        <v>12</v>
      </c>
      <c r="I6" s="268">
        <v>3.8716</v>
      </c>
      <c r="J6" s="263">
        <v>5.7922</v>
      </c>
      <c r="K6" s="264">
        <v>7.1305</v>
      </c>
      <c r="L6" s="230"/>
      <c r="M6" s="245"/>
      <c r="N6" s="193"/>
    </row>
    <row r="7" spans="1:14" s="124" customFormat="1" ht="19.5" customHeight="1">
      <c r="A7" s="192"/>
      <c r="B7" s="187" t="s">
        <v>258</v>
      </c>
      <c r="C7" s="254">
        <v>15.593</v>
      </c>
      <c r="D7" s="254">
        <v>14.6015</v>
      </c>
      <c r="E7" s="256">
        <v>15.7658</v>
      </c>
      <c r="F7" s="126"/>
      <c r="G7" s="278"/>
      <c r="H7" s="274" t="s">
        <v>225</v>
      </c>
      <c r="I7" s="269"/>
      <c r="J7" s="253"/>
      <c r="K7" s="264"/>
      <c r="L7" s="230"/>
      <c r="M7" s="245"/>
      <c r="N7" s="192"/>
    </row>
    <row r="8" spans="1:14" s="124" customFormat="1" ht="19.5" customHeight="1">
      <c r="A8" s="192"/>
      <c r="B8" s="188" t="s">
        <v>260</v>
      </c>
      <c r="C8" s="254">
        <v>10.9675</v>
      </c>
      <c r="D8" s="254">
        <v>11.58894</v>
      </c>
      <c r="E8" s="256">
        <v>12.133728</v>
      </c>
      <c r="F8" s="126"/>
      <c r="G8" s="278"/>
      <c r="H8" s="274" t="s">
        <v>226</v>
      </c>
      <c r="I8" s="269">
        <v>4.9555</v>
      </c>
      <c r="J8" s="253">
        <v>7.6936</v>
      </c>
      <c r="K8" s="264">
        <v>8.216000000000001</v>
      </c>
      <c r="L8" s="230"/>
      <c r="M8" s="245"/>
      <c r="N8" s="192"/>
    </row>
    <row r="9" spans="1:14" s="124" customFormat="1" ht="19.5" customHeight="1">
      <c r="A9" s="192"/>
      <c r="B9" s="188" t="s">
        <v>262</v>
      </c>
      <c r="C9" s="254">
        <v>10.2665</v>
      </c>
      <c r="D9" s="254">
        <v>7.60124</v>
      </c>
      <c r="E9" s="256">
        <v>8.01535</v>
      </c>
      <c r="F9" s="126"/>
      <c r="G9" s="278"/>
      <c r="H9" s="274" t="s">
        <v>227</v>
      </c>
      <c r="I9" s="269">
        <v>6.7608</v>
      </c>
      <c r="J9" s="253">
        <v>10.0212</v>
      </c>
      <c r="K9" s="264">
        <v>11.2825</v>
      </c>
      <c r="L9" s="230"/>
      <c r="M9" s="245"/>
      <c r="N9" s="192"/>
    </row>
    <row r="10" spans="1:14" s="124" customFormat="1" ht="19.5" customHeight="1">
      <c r="A10" s="192"/>
      <c r="B10" s="188" t="s">
        <v>264</v>
      </c>
      <c r="C10" s="254">
        <v>2.5273</v>
      </c>
      <c r="D10" s="254">
        <v>2.18096</v>
      </c>
      <c r="E10" s="256">
        <v>2.5423199999999997</v>
      </c>
      <c r="F10" s="126"/>
      <c r="G10" s="278"/>
      <c r="H10" s="274" t="s">
        <v>228</v>
      </c>
      <c r="I10" s="269">
        <v>1.1925</v>
      </c>
      <c r="J10" s="253">
        <v>1.7287</v>
      </c>
      <c r="K10" s="264">
        <v>2</v>
      </c>
      <c r="L10" s="230"/>
      <c r="M10" s="245"/>
      <c r="N10" s="192"/>
    </row>
    <row r="11" spans="1:14" s="124" customFormat="1" ht="19.5" customHeight="1">
      <c r="A11" s="192"/>
      <c r="B11" s="187" t="s">
        <v>296</v>
      </c>
      <c r="C11" s="254">
        <v>1.923</v>
      </c>
      <c r="D11" s="254">
        <v>3.0888</v>
      </c>
      <c r="E11" s="256">
        <v>3.6452</v>
      </c>
      <c r="F11" s="126"/>
      <c r="G11" s="278"/>
      <c r="H11" s="274" t="s">
        <v>229</v>
      </c>
      <c r="I11" s="269">
        <v>0.2722</v>
      </c>
      <c r="J11" s="253">
        <v>0.601</v>
      </c>
      <c r="K11" s="264">
        <v>1.2</v>
      </c>
      <c r="L11" s="230"/>
      <c r="M11" s="245"/>
      <c r="N11" s="192"/>
    </row>
    <row r="12" spans="1:14" s="124" customFormat="1" ht="19.5" customHeight="1">
      <c r="A12" s="192"/>
      <c r="B12" s="187" t="s">
        <v>8</v>
      </c>
      <c r="C12" s="254">
        <v>7.6408</v>
      </c>
      <c r="D12" s="254">
        <v>10.08</v>
      </c>
      <c r="E12" s="256">
        <v>11.785</v>
      </c>
      <c r="F12" s="126"/>
      <c r="G12" s="278"/>
      <c r="H12" s="274" t="s">
        <v>230</v>
      </c>
      <c r="I12" s="269">
        <v>1.273</v>
      </c>
      <c r="J12" s="253">
        <v>2.0415</v>
      </c>
      <c r="K12" s="264">
        <v>4.2055</v>
      </c>
      <c r="L12" s="230"/>
      <c r="M12" s="245"/>
      <c r="N12" s="192"/>
    </row>
    <row r="13" spans="1:14" s="124" customFormat="1" ht="19.5" customHeight="1">
      <c r="A13" s="192"/>
      <c r="B13" s="187" t="s">
        <v>267</v>
      </c>
      <c r="C13" s="254">
        <v>14.9236</v>
      </c>
      <c r="D13" s="254">
        <v>11.9758</v>
      </c>
      <c r="E13" s="256">
        <v>14.51658</v>
      </c>
      <c r="F13" s="126"/>
      <c r="G13" s="278"/>
      <c r="H13" s="274" t="s">
        <v>231</v>
      </c>
      <c r="I13" s="269">
        <v>1.9617</v>
      </c>
      <c r="J13" s="253">
        <v>3.1889</v>
      </c>
      <c r="K13" s="264">
        <v>4.9525999999999994</v>
      </c>
      <c r="L13" s="230"/>
      <c r="M13" s="245"/>
      <c r="N13" s="192"/>
    </row>
    <row r="14" spans="1:14" s="124" customFormat="1" ht="19.5" customHeight="1">
      <c r="A14" s="192"/>
      <c r="B14" s="187" t="s">
        <v>269</v>
      </c>
      <c r="C14" s="246">
        <v>1.9544</v>
      </c>
      <c r="D14" s="246">
        <v>0.2</v>
      </c>
      <c r="E14" s="241">
        <v>2.6</v>
      </c>
      <c r="F14" s="125">
        <v>0</v>
      </c>
      <c r="G14" s="277"/>
      <c r="H14" s="275" t="s">
        <v>232</v>
      </c>
      <c r="I14" s="269">
        <v>4.0083</v>
      </c>
      <c r="J14" s="253">
        <v>3.8206</v>
      </c>
      <c r="K14" s="264">
        <v>6.817900000000001</v>
      </c>
      <c r="L14" s="230"/>
      <c r="M14" s="245"/>
      <c r="N14" s="192"/>
    </row>
    <row r="15" spans="1:14" s="124" customFormat="1" ht="30.75" customHeight="1">
      <c r="A15" s="192"/>
      <c r="B15" s="187" t="s">
        <v>13</v>
      </c>
      <c r="C15" s="254">
        <v>0.7642</v>
      </c>
      <c r="D15" s="254">
        <v>0.05</v>
      </c>
      <c r="E15" s="256">
        <v>0.6</v>
      </c>
      <c r="F15" s="125"/>
      <c r="G15" s="277"/>
      <c r="H15" s="275" t="s">
        <v>233</v>
      </c>
      <c r="I15" s="269"/>
      <c r="J15" s="253">
        <v>0.3998</v>
      </c>
      <c r="K15" s="264">
        <v>1.1215</v>
      </c>
      <c r="L15" s="230"/>
      <c r="M15" s="247"/>
      <c r="N15" s="192"/>
    </row>
    <row r="16" spans="1:14" s="128" customFormat="1" ht="19.5" customHeight="1">
      <c r="A16" s="194"/>
      <c r="B16" s="190" t="s">
        <v>14</v>
      </c>
      <c r="C16" s="254">
        <v>0.2</v>
      </c>
      <c r="D16" s="254">
        <v>0.05</v>
      </c>
      <c r="E16" s="256">
        <v>0.5</v>
      </c>
      <c r="F16" s="125"/>
      <c r="G16" s="277"/>
      <c r="H16" s="274" t="s">
        <v>234</v>
      </c>
      <c r="I16" s="269">
        <v>13.2652</v>
      </c>
      <c r="J16" s="253">
        <v>16.1353</v>
      </c>
      <c r="K16" s="264">
        <v>17.6324</v>
      </c>
      <c r="L16" s="230"/>
      <c r="M16" s="245"/>
      <c r="N16" s="194"/>
    </row>
    <row r="17" spans="1:14" s="124" customFormat="1" ht="19.5" customHeight="1">
      <c r="A17" s="192"/>
      <c r="B17" s="187" t="s">
        <v>273</v>
      </c>
      <c r="C17" s="254">
        <v>0.9902</v>
      </c>
      <c r="D17" s="254">
        <v>0.1</v>
      </c>
      <c r="E17" s="256">
        <v>1.5</v>
      </c>
      <c r="F17" s="125"/>
      <c r="G17" s="277"/>
      <c r="H17" s="274" t="s">
        <v>235</v>
      </c>
      <c r="I17" s="269">
        <v>1.5903</v>
      </c>
      <c r="J17" s="253">
        <v>0.6246</v>
      </c>
      <c r="K17" s="264">
        <v>1.2209</v>
      </c>
      <c r="L17" s="230"/>
      <c r="M17" s="245"/>
      <c r="N17" s="192"/>
    </row>
    <row r="18" spans="1:14" s="124" customFormat="1" ht="19.5" customHeight="1">
      <c r="A18" s="192"/>
      <c r="B18" s="187"/>
      <c r="C18" s="246"/>
      <c r="D18" s="246"/>
      <c r="E18" s="241"/>
      <c r="F18" s="125"/>
      <c r="G18" s="277"/>
      <c r="H18" s="274" t="s">
        <v>236</v>
      </c>
      <c r="I18" s="269">
        <v>1.7</v>
      </c>
      <c r="J18" s="253">
        <v>3.5</v>
      </c>
      <c r="K18" s="264">
        <v>4.5</v>
      </c>
      <c r="L18" s="230"/>
      <c r="M18" s="245"/>
      <c r="N18" s="192"/>
    </row>
    <row r="19" spans="1:14" s="124" customFormat="1" ht="19.5" customHeight="1">
      <c r="A19" s="192"/>
      <c r="B19" s="187"/>
      <c r="C19" s="246"/>
      <c r="D19" s="246"/>
      <c r="E19" s="241"/>
      <c r="F19" s="125"/>
      <c r="G19" s="277"/>
      <c r="H19" s="274" t="s">
        <v>237</v>
      </c>
      <c r="I19" s="269"/>
      <c r="J19" s="253">
        <v>2.664</v>
      </c>
      <c r="K19" s="264">
        <v>2</v>
      </c>
      <c r="L19" s="230"/>
      <c r="M19" s="245"/>
      <c r="N19" s="192"/>
    </row>
    <row r="20" spans="1:14" s="124" customFormat="1" ht="19.5" customHeight="1">
      <c r="A20" s="192"/>
      <c r="B20" s="187"/>
      <c r="C20" s="246"/>
      <c r="D20" s="246"/>
      <c r="E20" s="241"/>
      <c r="F20" s="125"/>
      <c r="G20" s="277"/>
      <c r="H20" s="274" t="s">
        <v>238</v>
      </c>
      <c r="I20" s="269"/>
      <c r="J20" s="253"/>
      <c r="K20" s="264"/>
      <c r="L20" s="230"/>
      <c r="M20" s="245"/>
      <c r="N20" s="192"/>
    </row>
    <row r="21" spans="1:14" s="124" customFormat="1" ht="19.5" customHeight="1">
      <c r="A21" s="192"/>
      <c r="B21" s="187"/>
      <c r="C21" s="246"/>
      <c r="D21" s="246"/>
      <c r="E21" s="241"/>
      <c r="F21" s="125"/>
      <c r="G21" s="277"/>
      <c r="H21" s="274" t="s">
        <v>239</v>
      </c>
      <c r="I21" s="269"/>
      <c r="J21" s="253"/>
      <c r="K21" s="264"/>
      <c r="L21" s="230"/>
      <c r="M21" s="245"/>
      <c r="N21" s="192"/>
    </row>
    <row r="22" spans="1:14" s="124" customFormat="1" ht="19.5" customHeight="1">
      <c r="A22" s="192"/>
      <c r="B22" s="189"/>
      <c r="C22" s="246"/>
      <c r="D22" s="246"/>
      <c r="E22" s="241"/>
      <c r="F22" s="125"/>
      <c r="G22" s="277"/>
      <c r="H22" s="274" t="s">
        <v>240</v>
      </c>
      <c r="I22" s="269"/>
      <c r="J22" s="253"/>
      <c r="K22" s="264"/>
      <c r="L22" s="230"/>
      <c r="M22" s="245"/>
      <c r="N22" s="192"/>
    </row>
    <row r="23" spans="1:14" s="124" customFormat="1" ht="19.5" customHeight="1">
      <c r="A23" s="192"/>
      <c r="B23" s="187"/>
      <c r="C23" s="246"/>
      <c r="D23" s="246"/>
      <c r="E23" s="241"/>
      <c r="F23" s="125"/>
      <c r="G23" s="277"/>
      <c r="H23" s="274" t="s">
        <v>241</v>
      </c>
      <c r="I23" s="269"/>
      <c r="J23" s="253">
        <v>4</v>
      </c>
      <c r="K23" s="264">
        <v>2.6</v>
      </c>
      <c r="L23" s="230"/>
      <c r="M23" s="245"/>
      <c r="N23" s="192"/>
    </row>
    <row r="24" spans="1:14" s="124" customFormat="1" ht="19.5" customHeight="1">
      <c r="A24" s="192"/>
      <c r="B24" s="187"/>
      <c r="C24" s="246"/>
      <c r="D24" s="246"/>
      <c r="E24" s="241"/>
      <c r="F24" s="125"/>
      <c r="G24" s="277"/>
      <c r="H24" s="274" t="s">
        <v>242</v>
      </c>
      <c r="I24" s="269"/>
      <c r="J24" s="253"/>
      <c r="K24" s="264"/>
      <c r="L24" s="230"/>
      <c r="M24" s="245"/>
      <c r="N24" s="192"/>
    </row>
    <row r="25" spans="1:14" s="127" customFormat="1" ht="19.5" customHeight="1">
      <c r="A25" s="193"/>
      <c r="B25" s="187"/>
      <c r="C25" s="246"/>
      <c r="D25" s="246"/>
      <c r="E25" s="241"/>
      <c r="F25" s="125"/>
      <c r="G25" s="277"/>
      <c r="H25" s="188" t="s">
        <v>243</v>
      </c>
      <c r="I25" s="269">
        <v>0.4</v>
      </c>
      <c r="J25" s="253"/>
      <c r="K25" s="264">
        <v>1</v>
      </c>
      <c r="L25" s="230"/>
      <c r="M25" s="245"/>
      <c r="N25" s="193"/>
    </row>
    <row r="26" spans="1:14" s="124" customFormat="1" ht="19.5" customHeight="1">
      <c r="A26" s="192"/>
      <c r="B26" s="187"/>
      <c r="C26" s="246"/>
      <c r="D26" s="246"/>
      <c r="E26" s="241"/>
      <c r="F26" s="125"/>
      <c r="G26" s="277"/>
      <c r="H26" s="188" t="s">
        <v>244</v>
      </c>
      <c r="I26" s="269">
        <v>30.5756</v>
      </c>
      <c r="J26" s="253">
        <v>11.1664</v>
      </c>
      <c r="K26" s="264">
        <v>5.84</v>
      </c>
      <c r="L26" s="230"/>
      <c r="M26" s="245"/>
      <c r="N26" s="192"/>
    </row>
    <row r="27" spans="1:14" s="124" customFormat="1" ht="19.5" customHeight="1">
      <c r="A27" s="192"/>
      <c r="B27" s="189" t="s">
        <v>283</v>
      </c>
      <c r="C27" s="246">
        <v>7.5017</v>
      </c>
      <c r="D27" s="246">
        <v>14.270985714285715</v>
      </c>
      <c r="E27" s="246">
        <v>10.270985714285715</v>
      </c>
      <c r="F27" s="125"/>
      <c r="G27" s="277"/>
      <c r="H27" s="186" t="s">
        <v>245</v>
      </c>
      <c r="I27" s="270">
        <v>3.87</v>
      </c>
      <c r="J27" s="249">
        <v>2.5</v>
      </c>
      <c r="K27" s="244">
        <v>2.55</v>
      </c>
      <c r="L27" s="230"/>
      <c r="M27" s="248"/>
      <c r="N27" s="192"/>
    </row>
    <row r="28" spans="1:14" s="124" customFormat="1" ht="19.5" customHeight="1">
      <c r="A28" s="192"/>
      <c r="B28" s="187" t="s">
        <v>284</v>
      </c>
      <c r="C28" s="254">
        <v>4.8552</v>
      </c>
      <c r="D28" s="254">
        <v>4.8</v>
      </c>
      <c r="E28" s="256">
        <v>4.8</v>
      </c>
      <c r="F28" s="126"/>
      <c r="G28" s="278"/>
      <c r="H28" s="274" t="s">
        <v>246</v>
      </c>
      <c r="I28" s="271">
        <v>0.98</v>
      </c>
      <c r="J28" s="252">
        <v>0.8</v>
      </c>
      <c r="K28" s="264">
        <v>0.8</v>
      </c>
      <c r="L28" s="230"/>
      <c r="M28" s="250"/>
      <c r="N28" s="192"/>
    </row>
    <row r="29" spans="1:14" s="127" customFormat="1" ht="24.75" customHeight="1">
      <c r="A29" s="193"/>
      <c r="B29" s="191" t="s">
        <v>285</v>
      </c>
      <c r="C29" s="257"/>
      <c r="D29" s="257"/>
      <c r="E29" s="256"/>
      <c r="F29" s="229"/>
      <c r="G29" s="278"/>
      <c r="H29" s="276" t="s">
        <v>247</v>
      </c>
      <c r="I29" s="272">
        <v>2.1</v>
      </c>
      <c r="J29" s="265">
        <v>1.7</v>
      </c>
      <c r="K29" s="264">
        <v>1.7</v>
      </c>
      <c r="L29" s="230"/>
      <c r="M29" s="248"/>
      <c r="N29" s="193"/>
    </row>
    <row r="30" spans="1:14" s="124" customFormat="1" ht="27.75" customHeight="1">
      <c r="A30" s="192"/>
      <c r="B30" s="187" t="s">
        <v>286</v>
      </c>
      <c r="C30" s="254">
        <v>2.6465</v>
      </c>
      <c r="D30" s="254">
        <v>9.470985714285714</v>
      </c>
      <c r="E30" s="256">
        <v>2.4709857142857143</v>
      </c>
      <c r="F30" s="126"/>
      <c r="G30" s="278"/>
      <c r="H30" s="274" t="s">
        <v>248</v>
      </c>
      <c r="I30" s="271">
        <v>0.79</v>
      </c>
      <c r="J30" s="252"/>
      <c r="K30" s="264">
        <v>0.05</v>
      </c>
      <c r="L30" s="230"/>
      <c r="M30" s="251"/>
      <c r="N30" s="192"/>
    </row>
    <row r="31" spans="1:14" s="129" customFormat="1" ht="24.75" customHeight="1">
      <c r="A31" s="195"/>
      <c r="B31" s="187" t="s">
        <v>288</v>
      </c>
      <c r="C31" s="246"/>
      <c r="D31" s="246"/>
      <c r="E31" s="241"/>
      <c r="F31" s="125"/>
      <c r="G31" s="277"/>
      <c r="H31" s="274"/>
      <c r="I31" s="270"/>
      <c r="J31" s="252"/>
      <c r="K31" s="244"/>
      <c r="L31" s="230"/>
      <c r="M31" s="248"/>
      <c r="N31" s="195"/>
    </row>
    <row r="32" spans="1:14" s="124" customFormat="1" ht="24.75" customHeight="1">
      <c r="A32" s="192"/>
      <c r="B32" s="189" t="s">
        <v>289</v>
      </c>
      <c r="C32" s="246">
        <v>1.2</v>
      </c>
      <c r="D32" s="246">
        <v>0.0581</v>
      </c>
      <c r="E32" s="241">
        <v>1</v>
      </c>
      <c r="F32" s="125"/>
      <c r="G32" s="277"/>
      <c r="H32" s="186" t="s">
        <v>249</v>
      </c>
      <c r="I32" s="267"/>
      <c r="J32" s="253">
        <v>1.5</v>
      </c>
      <c r="K32" s="244"/>
      <c r="L32" s="230"/>
      <c r="M32" s="248"/>
      <c r="N32" s="192"/>
    </row>
    <row r="33" spans="1:14" s="124" customFormat="1" ht="24.75" customHeight="1">
      <c r="A33" s="192"/>
      <c r="B33" s="187" t="s">
        <v>291</v>
      </c>
      <c r="C33" s="246"/>
      <c r="D33" s="254"/>
      <c r="E33" s="241"/>
      <c r="F33" s="125"/>
      <c r="G33" s="277"/>
      <c r="H33" s="274"/>
      <c r="I33" s="267"/>
      <c r="J33" s="253"/>
      <c r="K33" s="244"/>
      <c r="L33" s="230"/>
      <c r="M33" s="248"/>
      <c r="N33" s="192"/>
    </row>
    <row r="34" spans="1:14" s="124" customFormat="1" ht="24" customHeight="1" thickBot="1">
      <c r="A34" s="192"/>
      <c r="B34" s="262" t="s">
        <v>10</v>
      </c>
      <c r="C34" s="258">
        <v>74.4978</v>
      </c>
      <c r="D34" s="258">
        <v>75.64632571428571</v>
      </c>
      <c r="E34" s="258">
        <v>82.27496371428572</v>
      </c>
      <c r="F34" s="259">
        <v>0</v>
      </c>
      <c r="G34" s="279"/>
      <c r="H34" s="280" t="s">
        <v>250</v>
      </c>
      <c r="I34" s="273">
        <v>74.50420000000001</v>
      </c>
      <c r="J34" s="260">
        <v>75.6491</v>
      </c>
      <c r="K34" s="261">
        <v>82.26979999999999</v>
      </c>
      <c r="L34" s="266"/>
      <c r="M34" s="248"/>
      <c r="N34" s="192"/>
    </row>
    <row r="35" spans="1:14" s="124" customFormat="1" ht="34.5" customHeight="1" thickBot="1">
      <c r="A35" s="192"/>
      <c r="C35" s="182"/>
      <c r="D35" s="182"/>
      <c r="E35" s="183"/>
      <c r="F35" s="130"/>
      <c r="H35" s="131"/>
      <c r="I35" s="115"/>
      <c r="J35" s="115"/>
      <c r="K35" s="116"/>
      <c r="L35" s="112"/>
      <c r="M35" s="255"/>
      <c r="N35" s="192"/>
    </row>
    <row r="36" spans="2:13" s="127" customFormat="1" ht="26.25" customHeight="1">
      <c r="B36" s="117"/>
      <c r="C36" s="184"/>
      <c r="D36" s="184"/>
      <c r="E36" s="185"/>
      <c r="F36" s="113"/>
      <c r="G36" s="112"/>
      <c r="H36" s="114"/>
      <c r="I36" s="115"/>
      <c r="J36" s="115"/>
      <c r="K36" s="116"/>
      <c r="L36" s="112"/>
      <c r="M36" s="124"/>
    </row>
  </sheetData>
  <mergeCells count="6">
    <mergeCell ref="B1:M1"/>
    <mergeCell ref="B3:B4"/>
    <mergeCell ref="G3:G4"/>
    <mergeCell ref="H3:H4"/>
    <mergeCell ref="L3:L4"/>
    <mergeCell ref="M3:M4"/>
  </mergeCells>
  <printOptions/>
  <pageMargins left="0.75" right="0.75" top="1" bottom="1" header="0.5" footer="0.5"/>
  <pageSetup fitToHeight="1" fitToWidth="1" horizontalDpi="600" verticalDpi="600" orientation="landscape" paperSize="8" scale="93" r:id="rId2"/>
  <headerFooter alignWithMargins="0">
    <oddHeader>&amp;L附件6</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K35"/>
  <sheetViews>
    <sheetView workbookViewId="0" topLeftCell="A7">
      <selection activeCell="A35" sqref="A35:J35"/>
    </sheetView>
  </sheetViews>
  <sheetFormatPr defaultColWidth="9.00390625" defaultRowHeight="14.25"/>
  <cols>
    <col min="1" max="1" width="28.50390625" style="117" customWidth="1"/>
    <col min="2" max="2" width="20.75390625" style="184" customWidth="1"/>
    <col min="3" max="3" width="18.875" style="184" customWidth="1"/>
    <col min="4" max="4" width="15.875" style="185" customWidth="1"/>
    <col min="5" max="5" width="16.375" style="382" customWidth="1"/>
    <col min="6" max="6" width="30.375" style="114" customWidth="1"/>
    <col min="7" max="7" width="18.50390625" style="115" customWidth="1"/>
    <col min="8" max="8" width="16.125" style="115" customWidth="1"/>
    <col min="9" max="9" width="16.75390625" style="116" customWidth="1"/>
    <col min="10" max="10" width="14.50390625" style="112" customWidth="1"/>
    <col min="11" max="16384" width="9.00390625" style="117" customWidth="1"/>
  </cols>
  <sheetData>
    <row r="1" spans="1:10" ht="31.5" customHeight="1">
      <c r="A1" s="496" t="s">
        <v>354</v>
      </c>
      <c r="B1" s="496"/>
      <c r="C1" s="496"/>
      <c r="D1" s="496"/>
      <c r="E1" s="496"/>
      <c r="F1" s="496"/>
      <c r="G1" s="496"/>
      <c r="H1" s="496"/>
      <c r="I1" s="496"/>
      <c r="J1" s="496"/>
    </row>
    <row r="2" spans="1:11" s="124" customFormat="1" ht="24" customHeight="1" thickBot="1">
      <c r="A2" s="118"/>
      <c r="B2" s="174"/>
      <c r="C2" s="174"/>
      <c r="D2" s="175"/>
      <c r="E2" s="381"/>
      <c r="F2" s="121"/>
      <c r="G2" s="122"/>
      <c r="H2" s="122"/>
      <c r="I2" s="123"/>
      <c r="J2" s="238" t="s">
        <v>355</v>
      </c>
      <c r="K2" s="192"/>
    </row>
    <row r="3" spans="1:11" s="124" customFormat="1" ht="19.5" customHeight="1">
      <c r="A3" s="497" t="s">
        <v>356</v>
      </c>
      <c r="B3" s="176" t="s">
        <v>357</v>
      </c>
      <c r="C3" s="176" t="s">
        <v>357</v>
      </c>
      <c r="D3" s="176" t="s">
        <v>358</v>
      </c>
      <c r="E3" s="511" t="s">
        <v>434</v>
      </c>
      <c r="F3" s="501" t="s">
        <v>356</v>
      </c>
      <c r="G3" s="178" t="s">
        <v>357</v>
      </c>
      <c r="H3" s="178" t="s">
        <v>357</v>
      </c>
      <c r="I3" s="442" t="s">
        <v>358</v>
      </c>
      <c r="J3" s="499" t="s">
        <v>435</v>
      </c>
      <c r="K3" s="192"/>
    </row>
    <row r="4" spans="1:11" s="124" customFormat="1" ht="19.5" customHeight="1" thickBot="1">
      <c r="A4" s="498"/>
      <c r="B4" s="318" t="s">
        <v>2</v>
      </c>
      <c r="C4" s="319" t="s">
        <v>359</v>
      </c>
      <c r="D4" s="318" t="s">
        <v>2</v>
      </c>
      <c r="E4" s="512"/>
      <c r="F4" s="502"/>
      <c r="G4" s="321" t="s">
        <v>360</v>
      </c>
      <c r="H4" s="322" t="s">
        <v>359</v>
      </c>
      <c r="I4" s="443" t="s">
        <v>2</v>
      </c>
      <c r="J4" s="500"/>
      <c r="K4" s="192"/>
    </row>
    <row r="5" spans="1:11" s="124" customFormat="1" ht="19.5" customHeight="1">
      <c r="A5" s="324" t="s">
        <v>361</v>
      </c>
      <c r="B5" s="179">
        <f>B6+B14</f>
        <v>11.1</v>
      </c>
      <c r="C5" s="179">
        <f>C6+C14</f>
        <v>11.269999999999998</v>
      </c>
      <c r="D5" s="179">
        <f>D6+D14</f>
        <v>9.08</v>
      </c>
      <c r="E5" s="379">
        <f>D5/C5-1</f>
        <v>-0.1943212067435668</v>
      </c>
      <c r="F5" s="326" t="s">
        <v>362</v>
      </c>
      <c r="G5" s="380">
        <f>G6+G8+G9+G11+G12+G13+G14+G15+G16+G17+G18+G19+G20+G21+G22+G23+G24+G25+G26</f>
        <v>14.08</v>
      </c>
      <c r="H5" s="380">
        <f>H6+H8+H9+H11+H12+H13+H14+H15+H16+H17+H18+H19+H20+H21+H22+H23+H24+H25+H26</f>
        <v>14.469999999999997</v>
      </c>
      <c r="I5" s="380">
        <f>I6+I8+I9+I11+I12+I13+I14+I15+I16+I17+I18+I19+I20+I21+I22+I23+I24+I25+I26</f>
        <v>18.68</v>
      </c>
      <c r="J5" s="329">
        <f>I5/G5-1</f>
        <v>0.3267045454545454</v>
      </c>
      <c r="K5" s="192"/>
    </row>
    <row r="6" spans="1:10" s="127" customFormat="1" ht="19.5" customHeight="1">
      <c r="A6" s="188" t="s">
        <v>363</v>
      </c>
      <c r="B6" s="241">
        <f>SUM(B7:B13)</f>
        <v>11</v>
      </c>
      <c r="C6" s="241">
        <f>SUM(C7:C13)</f>
        <v>11.239999999999998</v>
      </c>
      <c r="D6" s="241">
        <f>SUM(D7:D13)</f>
        <v>8.9</v>
      </c>
      <c r="E6" s="479"/>
      <c r="F6" s="274" t="s">
        <v>12</v>
      </c>
      <c r="G6" s="268">
        <v>2.8</v>
      </c>
      <c r="H6" s="263">
        <v>2.96</v>
      </c>
      <c r="I6" s="264">
        <v>1.78</v>
      </c>
      <c r="J6" s="329"/>
    </row>
    <row r="7" spans="1:10" s="124" customFormat="1" ht="19.5" customHeight="1">
      <c r="A7" s="187" t="s">
        <v>364</v>
      </c>
      <c r="B7" s="254">
        <v>3.37</v>
      </c>
      <c r="C7" s="254">
        <v>2.77</v>
      </c>
      <c r="D7" s="254">
        <v>1.76</v>
      </c>
      <c r="E7" s="479"/>
      <c r="F7" s="274" t="s">
        <v>365</v>
      </c>
      <c r="G7" s="269"/>
      <c r="H7" s="253"/>
      <c r="I7" s="264"/>
      <c r="J7" s="329"/>
    </row>
    <row r="8" spans="1:10" s="124" customFormat="1" ht="19.5" customHeight="1">
      <c r="A8" s="188" t="s">
        <v>366</v>
      </c>
      <c r="B8" s="254">
        <v>1.65</v>
      </c>
      <c r="C8" s="254">
        <v>1.61</v>
      </c>
      <c r="D8" s="254">
        <v>1.72</v>
      </c>
      <c r="E8" s="479"/>
      <c r="F8" s="274" t="s">
        <v>367</v>
      </c>
      <c r="G8" s="269">
        <v>1.3</v>
      </c>
      <c r="H8" s="253">
        <v>1</v>
      </c>
      <c r="I8" s="264">
        <v>1.56</v>
      </c>
      <c r="J8" s="329"/>
    </row>
    <row r="9" spans="1:10" s="124" customFormat="1" ht="19.5" customHeight="1">
      <c r="A9" s="188" t="s">
        <v>368</v>
      </c>
      <c r="B9" s="254">
        <v>3</v>
      </c>
      <c r="C9" s="254">
        <v>3.3</v>
      </c>
      <c r="D9" s="254">
        <v>1.96</v>
      </c>
      <c r="E9" s="479"/>
      <c r="F9" s="274" t="s">
        <v>369</v>
      </c>
      <c r="G9" s="269">
        <v>1.4</v>
      </c>
      <c r="H9" s="253">
        <v>1.56</v>
      </c>
      <c r="I9" s="264">
        <v>1.68</v>
      </c>
      <c r="J9" s="329"/>
    </row>
    <row r="10" spans="1:10" s="124" customFormat="1" ht="19.5" customHeight="1">
      <c r="A10" s="188" t="s">
        <v>370</v>
      </c>
      <c r="B10" s="254">
        <v>0.9</v>
      </c>
      <c r="C10" s="254">
        <v>0.95</v>
      </c>
      <c r="D10" s="254">
        <v>1.08</v>
      </c>
      <c r="E10" s="479"/>
      <c r="F10" s="274" t="s">
        <v>371</v>
      </c>
      <c r="G10" s="269">
        <v>0.2</v>
      </c>
      <c r="H10" s="253">
        <v>0.2</v>
      </c>
      <c r="I10" s="264">
        <v>0.2</v>
      </c>
      <c r="J10" s="329"/>
    </row>
    <row r="11" spans="1:10" s="124" customFormat="1" ht="19.5" customHeight="1">
      <c r="A11" s="187" t="s">
        <v>372</v>
      </c>
      <c r="B11" s="254">
        <v>0</v>
      </c>
      <c r="C11" s="254">
        <v>0</v>
      </c>
      <c r="D11" s="256">
        <v>0</v>
      </c>
      <c r="E11" s="479"/>
      <c r="F11" s="274" t="s">
        <v>373</v>
      </c>
      <c r="G11" s="269">
        <v>0.03</v>
      </c>
      <c r="H11" s="253">
        <v>0.02</v>
      </c>
      <c r="I11" s="264">
        <v>0.04</v>
      </c>
      <c r="J11" s="329"/>
    </row>
    <row r="12" spans="1:10" s="124" customFormat="1" ht="19.5" customHeight="1">
      <c r="A12" s="187" t="s">
        <v>374</v>
      </c>
      <c r="B12" s="254">
        <v>1.6</v>
      </c>
      <c r="C12" s="254">
        <v>1.77</v>
      </c>
      <c r="D12" s="256">
        <v>1.56</v>
      </c>
      <c r="E12" s="479"/>
      <c r="F12" s="274" t="s">
        <v>375</v>
      </c>
      <c r="G12" s="269">
        <v>0.1</v>
      </c>
      <c r="H12" s="253">
        <v>0.08</v>
      </c>
      <c r="I12" s="264">
        <v>0.11</v>
      </c>
      <c r="J12" s="329"/>
    </row>
    <row r="13" spans="1:10" s="124" customFormat="1" ht="19.5" customHeight="1">
      <c r="A13" s="187" t="s">
        <v>376</v>
      </c>
      <c r="B13" s="254">
        <v>0.48</v>
      </c>
      <c r="C13" s="254">
        <v>0.84</v>
      </c>
      <c r="D13" s="256">
        <v>0.82</v>
      </c>
      <c r="E13" s="479"/>
      <c r="F13" s="274" t="s">
        <v>377</v>
      </c>
      <c r="G13" s="269">
        <v>0.4</v>
      </c>
      <c r="H13" s="253">
        <v>0.26</v>
      </c>
      <c r="I13" s="264">
        <v>0.65</v>
      </c>
      <c r="J13" s="329"/>
    </row>
    <row r="14" spans="1:10" s="124" customFormat="1" ht="19.5" customHeight="1">
      <c r="A14" s="187" t="s">
        <v>378</v>
      </c>
      <c r="B14" s="241">
        <f>B15+B16</f>
        <v>0.1</v>
      </c>
      <c r="C14" s="241">
        <f>C15+C16+C17</f>
        <v>0.03</v>
      </c>
      <c r="D14" s="241">
        <f>D15+D16</f>
        <v>0.18</v>
      </c>
      <c r="E14" s="479"/>
      <c r="F14" s="275" t="s">
        <v>379</v>
      </c>
      <c r="G14" s="269">
        <v>1</v>
      </c>
      <c r="H14" s="253">
        <v>0.88</v>
      </c>
      <c r="I14" s="264">
        <v>1.13</v>
      </c>
      <c r="J14" s="329"/>
    </row>
    <row r="15" spans="1:10" s="124" customFormat="1" ht="30.75" customHeight="1">
      <c r="A15" s="187" t="s">
        <v>13</v>
      </c>
      <c r="B15" s="246">
        <v>0.04</v>
      </c>
      <c r="C15" s="254">
        <v>0.012</v>
      </c>
      <c r="D15" s="256">
        <v>0.09</v>
      </c>
      <c r="E15" s="479"/>
      <c r="F15" s="275" t="s">
        <v>380</v>
      </c>
      <c r="G15" s="269">
        <v>0.4</v>
      </c>
      <c r="H15" s="253">
        <v>0.14</v>
      </c>
      <c r="I15" s="264">
        <v>0.4</v>
      </c>
      <c r="J15" s="329"/>
    </row>
    <row r="16" spans="1:10" s="128" customFormat="1" ht="19.5" customHeight="1">
      <c r="A16" s="190" t="s">
        <v>14</v>
      </c>
      <c r="B16" s="246">
        <v>0.06</v>
      </c>
      <c r="C16" s="254">
        <v>0.008</v>
      </c>
      <c r="D16" s="256">
        <v>0.09</v>
      </c>
      <c r="E16" s="479"/>
      <c r="F16" s="274" t="s">
        <v>381</v>
      </c>
      <c r="G16" s="269">
        <v>4.8</v>
      </c>
      <c r="H16" s="253">
        <v>5</v>
      </c>
      <c r="I16" s="264">
        <v>5.5</v>
      </c>
      <c r="J16" s="329"/>
    </row>
    <row r="17" spans="1:10" s="124" customFormat="1" ht="19.5" customHeight="1">
      <c r="A17" s="187" t="s">
        <v>382</v>
      </c>
      <c r="B17" s="246"/>
      <c r="C17" s="254">
        <v>0.01</v>
      </c>
      <c r="D17" s="241"/>
      <c r="E17" s="277"/>
      <c r="F17" s="274" t="s">
        <v>383</v>
      </c>
      <c r="G17" s="269">
        <v>0.1</v>
      </c>
      <c r="H17" s="253">
        <v>0.5</v>
      </c>
      <c r="I17" s="264">
        <v>0.32</v>
      </c>
      <c r="J17" s="329"/>
    </row>
    <row r="18" spans="1:10" s="124" customFormat="1" ht="19.5" customHeight="1">
      <c r="A18" s="187"/>
      <c r="B18" s="246"/>
      <c r="C18" s="246"/>
      <c r="D18" s="241"/>
      <c r="E18" s="277"/>
      <c r="F18" s="274" t="s">
        <v>384</v>
      </c>
      <c r="G18" s="269">
        <v>0.7</v>
      </c>
      <c r="H18" s="253">
        <v>0.6</v>
      </c>
      <c r="I18" s="264">
        <v>0.77</v>
      </c>
      <c r="J18" s="329"/>
    </row>
    <row r="19" spans="1:10" s="124" customFormat="1" ht="19.5" customHeight="1">
      <c r="A19" s="187"/>
      <c r="B19" s="246"/>
      <c r="C19" s="246"/>
      <c r="D19" s="241"/>
      <c r="E19" s="277"/>
      <c r="F19" s="274" t="s">
        <v>385</v>
      </c>
      <c r="G19" s="269"/>
      <c r="H19" s="253"/>
      <c r="I19" s="264">
        <v>0.01</v>
      </c>
      <c r="J19" s="329"/>
    </row>
    <row r="20" spans="1:10" s="124" customFormat="1" ht="19.5" customHeight="1">
      <c r="A20" s="187"/>
      <c r="B20" s="246"/>
      <c r="C20" s="246"/>
      <c r="D20" s="241"/>
      <c r="E20" s="277"/>
      <c r="F20" s="274" t="s">
        <v>386</v>
      </c>
      <c r="G20" s="269"/>
      <c r="H20" s="253">
        <v>0.1</v>
      </c>
      <c r="I20" s="264">
        <v>0.01</v>
      </c>
      <c r="J20" s="329"/>
    </row>
    <row r="21" spans="1:10" s="124" customFormat="1" ht="19.5" customHeight="1">
      <c r="A21" s="187"/>
      <c r="B21" s="246"/>
      <c r="C21" s="246"/>
      <c r="D21" s="241"/>
      <c r="E21" s="277"/>
      <c r="F21" s="274" t="s">
        <v>387</v>
      </c>
      <c r="G21" s="269"/>
      <c r="H21" s="253"/>
      <c r="I21" s="264"/>
      <c r="J21" s="329"/>
    </row>
    <row r="22" spans="1:10" s="124" customFormat="1" ht="19.5" customHeight="1">
      <c r="A22" s="189"/>
      <c r="B22" s="246"/>
      <c r="C22" s="246"/>
      <c r="D22" s="241"/>
      <c r="E22" s="277"/>
      <c r="F22" s="274" t="s">
        <v>388</v>
      </c>
      <c r="G22" s="269"/>
      <c r="H22" s="253">
        <v>0.11</v>
      </c>
      <c r="I22" s="264">
        <v>0.21</v>
      </c>
      <c r="J22" s="329"/>
    </row>
    <row r="23" spans="1:10" s="124" customFormat="1" ht="19.5" customHeight="1">
      <c r="A23" s="187"/>
      <c r="B23" s="246"/>
      <c r="C23" s="246"/>
      <c r="D23" s="241"/>
      <c r="E23" s="277"/>
      <c r="F23" s="274" t="s">
        <v>389</v>
      </c>
      <c r="G23" s="269">
        <v>0.9</v>
      </c>
      <c r="H23" s="253">
        <v>0.94</v>
      </c>
      <c r="I23" s="264">
        <v>1</v>
      </c>
      <c r="J23" s="329"/>
    </row>
    <row r="24" spans="1:10" s="124" customFormat="1" ht="19.5" customHeight="1">
      <c r="A24" s="187"/>
      <c r="B24" s="246"/>
      <c r="C24" s="246"/>
      <c r="D24" s="241"/>
      <c r="E24" s="277"/>
      <c r="F24" s="274" t="s">
        <v>390</v>
      </c>
      <c r="G24" s="269"/>
      <c r="H24" s="253"/>
      <c r="I24" s="264"/>
      <c r="J24" s="329"/>
    </row>
    <row r="25" spans="1:10" s="127" customFormat="1" ht="19.5" customHeight="1">
      <c r="A25" s="187"/>
      <c r="B25" s="246"/>
      <c r="C25" s="246"/>
      <c r="D25" s="241"/>
      <c r="E25" s="277"/>
      <c r="F25" s="188" t="s">
        <v>391</v>
      </c>
      <c r="G25" s="269">
        <v>0.15</v>
      </c>
      <c r="H25" s="253">
        <v>0</v>
      </c>
      <c r="I25" s="264">
        <v>0.2</v>
      </c>
      <c r="J25" s="329"/>
    </row>
    <row r="26" spans="1:10" s="124" customFormat="1" ht="19.5" customHeight="1">
      <c r="A26" s="187"/>
      <c r="B26" s="246"/>
      <c r="C26" s="246"/>
      <c r="D26" s="241"/>
      <c r="E26" s="277"/>
      <c r="F26" s="188" t="s">
        <v>392</v>
      </c>
      <c r="G26" s="269"/>
      <c r="H26" s="253">
        <v>0.32</v>
      </c>
      <c r="I26" s="264">
        <v>3.31</v>
      </c>
      <c r="J26" s="329"/>
    </row>
    <row r="27" spans="1:10" s="124" customFormat="1" ht="19.5" customHeight="1">
      <c r="A27" s="189" t="s">
        <v>393</v>
      </c>
      <c r="B27" s="246">
        <f>SUM(B28:B30)</f>
        <v>3.8</v>
      </c>
      <c r="C27" s="246">
        <f>SUM(C28:C30)</f>
        <v>5.050000000000001</v>
      </c>
      <c r="D27" s="246">
        <f>SUM(D28:D31)</f>
        <v>9.83</v>
      </c>
      <c r="E27" s="479"/>
      <c r="F27" s="186" t="s">
        <v>394</v>
      </c>
      <c r="G27" s="244">
        <f>G28+G29+G30</f>
        <v>0.82</v>
      </c>
      <c r="H27" s="244">
        <f>H28+H29+H30</f>
        <v>0.45</v>
      </c>
      <c r="I27" s="244">
        <f>I28+I29+I30</f>
        <v>0.5</v>
      </c>
      <c r="J27" s="329"/>
    </row>
    <row r="28" spans="1:10" s="124" customFormat="1" ht="19.5" customHeight="1">
      <c r="A28" s="187" t="s">
        <v>395</v>
      </c>
      <c r="B28" s="254">
        <v>1</v>
      </c>
      <c r="C28" s="254">
        <v>0.9</v>
      </c>
      <c r="D28" s="256">
        <v>0.9</v>
      </c>
      <c r="E28" s="479"/>
      <c r="F28" s="274" t="s">
        <v>396</v>
      </c>
      <c r="G28" s="264">
        <v>0.37</v>
      </c>
      <c r="H28" s="264">
        <v>0.02</v>
      </c>
      <c r="I28" s="264">
        <v>0.05</v>
      </c>
      <c r="J28" s="329"/>
    </row>
    <row r="29" spans="1:10" s="127" customFormat="1" ht="24.75" customHeight="1">
      <c r="A29" s="191" t="s">
        <v>397</v>
      </c>
      <c r="B29" s="257"/>
      <c r="C29" s="254">
        <v>0.04</v>
      </c>
      <c r="D29" s="256">
        <v>0.03</v>
      </c>
      <c r="E29" s="479"/>
      <c r="F29" s="276" t="s">
        <v>398</v>
      </c>
      <c r="G29" s="264">
        <v>0.35</v>
      </c>
      <c r="H29" s="264">
        <v>0.42</v>
      </c>
      <c r="I29" s="264">
        <v>0.4</v>
      </c>
      <c r="J29" s="329"/>
    </row>
    <row r="30" spans="1:10" s="124" customFormat="1" ht="27.75" customHeight="1">
      <c r="A30" s="187" t="s">
        <v>399</v>
      </c>
      <c r="B30" s="254">
        <v>2.8</v>
      </c>
      <c r="C30" s="254">
        <v>4.11</v>
      </c>
      <c r="D30" s="256">
        <v>5</v>
      </c>
      <c r="E30" s="479"/>
      <c r="F30" s="274" t="s">
        <v>400</v>
      </c>
      <c r="G30" s="264">
        <v>0.1</v>
      </c>
      <c r="H30" s="264">
        <v>0.01</v>
      </c>
      <c r="I30" s="264">
        <v>0.05</v>
      </c>
      <c r="J30" s="329"/>
    </row>
    <row r="31" spans="1:11" s="129" customFormat="1" ht="24.75" customHeight="1">
      <c r="A31" s="187" t="s">
        <v>401</v>
      </c>
      <c r="B31" s="246"/>
      <c r="C31" s="246"/>
      <c r="D31" s="444">
        <v>3.9</v>
      </c>
      <c r="E31" s="479"/>
      <c r="F31" s="186" t="s">
        <v>402</v>
      </c>
      <c r="G31" s="124"/>
      <c r="H31" s="253">
        <v>1.1</v>
      </c>
      <c r="I31" s="445"/>
      <c r="J31" s="329"/>
      <c r="K31" s="195"/>
    </row>
    <row r="32" spans="1:11" s="124" customFormat="1" ht="24.75" customHeight="1">
      <c r="A32" s="189" t="s">
        <v>403</v>
      </c>
      <c r="B32" s="246"/>
      <c r="C32" s="246"/>
      <c r="D32" s="241">
        <v>0.27</v>
      </c>
      <c r="E32" s="479"/>
      <c r="F32" s="186" t="s">
        <v>404</v>
      </c>
      <c r="G32" s="267"/>
      <c r="H32" s="253">
        <v>0.3</v>
      </c>
      <c r="I32" s="244"/>
      <c r="J32" s="329"/>
      <c r="K32" s="192"/>
    </row>
    <row r="33" spans="1:11" s="124" customFormat="1" ht="24.75" customHeight="1">
      <c r="A33" s="187" t="s">
        <v>405</v>
      </c>
      <c r="B33" s="246"/>
      <c r="C33" s="254"/>
      <c r="D33" s="241"/>
      <c r="E33" s="479"/>
      <c r="F33" s="186"/>
      <c r="H33" s="253"/>
      <c r="I33" s="244"/>
      <c r="J33" s="329"/>
      <c r="K33" s="192"/>
    </row>
    <row r="34" spans="1:11" s="124" customFormat="1" ht="24" customHeight="1" thickBot="1">
      <c r="A34" s="262" t="s">
        <v>406</v>
      </c>
      <c r="B34" s="258">
        <f>B32+B27+B5</f>
        <v>14.899999999999999</v>
      </c>
      <c r="C34" s="258">
        <f>C32+C27+C5</f>
        <v>16.32</v>
      </c>
      <c r="D34" s="258">
        <f>D32+D27+D5</f>
        <v>19.18</v>
      </c>
      <c r="E34" s="279"/>
      <c r="F34" s="280" t="s">
        <v>407</v>
      </c>
      <c r="G34" s="261">
        <f>G5+G27+G32</f>
        <v>14.9</v>
      </c>
      <c r="H34" s="261">
        <f>H5+H27+H32+H33+H31</f>
        <v>16.319999999999997</v>
      </c>
      <c r="I34" s="260">
        <f>I5+I27+I31+I32</f>
        <v>19.18</v>
      </c>
      <c r="J34" s="266"/>
      <c r="K34" s="192"/>
    </row>
    <row r="35" spans="1:11" s="124" customFormat="1" ht="38.25" customHeight="1">
      <c r="A35" s="510" t="s">
        <v>438</v>
      </c>
      <c r="B35" s="510"/>
      <c r="C35" s="510"/>
      <c r="D35" s="510"/>
      <c r="E35" s="510"/>
      <c r="F35" s="510"/>
      <c r="G35" s="510"/>
      <c r="H35" s="510"/>
      <c r="I35" s="510"/>
      <c r="J35" s="510"/>
      <c r="K35" s="192"/>
    </row>
  </sheetData>
  <mergeCells count="6">
    <mergeCell ref="A35:J35"/>
    <mergeCell ref="A1:J1"/>
    <mergeCell ref="A3:A4"/>
    <mergeCell ref="E3:E4"/>
    <mergeCell ref="F3:F4"/>
    <mergeCell ref="J3:J4"/>
  </mergeCells>
  <printOptions/>
  <pageMargins left="0.75" right="0.75" top="1" bottom="1" header="0.5" footer="0.5"/>
  <pageSetup fitToHeight="1" fitToWidth="1" horizontalDpi="600" verticalDpi="600" orientation="landscape" paperSize="8" scale="88" r:id="rId2"/>
  <headerFooter alignWithMargins="0">
    <oddHeader>&amp;L附件7</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舒毓民</dc:creator>
  <cp:keywords/>
  <dc:description/>
  <cp:lastModifiedBy>User</cp:lastModifiedBy>
  <cp:lastPrinted>2013-01-12T01:55:02Z</cp:lastPrinted>
  <dcterms:created xsi:type="dcterms:W3CDTF">2005-04-20T10:36:24Z</dcterms:created>
  <dcterms:modified xsi:type="dcterms:W3CDTF">2013-01-12T08:58:37Z</dcterms:modified>
  <cp:category/>
  <cp:version/>
  <cp:contentType/>
  <cp:contentStatus/>
</cp:coreProperties>
</file>